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ecom.sharepoint.com/sites/CotizacionessucursalOESTE/Documentos compartidos/General/04 - 2024/1-Cotizaciones y licitaciones/8. Tecpetrol Olacapato. DS561 y Scios Asociados/Proyecto Litio tecpe-Nov21/"/>
    </mc:Choice>
  </mc:AlternateContent>
  <xr:revisionPtr revIDLastSave="3" documentId="11_80842603B656F8A5FEF6C2CAD5DEA5ECE63174DA" xr6:coauthVersionLast="47" xr6:coauthVersionMax="47" xr10:uidLastSave="{A6802A3F-2B6F-4F98-BEB2-099C571B96A5}"/>
  <bookViews>
    <workbookView xWindow="-120" yWindow="-120" windowWidth="20730" windowHeight="11160" tabRatio="914" firstSheet="10" activeTab="13" xr2:uid="{00000000-000D-0000-FFFF-FFFF00000000}"/>
  </bookViews>
  <sheets>
    <sheet name="Hoja1" sheetId="143" state="hidden" r:id="rId1"/>
    <sheet name="Laboratorio (2)" sheetId="138" state="hidden" r:id="rId2"/>
    <sheet name="Solución HCL" sheetId="169" state="hidden" r:id="rId3"/>
    <sheet name="Seguimiento" sheetId="162" state="hidden" r:id="rId4"/>
    <sheet name="EERR" sheetId="230" state="hidden" r:id="rId5"/>
    <sheet name="TC" sheetId="33" state="hidden" r:id="rId6"/>
    <sheet name="Options" sheetId="240" state="hidden" r:id="rId7"/>
    <sheet name="EC-E" sheetId="253" state="hidden" r:id="rId8"/>
    <sheet name="Rta Tecpe" sheetId="265" state="hidden" r:id="rId9"/>
    <sheet name="P_C original" sheetId="260" state="hidden" r:id="rId10"/>
    <sheet name="Planilla de Cotización" sheetId="268" r:id="rId11"/>
    <sheet name="Controlador de nivel" sheetId="271" r:id="rId12"/>
    <sheet name="FA" sheetId="270" r:id="rId13"/>
    <sheet name="K_" sheetId="267" r:id="rId14"/>
    <sheet name="EE.RR" sheetId="266" r:id="rId15"/>
    <sheet name="S_" sheetId="105" r:id="rId16"/>
    <sheet name="PQ" sheetId="269" r:id="rId17"/>
    <sheet name="Servicio A-P" sheetId="246" state="hidden" r:id="rId18"/>
    <sheet name="Hoja3" sheetId="250" state="hidden" r:id="rId19"/>
    <sheet name="Eqps (2)" sheetId="247" state="hidden" r:id="rId20"/>
    <sheet name="FCR5a" sheetId="239" state="hidden" r:id="rId21"/>
    <sheet name="FCL3aVR=0" sheetId="241" state="hidden" r:id="rId22"/>
    <sheet name="FCL3aVR&gt;0" sheetId="242" state="hidden" r:id="rId23"/>
    <sheet name="E-T" sheetId="232" state="hidden" r:id="rId24"/>
    <sheet name="I-E-R" sheetId="37" r:id="rId25"/>
    <sheet name="C-M-V" sheetId="228" r:id="rId26"/>
    <sheet name="C-L" sheetId="90" r:id="rId27"/>
    <sheet name="E-de-D" sheetId="215" r:id="rId28"/>
    <sheet name="I-M" sheetId="209" r:id="rId29"/>
    <sheet name="M-R" sheetId="54" r:id="rId30"/>
    <sheet name="Costos" sheetId="40" r:id="rId31"/>
    <sheet name="C_SKID" sheetId="259" r:id="rId32"/>
    <sheet name="MOsep" sheetId="264" r:id="rId33"/>
  </sheets>
  <externalReferences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</externalReferences>
  <definedNames>
    <definedName name="\0" localSheetId="31">#REF!</definedName>
    <definedName name="\0" localSheetId="7">#REF!</definedName>
    <definedName name="\0" localSheetId="27">#REF!</definedName>
    <definedName name="\0" localSheetId="14">#REF!</definedName>
    <definedName name="\0" localSheetId="19">#REF!</definedName>
    <definedName name="\0" localSheetId="21">#REF!</definedName>
    <definedName name="\0" localSheetId="22">#REF!</definedName>
    <definedName name="\0" localSheetId="28">#REF!</definedName>
    <definedName name="\0" localSheetId="16">#REF!</definedName>
    <definedName name="\0" localSheetId="3">#REF!</definedName>
    <definedName name="\0" localSheetId="17">#REF!</definedName>
    <definedName name="\0">#REF!</definedName>
    <definedName name="\00" localSheetId="31">#REF!</definedName>
    <definedName name="\00" localSheetId="7">#REF!</definedName>
    <definedName name="\00" localSheetId="14">#REF!</definedName>
    <definedName name="\00" localSheetId="19">#REF!</definedName>
    <definedName name="\00" localSheetId="21">#REF!</definedName>
    <definedName name="\00" localSheetId="22">#REF!</definedName>
    <definedName name="\00" localSheetId="16">#REF!</definedName>
    <definedName name="\00" localSheetId="17">#REF!</definedName>
    <definedName name="\00">#REF!</definedName>
    <definedName name="\1" localSheetId="31">#REF!</definedName>
    <definedName name="\1" localSheetId="7">#REF!</definedName>
    <definedName name="\1" localSheetId="14">#REF!</definedName>
    <definedName name="\1" localSheetId="19">#REF!</definedName>
    <definedName name="\1" localSheetId="21">#REF!</definedName>
    <definedName name="\1" localSheetId="22">#REF!</definedName>
    <definedName name="\1" localSheetId="16">#REF!</definedName>
    <definedName name="\1" localSheetId="17">#REF!</definedName>
    <definedName name="\1">#REF!</definedName>
    <definedName name="\2" localSheetId="31">#REF!</definedName>
    <definedName name="\2" localSheetId="7">#REF!</definedName>
    <definedName name="\2" localSheetId="14">#REF!</definedName>
    <definedName name="\2" localSheetId="19">#REF!</definedName>
    <definedName name="\2" localSheetId="21">#REF!</definedName>
    <definedName name="\2" localSheetId="22">#REF!</definedName>
    <definedName name="\2" localSheetId="16">#REF!</definedName>
    <definedName name="\2" localSheetId="17">#REF!</definedName>
    <definedName name="\2">#REF!</definedName>
    <definedName name="\A" localSheetId="31">[1]Sheet6!#REF!</definedName>
    <definedName name="\A" localSheetId="7">[1]Sheet6!#REF!</definedName>
    <definedName name="\A" localSheetId="14">[1]Sheet6!#REF!</definedName>
    <definedName name="\A" localSheetId="19">[1]Sheet6!#REF!</definedName>
    <definedName name="\A" localSheetId="21">[1]Sheet6!#REF!</definedName>
    <definedName name="\A" localSheetId="22">[1]Sheet6!#REF!</definedName>
    <definedName name="\A" localSheetId="16">[1]Sheet6!#REF!</definedName>
    <definedName name="\A" localSheetId="17">[1]Sheet6!#REF!</definedName>
    <definedName name="\A">[1]Sheet6!#REF!</definedName>
    <definedName name="\A11" localSheetId="31">#REF!</definedName>
    <definedName name="\A11" localSheetId="7">#REF!</definedName>
    <definedName name="\A11" localSheetId="14">#REF!</definedName>
    <definedName name="\A11" localSheetId="19">#REF!</definedName>
    <definedName name="\A11" localSheetId="21">#REF!</definedName>
    <definedName name="\A11" localSheetId="22">#REF!</definedName>
    <definedName name="\A11" localSheetId="16">#REF!</definedName>
    <definedName name="\A11" localSheetId="17">#REF!</definedName>
    <definedName name="\A11">#REF!</definedName>
    <definedName name="\A15" localSheetId="31">#REF!</definedName>
    <definedName name="\A15" localSheetId="7">#REF!</definedName>
    <definedName name="\A15" localSheetId="14">#REF!</definedName>
    <definedName name="\A15" localSheetId="19">#REF!</definedName>
    <definedName name="\A15" localSheetId="21">#REF!</definedName>
    <definedName name="\A15" localSheetId="22">#REF!</definedName>
    <definedName name="\A15" localSheetId="16">#REF!</definedName>
    <definedName name="\A15" localSheetId="17">#REF!</definedName>
    <definedName name="\A15">#REF!</definedName>
    <definedName name="\A17" localSheetId="31">#REF!</definedName>
    <definedName name="\A17" localSheetId="7">#REF!</definedName>
    <definedName name="\A17" localSheetId="14">#REF!</definedName>
    <definedName name="\A17" localSheetId="19">#REF!</definedName>
    <definedName name="\A17" localSheetId="21">#REF!</definedName>
    <definedName name="\A17" localSheetId="22">#REF!</definedName>
    <definedName name="\A17" localSheetId="16">#REF!</definedName>
    <definedName name="\A17" localSheetId="17">#REF!</definedName>
    <definedName name="\A17">#REF!</definedName>
    <definedName name="\A27" localSheetId="31">#REF!</definedName>
    <definedName name="\A27" localSheetId="7">#REF!</definedName>
    <definedName name="\A27" localSheetId="14">#REF!</definedName>
    <definedName name="\A27" localSheetId="19">#REF!</definedName>
    <definedName name="\A27" localSheetId="21">#REF!</definedName>
    <definedName name="\A27" localSheetId="22">#REF!</definedName>
    <definedName name="\A27" localSheetId="16">#REF!</definedName>
    <definedName name="\A27" localSheetId="17">#REF!</definedName>
    <definedName name="\A27">#REF!</definedName>
    <definedName name="\A28" localSheetId="31">#REF!</definedName>
    <definedName name="\A28" localSheetId="7">#REF!</definedName>
    <definedName name="\A28" localSheetId="14">#REF!</definedName>
    <definedName name="\A28" localSheetId="19">#REF!</definedName>
    <definedName name="\A28" localSheetId="21">#REF!</definedName>
    <definedName name="\A28" localSheetId="22">#REF!</definedName>
    <definedName name="\A28" localSheetId="16">#REF!</definedName>
    <definedName name="\A28" localSheetId="17">#REF!</definedName>
    <definedName name="\A28">#REF!</definedName>
    <definedName name="\B" localSheetId="31">[1]Sheet6!#REF!</definedName>
    <definedName name="\B" localSheetId="7">[1]Sheet6!#REF!</definedName>
    <definedName name="\B" localSheetId="14">[1]Sheet6!#REF!</definedName>
    <definedName name="\B" localSheetId="19">[1]Sheet6!#REF!</definedName>
    <definedName name="\B" localSheetId="21">[1]Sheet6!#REF!</definedName>
    <definedName name="\B" localSheetId="22">[1]Sheet6!#REF!</definedName>
    <definedName name="\B" localSheetId="16">[1]Sheet6!#REF!</definedName>
    <definedName name="\B" localSheetId="17">[1]Sheet6!#REF!</definedName>
    <definedName name="\B">[1]Sheet6!#REF!</definedName>
    <definedName name="\C" localSheetId="31">[1]Sheet6!#REF!</definedName>
    <definedName name="\C" localSheetId="7">[1]Sheet6!#REF!</definedName>
    <definedName name="\C" localSheetId="14">[1]Sheet6!#REF!</definedName>
    <definedName name="\C" localSheetId="19">[1]Sheet6!#REF!</definedName>
    <definedName name="\C" localSheetId="21">[1]Sheet6!#REF!</definedName>
    <definedName name="\C" localSheetId="22">[1]Sheet6!#REF!</definedName>
    <definedName name="\C" localSheetId="16">[1]Sheet6!#REF!</definedName>
    <definedName name="\C" localSheetId="17">[1]Sheet6!#REF!</definedName>
    <definedName name="\C">[1]Sheet6!#REF!</definedName>
    <definedName name="\D" localSheetId="31">[1]Sheet6!#REF!</definedName>
    <definedName name="\D" localSheetId="7">[1]Sheet6!#REF!</definedName>
    <definedName name="\D" localSheetId="14">[1]Sheet6!#REF!</definedName>
    <definedName name="\D" localSheetId="19">[1]Sheet6!#REF!</definedName>
    <definedName name="\D" localSheetId="21">[1]Sheet6!#REF!</definedName>
    <definedName name="\D" localSheetId="22">[1]Sheet6!#REF!</definedName>
    <definedName name="\D" localSheetId="16">[1]Sheet6!#REF!</definedName>
    <definedName name="\D" localSheetId="17">[1]Sheet6!#REF!</definedName>
    <definedName name="\D">[1]Sheet6!#REF!</definedName>
    <definedName name="\E" localSheetId="31">[1]Sheet6!#REF!</definedName>
    <definedName name="\E" localSheetId="7">[1]Sheet6!#REF!</definedName>
    <definedName name="\E" localSheetId="14">[1]Sheet6!#REF!</definedName>
    <definedName name="\E" localSheetId="19">[1]Sheet6!#REF!</definedName>
    <definedName name="\E" localSheetId="21">[1]Sheet6!#REF!</definedName>
    <definedName name="\E" localSheetId="22">[1]Sheet6!#REF!</definedName>
    <definedName name="\E" localSheetId="16">[1]Sheet6!#REF!</definedName>
    <definedName name="\E" localSheetId="17">[1]Sheet6!#REF!</definedName>
    <definedName name="\E">[1]Sheet6!#REF!</definedName>
    <definedName name="\EDIT" localSheetId="31">#REF!</definedName>
    <definedName name="\EDIT" localSheetId="7">#REF!</definedName>
    <definedName name="\EDIT" localSheetId="14">#REF!</definedName>
    <definedName name="\EDIT" localSheetId="19">#REF!</definedName>
    <definedName name="\EDIT" localSheetId="21">#REF!</definedName>
    <definedName name="\EDIT" localSheetId="22">#REF!</definedName>
    <definedName name="\EDIT" localSheetId="16">#REF!</definedName>
    <definedName name="\EDIT" localSheetId="17">#REF!</definedName>
    <definedName name="\EDIT">#REF!</definedName>
    <definedName name="\EPSNSEL" localSheetId="31">#REF!</definedName>
    <definedName name="\EPSNSEL" localSheetId="7">#REF!</definedName>
    <definedName name="\EPSNSEL" localSheetId="14">#REF!</definedName>
    <definedName name="\EPSNSEL" localSheetId="19">#REF!</definedName>
    <definedName name="\EPSNSEL" localSheetId="21">#REF!</definedName>
    <definedName name="\EPSNSEL" localSheetId="22">#REF!</definedName>
    <definedName name="\EPSNSEL" localSheetId="16">#REF!</definedName>
    <definedName name="\EPSNSEL" localSheetId="17">#REF!</definedName>
    <definedName name="\EPSNSEL">#REF!</definedName>
    <definedName name="\f" localSheetId="31">#REF!</definedName>
    <definedName name="\f" localSheetId="7">#REF!</definedName>
    <definedName name="\f" localSheetId="14">#REF!</definedName>
    <definedName name="\f" localSheetId="19">#REF!</definedName>
    <definedName name="\f" localSheetId="21">#REF!</definedName>
    <definedName name="\f" localSheetId="22">#REF!</definedName>
    <definedName name="\f" localSheetId="16">#REF!</definedName>
    <definedName name="\f" localSheetId="17">#REF!</definedName>
    <definedName name="\f">#REF!</definedName>
    <definedName name="\g" localSheetId="31">#REF!</definedName>
    <definedName name="\g" localSheetId="7">#REF!</definedName>
    <definedName name="\g" localSheetId="14">#REF!</definedName>
    <definedName name="\g" localSheetId="19">#REF!</definedName>
    <definedName name="\g" localSheetId="21">#REF!</definedName>
    <definedName name="\g" localSheetId="22">#REF!</definedName>
    <definedName name="\g" localSheetId="16">#REF!</definedName>
    <definedName name="\g" localSheetId="17">#REF!</definedName>
    <definedName name="\g">#REF!</definedName>
    <definedName name="\j" localSheetId="31">#REF!</definedName>
    <definedName name="\j" localSheetId="7">#REF!</definedName>
    <definedName name="\j" localSheetId="14">#REF!</definedName>
    <definedName name="\j" localSheetId="19">#REF!</definedName>
    <definedName name="\j" localSheetId="21">#REF!</definedName>
    <definedName name="\j" localSheetId="22">#REF!</definedName>
    <definedName name="\j" localSheetId="16">#REF!</definedName>
    <definedName name="\j" localSheetId="17">#REF!</definedName>
    <definedName name="\j">#REF!</definedName>
    <definedName name="\K" localSheetId="31">[1]Sheet6!#REF!</definedName>
    <definedName name="\K" localSheetId="7">[1]Sheet6!#REF!</definedName>
    <definedName name="\K" localSheetId="14">[1]Sheet6!#REF!</definedName>
    <definedName name="\K" localSheetId="19">[1]Sheet6!#REF!</definedName>
    <definedName name="\K" localSheetId="21">[1]Sheet6!#REF!</definedName>
    <definedName name="\K" localSheetId="22">[1]Sheet6!#REF!</definedName>
    <definedName name="\K" localSheetId="16">[1]Sheet6!#REF!</definedName>
    <definedName name="\K" localSheetId="17">[1]Sheet6!#REF!</definedName>
    <definedName name="\K">[1]Sheet6!#REF!</definedName>
    <definedName name="\l" localSheetId="31">#REF!</definedName>
    <definedName name="\l" localSheetId="7">#REF!</definedName>
    <definedName name="\l" localSheetId="14">#REF!</definedName>
    <definedName name="\l" localSheetId="19">#REF!</definedName>
    <definedName name="\l" localSheetId="21">#REF!</definedName>
    <definedName name="\l" localSheetId="22">#REF!</definedName>
    <definedName name="\l" localSheetId="16">#REF!</definedName>
    <definedName name="\l" localSheetId="17">#REF!</definedName>
    <definedName name="\l">#REF!</definedName>
    <definedName name="\LJSEL" localSheetId="31">#REF!</definedName>
    <definedName name="\LJSEL" localSheetId="7">#REF!</definedName>
    <definedName name="\LJSEL" localSheetId="14">#REF!</definedName>
    <definedName name="\LJSEL" localSheetId="19">#REF!</definedName>
    <definedName name="\LJSEL" localSheetId="21">#REF!</definedName>
    <definedName name="\LJSEL" localSheetId="22">#REF!</definedName>
    <definedName name="\LJSEL" localSheetId="16">#REF!</definedName>
    <definedName name="\LJSEL" localSheetId="17">#REF!</definedName>
    <definedName name="\LJSEL">#REF!</definedName>
    <definedName name="\m" localSheetId="31">#REF!</definedName>
    <definedName name="\m" localSheetId="7">#REF!</definedName>
    <definedName name="\m" localSheetId="14">#REF!</definedName>
    <definedName name="\m" localSheetId="19">#REF!</definedName>
    <definedName name="\m" localSheetId="21">#REF!</definedName>
    <definedName name="\m" localSheetId="22">#REF!</definedName>
    <definedName name="\m" localSheetId="16">#REF!</definedName>
    <definedName name="\m" localSheetId="17">#REF!</definedName>
    <definedName name="\m">#REF!</definedName>
    <definedName name="\MESS" localSheetId="31">#REF!</definedName>
    <definedName name="\MESS" localSheetId="7">#REF!</definedName>
    <definedName name="\MESS" localSheetId="14">#REF!</definedName>
    <definedName name="\MESS" localSheetId="19">#REF!</definedName>
    <definedName name="\MESS" localSheetId="21">#REF!</definedName>
    <definedName name="\MESS" localSheetId="22">#REF!</definedName>
    <definedName name="\MESS" localSheetId="16">#REF!</definedName>
    <definedName name="\MESS" localSheetId="17">#REF!</definedName>
    <definedName name="\MESS">#REF!</definedName>
    <definedName name="\MESS0" localSheetId="31">#REF!</definedName>
    <definedName name="\MESS0" localSheetId="7">#REF!</definedName>
    <definedName name="\MESS0" localSheetId="14">#REF!</definedName>
    <definedName name="\MESS0" localSheetId="19">#REF!</definedName>
    <definedName name="\MESS0" localSheetId="21">#REF!</definedName>
    <definedName name="\MESS0" localSheetId="22">#REF!</definedName>
    <definedName name="\MESS0" localSheetId="16">#REF!</definedName>
    <definedName name="\MESS0" localSheetId="17">#REF!</definedName>
    <definedName name="\MESS0">#REF!</definedName>
    <definedName name="\MESS1" localSheetId="31">#REF!</definedName>
    <definedName name="\MESS1" localSheetId="7">#REF!</definedName>
    <definedName name="\MESS1" localSheetId="14">#REF!</definedName>
    <definedName name="\MESS1" localSheetId="19">#REF!</definedName>
    <definedName name="\MESS1" localSheetId="21">#REF!</definedName>
    <definedName name="\MESS1" localSheetId="22">#REF!</definedName>
    <definedName name="\MESS1" localSheetId="16">#REF!</definedName>
    <definedName name="\MESS1" localSheetId="17">#REF!</definedName>
    <definedName name="\MESS1">#REF!</definedName>
    <definedName name="\MESS2" localSheetId="31">#REF!</definedName>
    <definedName name="\MESS2" localSheetId="7">#REF!</definedName>
    <definedName name="\MESS2" localSheetId="14">#REF!</definedName>
    <definedName name="\MESS2" localSheetId="19">#REF!</definedName>
    <definedName name="\MESS2" localSheetId="21">#REF!</definedName>
    <definedName name="\MESS2" localSheetId="22">#REF!</definedName>
    <definedName name="\MESS2" localSheetId="16">#REF!</definedName>
    <definedName name="\MESS2" localSheetId="17">#REF!</definedName>
    <definedName name="\MESS2">#REF!</definedName>
    <definedName name="\P" localSheetId="31">[1]Sheet6!#REF!</definedName>
    <definedName name="\P" localSheetId="7">[1]Sheet6!#REF!</definedName>
    <definedName name="\P" localSheetId="14">[1]Sheet6!#REF!</definedName>
    <definedName name="\P" localSheetId="19">[1]Sheet6!#REF!</definedName>
    <definedName name="\P" localSheetId="21">[1]Sheet6!#REF!</definedName>
    <definedName name="\P" localSheetId="22">[1]Sheet6!#REF!</definedName>
    <definedName name="\P" localSheetId="16">[1]Sheet6!#REF!</definedName>
    <definedName name="\P" localSheetId="17">[1]Sheet6!#REF!</definedName>
    <definedName name="\P">[1]Sheet6!#REF!</definedName>
    <definedName name="\PALL" localSheetId="31">#REF!</definedName>
    <definedName name="\PALL" localSheetId="7">#REF!</definedName>
    <definedName name="\PALL" localSheetId="14">#REF!</definedName>
    <definedName name="\PALL" localSheetId="19">#REF!</definedName>
    <definedName name="\PALL" localSheetId="21">#REF!</definedName>
    <definedName name="\PALL" localSheetId="22">#REF!</definedName>
    <definedName name="\PALL" localSheetId="16">#REF!</definedName>
    <definedName name="\PALL" localSheetId="17">#REF!</definedName>
    <definedName name="\PALL">#REF!</definedName>
    <definedName name="\PRES" localSheetId="31">#REF!</definedName>
    <definedName name="\PRES" localSheetId="7">#REF!</definedName>
    <definedName name="\PRES" localSheetId="14">#REF!</definedName>
    <definedName name="\PRES" localSheetId="19">#REF!</definedName>
    <definedName name="\PRES" localSheetId="21">#REF!</definedName>
    <definedName name="\PRES" localSheetId="22">#REF!</definedName>
    <definedName name="\PRES" localSheetId="16">#REF!</definedName>
    <definedName name="\PRES" localSheetId="17">#REF!</definedName>
    <definedName name="\PRES">#REF!</definedName>
    <definedName name="\PRES1" localSheetId="31">#REF!</definedName>
    <definedName name="\PRES1" localSheetId="7">#REF!</definedName>
    <definedName name="\PRES1" localSheetId="14">#REF!</definedName>
    <definedName name="\PRES1" localSheetId="19">#REF!</definedName>
    <definedName name="\PRES1" localSheetId="21">#REF!</definedName>
    <definedName name="\PRES1" localSheetId="22">#REF!</definedName>
    <definedName name="\PRES1" localSheetId="16">#REF!</definedName>
    <definedName name="\PRES1" localSheetId="17">#REF!</definedName>
    <definedName name="\PRES1">#REF!</definedName>
    <definedName name="\r" localSheetId="31">#REF!</definedName>
    <definedName name="\r" localSheetId="7">#REF!</definedName>
    <definedName name="\r" localSheetId="14">#REF!</definedName>
    <definedName name="\r" localSheetId="19">#REF!</definedName>
    <definedName name="\r" localSheetId="21">#REF!</definedName>
    <definedName name="\r" localSheetId="22">#REF!</definedName>
    <definedName name="\r" localSheetId="16">#REF!</definedName>
    <definedName name="\r" localSheetId="17">#REF!</definedName>
    <definedName name="\r">#REF!</definedName>
    <definedName name="\s" localSheetId="31">[2]costo!#REF!</definedName>
    <definedName name="\s" localSheetId="7">[2]costo!#REF!</definedName>
    <definedName name="\s" localSheetId="14">[2]costo!#REF!</definedName>
    <definedName name="\s" localSheetId="19">[2]costo!#REF!</definedName>
    <definedName name="\s" localSheetId="21">[2]costo!#REF!</definedName>
    <definedName name="\s" localSheetId="22">[2]costo!#REF!</definedName>
    <definedName name="\s" localSheetId="16">[2]costo!#REF!</definedName>
    <definedName name="\s" localSheetId="17">[2]costo!#REF!</definedName>
    <definedName name="\s">[2]costo!#REF!</definedName>
    <definedName name="\t" localSheetId="31">#REF!</definedName>
    <definedName name="\t" localSheetId="7">#REF!</definedName>
    <definedName name="\t" localSheetId="14">#REF!</definedName>
    <definedName name="\t" localSheetId="19">#REF!</definedName>
    <definedName name="\t" localSheetId="21">#REF!</definedName>
    <definedName name="\t" localSheetId="22">#REF!</definedName>
    <definedName name="\t" localSheetId="16">#REF!</definedName>
    <definedName name="\t" localSheetId="17">#REF!</definedName>
    <definedName name="\t">#REF!</definedName>
    <definedName name="\v" localSheetId="31">#REF!</definedName>
    <definedName name="\v" localSheetId="7">#REF!</definedName>
    <definedName name="\v" localSheetId="14">#REF!</definedName>
    <definedName name="\v" localSheetId="19">#REF!</definedName>
    <definedName name="\v" localSheetId="21">#REF!</definedName>
    <definedName name="\v" localSheetId="22">#REF!</definedName>
    <definedName name="\v" localSheetId="16">#REF!</definedName>
    <definedName name="\v" localSheetId="17">#REF!</definedName>
    <definedName name="\v">#REF!</definedName>
    <definedName name="\w" localSheetId="31">[2]costo!#REF!</definedName>
    <definedName name="\w" localSheetId="7">[2]costo!#REF!</definedName>
    <definedName name="\w" localSheetId="14">[2]costo!#REF!</definedName>
    <definedName name="\w" localSheetId="19">[2]costo!#REF!</definedName>
    <definedName name="\w" localSheetId="21">[2]costo!#REF!</definedName>
    <definedName name="\w" localSheetId="22">[2]costo!#REF!</definedName>
    <definedName name="\w" localSheetId="16">[2]costo!#REF!</definedName>
    <definedName name="\w" localSheetId="17">[2]costo!#REF!</definedName>
    <definedName name="\w">[2]costo!#REF!</definedName>
    <definedName name="\Y" localSheetId="31">[1]Sheet6!#REF!</definedName>
    <definedName name="\Y" localSheetId="7">[1]Sheet6!#REF!</definedName>
    <definedName name="\Y" localSheetId="14">[1]Sheet6!#REF!</definedName>
    <definedName name="\Y" localSheetId="19">[1]Sheet6!#REF!</definedName>
    <definedName name="\Y" localSheetId="21">[1]Sheet6!#REF!</definedName>
    <definedName name="\Y" localSheetId="22">[1]Sheet6!#REF!</definedName>
    <definedName name="\Y" localSheetId="16">[1]Sheet6!#REF!</definedName>
    <definedName name="\Y" localSheetId="17">[1]Sheet6!#REF!</definedName>
    <definedName name="\Y">[1]Sheet6!#REF!</definedName>
    <definedName name="\Z" localSheetId="31">[1]Sheet6!#REF!</definedName>
    <definedName name="\Z" localSheetId="7">[1]Sheet6!#REF!</definedName>
    <definedName name="\Z" localSheetId="14">[1]Sheet6!#REF!</definedName>
    <definedName name="\Z" localSheetId="19">[1]Sheet6!#REF!</definedName>
    <definedName name="\Z" localSheetId="21">[1]Sheet6!#REF!</definedName>
    <definedName name="\Z" localSheetId="22">[1]Sheet6!#REF!</definedName>
    <definedName name="\Z" localSheetId="16">[1]Sheet6!#REF!</definedName>
    <definedName name="\Z" localSheetId="17">[1]Sheet6!#REF!</definedName>
    <definedName name="\Z">[1]Sheet6!#REF!</definedName>
    <definedName name="________________F">#REF!</definedName>
    <definedName name="________________PAG1">#REF!</definedName>
    <definedName name="________________PAG2">#REF!</definedName>
    <definedName name="________________PAG3">#REF!</definedName>
    <definedName name="_______________F">#REF!</definedName>
    <definedName name="_______________PAG1">#REF!</definedName>
    <definedName name="_______________PAG2">#REF!</definedName>
    <definedName name="_______________PAG3">#REF!</definedName>
    <definedName name="______________F">#REF!</definedName>
    <definedName name="______________PAG1">#REF!</definedName>
    <definedName name="______________PAG2">#REF!</definedName>
    <definedName name="______________PAG3">#REF!</definedName>
    <definedName name="_____________F" localSheetId="31">#REF!</definedName>
    <definedName name="_____________F" localSheetId="7">#REF!</definedName>
    <definedName name="_____________F" localSheetId="27">#REF!</definedName>
    <definedName name="_____________F" localSheetId="14">#REF!</definedName>
    <definedName name="_____________F" localSheetId="19">#REF!</definedName>
    <definedName name="_____________F" localSheetId="21">#REF!</definedName>
    <definedName name="_____________F" localSheetId="22">#REF!</definedName>
    <definedName name="_____________F" localSheetId="28">#REF!</definedName>
    <definedName name="_____________F" localSheetId="16">#REF!</definedName>
    <definedName name="_____________F" localSheetId="3">#REF!</definedName>
    <definedName name="_____________F" localSheetId="17">#REF!</definedName>
    <definedName name="_____________F">#REF!</definedName>
    <definedName name="_____________PAG1" localSheetId="31">#REF!</definedName>
    <definedName name="_____________PAG1" localSheetId="7">#REF!</definedName>
    <definedName name="_____________PAG1" localSheetId="27">#REF!</definedName>
    <definedName name="_____________PAG1" localSheetId="14">#REF!</definedName>
    <definedName name="_____________PAG1" localSheetId="19">#REF!</definedName>
    <definedName name="_____________PAG1" localSheetId="21">#REF!</definedName>
    <definedName name="_____________PAG1" localSheetId="22">#REF!</definedName>
    <definedName name="_____________PAG1" localSheetId="28">#REF!</definedName>
    <definedName name="_____________PAG1" localSheetId="16">#REF!</definedName>
    <definedName name="_____________PAG1" localSheetId="3">#REF!</definedName>
    <definedName name="_____________PAG1" localSheetId="17">#REF!</definedName>
    <definedName name="_____________PAG1">#REF!</definedName>
    <definedName name="_____________PAG2" localSheetId="31">#REF!</definedName>
    <definedName name="_____________PAG2" localSheetId="7">#REF!</definedName>
    <definedName name="_____________PAG2" localSheetId="27">#REF!</definedName>
    <definedName name="_____________PAG2" localSheetId="14">#REF!</definedName>
    <definedName name="_____________PAG2" localSheetId="19">#REF!</definedName>
    <definedName name="_____________PAG2" localSheetId="21">#REF!</definedName>
    <definedName name="_____________PAG2" localSheetId="22">#REF!</definedName>
    <definedName name="_____________PAG2" localSheetId="28">#REF!</definedName>
    <definedName name="_____________PAG2" localSheetId="16">#REF!</definedName>
    <definedName name="_____________PAG2" localSheetId="3">#REF!</definedName>
    <definedName name="_____________PAG2" localSheetId="17">#REF!</definedName>
    <definedName name="_____________PAG2">#REF!</definedName>
    <definedName name="_____________PAG3" localSheetId="31">#REF!</definedName>
    <definedName name="_____________PAG3" localSheetId="7">#REF!</definedName>
    <definedName name="_____________PAG3" localSheetId="27">#REF!</definedName>
    <definedName name="_____________PAG3" localSheetId="14">#REF!</definedName>
    <definedName name="_____________PAG3" localSheetId="19">#REF!</definedName>
    <definedName name="_____________PAG3" localSheetId="21">#REF!</definedName>
    <definedName name="_____________PAG3" localSheetId="22">#REF!</definedName>
    <definedName name="_____________PAG3" localSheetId="28">#REF!</definedName>
    <definedName name="_____________PAG3" localSheetId="16">#REF!</definedName>
    <definedName name="_____________PAG3" localSheetId="3">#REF!</definedName>
    <definedName name="_____________PAG3" localSheetId="17">#REF!</definedName>
    <definedName name="_____________PAG3">#REF!</definedName>
    <definedName name="____________F" localSheetId="31">#REF!</definedName>
    <definedName name="____________F" localSheetId="7">#REF!</definedName>
    <definedName name="____________F" localSheetId="27">#REF!</definedName>
    <definedName name="____________F" localSheetId="14">#REF!</definedName>
    <definedName name="____________F" localSheetId="19">#REF!</definedName>
    <definedName name="____________F" localSheetId="21">#REF!</definedName>
    <definedName name="____________F" localSheetId="22">#REF!</definedName>
    <definedName name="____________F" localSheetId="28">#REF!</definedName>
    <definedName name="____________F" localSheetId="16">#REF!</definedName>
    <definedName name="____________F" localSheetId="3">#REF!</definedName>
    <definedName name="____________F" localSheetId="17">#REF!</definedName>
    <definedName name="____________F">#REF!</definedName>
    <definedName name="____________PAG1" localSheetId="31">#REF!</definedName>
    <definedName name="____________PAG1" localSheetId="7">#REF!</definedName>
    <definedName name="____________PAG1" localSheetId="27">#REF!</definedName>
    <definedName name="____________PAG1" localSheetId="14">#REF!</definedName>
    <definedName name="____________PAG1" localSheetId="19">#REF!</definedName>
    <definedName name="____________PAG1" localSheetId="21">#REF!</definedName>
    <definedName name="____________PAG1" localSheetId="22">#REF!</definedName>
    <definedName name="____________PAG1" localSheetId="28">#REF!</definedName>
    <definedName name="____________PAG1" localSheetId="16">#REF!</definedName>
    <definedName name="____________PAG1" localSheetId="3">#REF!</definedName>
    <definedName name="____________PAG1" localSheetId="17">#REF!</definedName>
    <definedName name="____________PAG1">#REF!</definedName>
    <definedName name="____________PAG2" localSheetId="31">#REF!</definedName>
    <definedName name="____________PAG2" localSheetId="7">#REF!</definedName>
    <definedName name="____________PAG2" localSheetId="27">#REF!</definedName>
    <definedName name="____________PAG2" localSheetId="14">#REF!</definedName>
    <definedName name="____________PAG2" localSheetId="19">#REF!</definedName>
    <definedName name="____________PAG2" localSheetId="21">#REF!</definedName>
    <definedName name="____________PAG2" localSheetId="22">#REF!</definedName>
    <definedName name="____________PAG2" localSheetId="28">#REF!</definedName>
    <definedName name="____________PAG2" localSheetId="16">#REF!</definedName>
    <definedName name="____________PAG2" localSheetId="3">#REF!</definedName>
    <definedName name="____________PAG2" localSheetId="17">#REF!</definedName>
    <definedName name="____________PAG2">#REF!</definedName>
    <definedName name="____________PAG3" localSheetId="31">#REF!</definedName>
    <definedName name="____________PAG3" localSheetId="7">#REF!</definedName>
    <definedName name="____________PAG3" localSheetId="27">#REF!</definedName>
    <definedName name="____________PAG3" localSheetId="14">#REF!</definedName>
    <definedName name="____________PAG3" localSheetId="19">#REF!</definedName>
    <definedName name="____________PAG3" localSheetId="21">#REF!</definedName>
    <definedName name="____________PAG3" localSheetId="22">#REF!</definedName>
    <definedName name="____________PAG3" localSheetId="28">#REF!</definedName>
    <definedName name="____________PAG3" localSheetId="16">#REF!</definedName>
    <definedName name="____________PAG3" localSheetId="3">#REF!</definedName>
    <definedName name="____________PAG3" localSheetId="17">#REF!</definedName>
    <definedName name="____________PAG3">#REF!</definedName>
    <definedName name="___________F" localSheetId="31">#REF!</definedName>
    <definedName name="___________F" localSheetId="7">#REF!</definedName>
    <definedName name="___________F" localSheetId="27">#REF!</definedName>
    <definedName name="___________F" localSheetId="14">#REF!</definedName>
    <definedName name="___________F" localSheetId="19">#REF!</definedName>
    <definedName name="___________F" localSheetId="21">#REF!</definedName>
    <definedName name="___________F" localSheetId="22">#REF!</definedName>
    <definedName name="___________F" localSheetId="28">#REF!</definedName>
    <definedName name="___________F" localSheetId="16">#REF!</definedName>
    <definedName name="___________F" localSheetId="3">#REF!</definedName>
    <definedName name="___________F" localSheetId="17">#REF!</definedName>
    <definedName name="___________F">#REF!</definedName>
    <definedName name="___________PAG1" localSheetId="31">#REF!</definedName>
    <definedName name="___________PAG1" localSheetId="7">#REF!</definedName>
    <definedName name="___________PAG1" localSheetId="27">#REF!</definedName>
    <definedName name="___________PAG1" localSheetId="14">#REF!</definedName>
    <definedName name="___________PAG1" localSheetId="19">#REF!</definedName>
    <definedName name="___________PAG1" localSheetId="21">#REF!</definedName>
    <definedName name="___________PAG1" localSheetId="22">#REF!</definedName>
    <definedName name="___________PAG1" localSheetId="28">#REF!</definedName>
    <definedName name="___________PAG1" localSheetId="16">#REF!</definedName>
    <definedName name="___________PAG1" localSheetId="3">#REF!</definedName>
    <definedName name="___________PAG1" localSheetId="17">#REF!</definedName>
    <definedName name="___________PAG1">#REF!</definedName>
    <definedName name="___________PAG2" localSheetId="31">#REF!</definedName>
    <definedName name="___________PAG2" localSheetId="7">#REF!</definedName>
    <definedName name="___________PAG2" localSheetId="27">#REF!</definedName>
    <definedName name="___________PAG2" localSheetId="14">#REF!</definedName>
    <definedName name="___________PAG2" localSheetId="19">#REF!</definedName>
    <definedName name="___________PAG2" localSheetId="21">#REF!</definedName>
    <definedName name="___________PAG2" localSheetId="22">#REF!</definedName>
    <definedName name="___________PAG2" localSheetId="28">#REF!</definedName>
    <definedName name="___________PAG2" localSheetId="16">#REF!</definedName>
    <definedName name="___________PAG2" localSheetId="3">#REF!</definedName>
    <definedName name="___________PAG2" localSheetId="17">#REF!</definedName>
    <definedName name="___________PAG2">#REF!</definedName>
    <definedName name="___________PAG3" localSheetId="31">#REF!</definedName>
    <definedName name="___________PAG3" localSheetId="7">#REF!</definedName>
    <definedName name="___________PAG3" localSheetId="27">#REF!</definedName>
    <definedName name="___________PAG3" localSheetId="14">#REF!</definedName>
    <definedName name="___________PAG3" localSheetId="19">#REF!</definedName>
    <definedName name="___________PAG3" localSheetId="21">#REF!</definedName>
    <definedName name="___________PAG3" localSheetId="22">#REF!</definedName>
    <definedName name="___________PAG3" localSheetId="28">#REF!</definedName>
    <definedName name="___________PAG3" localSheetId="16">#REF!</definedName>
    <definedName name="___________PAG3" localSheetId="3">#REF!</definedName>
    <definedName name="___________PAG3" localSheetId="17">#REF!</definedName>
    <definedName name="___________PAG3">#REF!</definedName>
    <definedName name="__________F" localSheetId="31">#REF!</definedName>
    <definedName name="__________F" localSheetId="7">#REF!</definedName>
    <definedName name="__________F" localSheetId="27">#REF!</definedName>
    <definedName name="__________F" localSheetId="14">#REF!</definedName>
    <definedName name="__________F" localSheetId="19">#REF!</definedName>
    <definedName name="__________F" localSheetId="21">#REF!</definedName>
    <definedName name="__________F" localSheetId="22">#REF!</definedName>
    <definedName name="__________F" localSheetId="28">#REF!</definedName>
    <definedName name="__________F" localSheetId="16">#REF!</definedName>
    <definedName name="__________F" localSheetId="3">#REF!</definedName>
    <definedName name="__________F" localSheetId="17">#REF!</definedName>
    <definedName name="__________F">#REF!</definedName>
    <definedName name="__________PAG1" localSheetId="31">#REF!</definedName>
    <definedName name="__________PAG1" localSheetId="7">#REF!</definedName>
    <definedName name="__________PAG1" localSheetId="27">#REF!</definedName>
    <definedName name="__________PAG1" localSheetId="14">#REF!</definedName>
    <definedName name="__________PAG1" localSheetId="19">#REF!</definedName>
    <definedName name="__________PAG1" localSheetId="21">#REF!</definedName>
    <definedName name="__________PAG1" localSheetId="22">#REF!</definedName>
    <definedName name="__________PAG1" localSheetId="28">#REF!</definedName>
    <definedName name="__________PAG1" localSheetId="16">#REF!</definedName>
    <definedName name="__________PAG1" localSheetId="3">#REF!</definedName>
    <definedName name="__________PAG1" localSheetId="17">#REF!</definedName>
    <definedName name="__________PAG1">#REF!</definedName>
    <definedName name="__________PAG2" localSheetId="31">#REF!</definedName>
    <definedName name="__________PAG2" localSheetId="7">#REF!</definedName>
    <definedName name="__________PAG2" localSheetId="27">#REF!</definedName>
    <definedName name="__________PAG2" localSheetId="14">#REF!</definedName>
    <definedName name="__________PAG2" localSheetId="19">#REF!</definedName>
    <definedName name="__________PAG2" localSheetId="21">#REF!</definedName>
    <definedName name="__________PAG2" localSheetId="22">#REF!</definedName>
    <definedName name="__________PAG2" localSheetId="28">#REF!</definedName>
    <definedName name="__________PAG2" localSheetId="16">#REF!</definedName>
    <definedName name="__________PAG2" localSheetId="3">#REF!</definedName>
    <definedName name="__________PAG2" localSheetId="17">#REF!</definedName>
    <definedName name="__________PAG2">#REF!</definedName>
    <definedName name="__________PAG3" localSheetId="31">#REF!</definedName>
    <definedName name="__________PAG3" localSheetId="7">#REF!</definedName>
    <definedName name="__________PAG3" localSheetId="27">#REF!</definedName>
    <definedName name="__________PAG3" localSheetId="14">#REF!</definedName>
    <definedName name="__________PAG3" localSheetId="19">#REF!</definedName>
    <definedName name="__________PAG3" localSheetId="21">#REF!</definedName>
    <definedName name="__________PAG3" localSheetId="22">#REF!</definedName>
    <definedName name="__________PAG3" localSheetId="28">#REF!</definedName>
    <definedName name="__________PAG3" localSheetId="16">#REF!</definedName>
    <definedName name="__________PAG3" localSheetId="3">#REF!</definedName>
    <definedName name="__________PAG3" localSheetId="17">#REF!</definedName>
    <definedName name="__________PAG3">#REF!</definedName>
    <definedName name="_________F" localSheetId="31">#REF!</definedName>
    <definedName name="_________F" localSheetId="7">#REF!</definedName>
    <definedName name="_________F" localSheetId="27">#REF!</definedName>
    <definedName name="_________F" localSheetId="14">#REF!</definedName>
    <definedName name="_________F" localSheetId="19">#REF!</definedName>
    <definedName name="_________F" localSheetId="21">#REF!</definedName>
    <definedName name="_________F" localSheetId="22">#REF!</definedName>
    <definedName name="_________F" localSheetId="28">#REF!</definedName>
    <definedName name="_________F" localSheetId="16">#REF!</definedName>
    <definedName name="_________F" localSheetId="3">#REF!</definedName>
    <definedName name="_________F" localSheetId="17">#REF!</definedName>
    <definedName name="_________F">#REF!</definedName>
    <definedName name="_________PAG1" localSheetId="31">#REF!</definedName>
    <definedName name="_________PAG1" localSheetId="7">#REF!</definedName>
    <definedName name="_________PAG1" localSheetId="27">#REF!</definedName>
    <definedName name="_________PAG1" localSheetId="14">#REF!</definedName>
    <definedName name="_________PAG1" localSheetId="19">#REF!</definedName>
    <definedName name="_________PAG1" localSheetId="21">#REF!</definedName>
    <definedName name="_________PAG1" localSheetId="22">#REF!</definedName>
    <definedName name="_________PAG1" localSheetId="28">#REF!</definedName>
    <definedName name="_________PAG1" localSheetId="16">#REF!</definedName>
    <definedName name="_________PAG1" localSheetId="3">#REF!</definedName>
    <definedName name="_________PAG1" localSheetId="17">#REF!</definedName>
    <definedName name="_________PAG1">#REF!</definedName>
    <definedName name="_________PAG2" localSheetId="31">#REF!</definedName>
    <definedName name="_________PAG2" localSheetId="7">#REF!</definedName>
    <definedName name="_________PAG2" localSheetId="27">#REF!</definedName>
    <definedName name="_________PAG2" localSheetId="14">#REF!</definedName>
    <definedName name="_________PAG2" localSheetId="19">#REF!</definedName>
    <definedName name="_________PAG2" localSheetId="21">#REF!</definedName>
    <definedName name="_________PAG2" localSheetId="22">#REF!</definedName>
    <definedName name="_________PAG2" localSheetId="28">#REF!</definedName>
    <definedName name="_________PAG2" localSheetId="16">#REF!</definedName>
    <definedName name="_________PAG2" localSheetId="3">#REF!</definedName>
    <definedName name="_________PAG2" localSheetId="17">#REF!</definedName>
    <definedName name="_________PAG2">#REF!</definedName>
    <definedName name="_________PAG3" localSheetId="31">#REF!</definedName>
    <definedName name="_________PAG3" localSheetId="7">#REF!</definedName>
    <definedName name="_________PAG3" localSheetId="27">#REF!</definedName>
    <definedName name="_________PAG3" localSheetId="14">#REF!</definedName>
    <definedName name="_________PAG3" localSheetId="19">#REF!</definedName>
    <definedName name="_________PAG3" localSheetId="21">#REF!</definedName>
    <definedName name="_________PAG3" localSheetId="22">#REF!</definedName>
    <definedName name="_________PAG3" localSheetId="28">#REF!</definedName>
    <definedName name="_________PAG3" localSheetId="16">#REF!</definedName>
    <definedName name="_________PAG3" localSheetId="3">#REF!</definedName>
    <definedName name="_________PAG3" localSheetId="17">#REF!</definedName>
    <definedName name="_________PAG3">#REF!</definedName>
    <definedName name="________F" localSheetId="31">#REF!</definedName>
    <definedName name="________F" localSheetId="7">#REF!</definedName>
    <definedName name="________F" localSheetId="27">#REF!</definedName>
    <definedName name="________F" localSheetId="14">#REF!</definedName>
    <definedName name="________F" localSheetId="19">#REF!</definedName>
    <definedName name="________F" localSheetId="21">#REF!</definedName>
    <definedName name="________F" localSheetId="22">#REF!</definedName>
    <definedName name="________F" localSheetId="28">#REF!</definedName>
    <definedName name="________F" localSheetId="16">#REF!</definedName>
    <definedName name="________F" localSheetId="3">#REF!</definedName>
    <definedName name="________F" localSheetId="17">#REF!</definedName>
    <definedName name="________F">#REF!</definedName>
    <definedName name="________PAG1" localSheetId="31">#REF!</definedName>
    <definedName name="________PAG1" localSheetId="7">#REF!</definedName>
    <definedName name="________PAG1" localSheetId="27">#REF!</definedName>
    <definedName name="________PAG1" localSheetId="14">#REF!</definedName>
    <definedName name="________PAG1" localSheetId="19">#REF!</definedName>
    <definedName name="________PAG1" localSheetId="21">#REF!</definedName>
    <definedName name="________PAG1" localSheetId="22">#REF!</definedName>
    <definedName name="________PAG1" localSheetId="28">#REF!</definedName>
    <definedName name="________PAG1" localSheetId="16">#REF!</definedName>
    <definedName name="________PAG1" localSheetId="3">#REF!</definedName>
    <definedName name="________PAG1" localSheetId="17">#REF!</definedName>
    <definedName name="________PAG1">#REF!</definedName>
    <definedName name="________PAG2" localSheetId="31">#REF!</definedName>
    <definedName name="________PAG2" localSheetId="7">#REF!</definedName>
    <definedName name="________PAG2" localSheetId="27">#REF!</definedName>
    <definedName name="________PAG2" localSheetId="14">#REF!</definedName>
    <definedName name="________PAG2" localSheetId="19">#REF!</definedName>
    <definedName name="________PAG2" localSheetId="21">#REF!</definedName>
    <definedName name="________PAG2" localSheetId="22">#REF!</definedName>
    <definedName name="________PAG2" localSheetId="28">#REF!</definedName>
    <definedName name="________PAG2" localSheetId="16">#REF!</definedName>
    <definedName name="________PAG2" localSheetId="3">#REF!</definedName>
    <definedName name="________PAG2" localSheetId="17">#REF!</definedName>
    <definedName name="________PAG2">#REF!</definedName>
    <definedName name="________PAG3" localSheetId="31">#REF!</definedName>
    <definedName name="________PAG3" localSheetId="7">#REF!</definedName>
    <definedName name="________PAG3" localSheetId="27">#REF!</definedName>
    <definedName name="________PAG3" localSheetId="14">#REF!</definedName>
    <definedName name="________PAG3" localSheetId="19">#REF!</definedName>
    <definedName name="________PAG3" localSheetId="21">#REF!</definedName>
    <definedName name="________PAG3" localSheetId="22">#REF!</definedName>
    <definedName name="________PAG3" localSheetId="28">#REF!</definedName>
    <definedName name="________PAG3" localSheetId="16">#REF!</definedName>
    <definedName name="________PAG3" localSheetId="3">#REF!</definedName>
    <definedName name="________PAG3" localSheetId="17">#REF!</definedName>
    <definedName name="________PAG3">#REF!</definedName>
    <definedName name="_______F" localSheetId="31">#REF!</definedName>
    <definedName name="_______F" localSheetId="7">#REF!</definedName>
    <definedName name="_______F" localSheetId="27">#REF!</definedName>
    <definedName name="_______F" localSheetId="14">#REF!</definedName>
    <definedName name="_______F" localSheetId="19">#REF!</definedName>
    <definedName name="_______F" localSheetId="21">#REF!</definedName>
    <definedName name="_______F" localSheetId="22">#REF!</definedName>
    <definedName name="_______F" localSheetId="28">#REF!</definedName>
    <definedName name="_______F" localSheetId="16">#REF!</definedName>
    <definedName name="_______F" localSheetId="3">#REF!</definedName>
    <definedName name="_______F" localSheetId="17">#REF!</definedName>
    <definedName name="_______F">#REF!</definedName>
    <definedName name="_______PAG1" localSheetId="31">#REF!</definedName>
    <definedName name="_______PAG1" localSheetId="7">#REF!</definedName>
    <definedName name="_______PAG1" localSheetId="27">#REF!</definedName>
    <definedName name="_______PAG1" localSheetId="14">#REF!</definedName>
    <definedName name="_______PAG1" localSheetId="19">#REF!</definedName>
    <definedName name="_______PAG1" localSheetId="21">#REF!</definedName>
    <definedName name="_______PAG1" localSheetId="22">#REF!</definedName>
    <definedName name="_______PAG1" localSheetId="28">#REF!</definedName>
    <definedName name="_______PAG1" localSheetId="16">#REF!</definedName>
    <definedName name="_______PAG1" localSheetId="3">#REF!</definedName>
    <definedName name="_______PAG1" localSheetId="17">#REF!</definedName>
    <definedName name="_______PAG1">#REF!</definedName>
    <definedName name="_______PAG2" localSheetId="31">#REF!</definedName>
    <definedName name="_______PAG2" localSheetId="7">#REF!</definedName>
    <definedName name="_______PAG2" localSheetId="27">#REF!</definedName>
    <definedName name="_______PAG2" localSheetId="14">#REF!</definedName>
    <definedName name="_______PAG2" localSheetId="19">#REF!</definedName>
    <definedName name="_______PAG2" localSheetId="21">#REF!</definedName>
    <definedName name="_______PAG2" localSheetId="22">#REF!</definedName>
    <definedName name="_______PAG2" localSheetId="28">#REF!</definedName>
    <definedName name="_______PAG2" localSheetId="16">#REF!</definedName>
    <definedName name="_______PAG2" localSheetId="3">#REF!</definedName>
    <definedName name="_______PAG2" localSheetId="17">#REF!</definedName>
    <definedName name="_______PAG2">#REF!</definedName>
    <definedName name="_______PAG3" localSheetId="31">#REF!</definedName>
    <definedName name="_______PAG3" localSheetId="7">#REF!</definedName>
    <definedName name="_______PAG3" localSheetId="27">#REF!</definedName>
    <definedName name="_______PAG3" localSheetId="14">#REF!</definedName>
    <definedName name="_______PAG3" localSheetId="19">#REF!</definedName>
    <definedName name="_______PAG3" localSheetId="21">#REF!</definedName>
    <definedName name="_______PAG3" localSheetId="22">#REF!</definedName>
    <definedName name="_______PAG3" localSheetId="28">#REF!</definedName>
    <definedName name="_______PAG3" localSheetId="16">#REF!</definedName>
    <definedName name="_______PAG3" localSheetId="3">#REF!</definedName>
    <definedName name="_______PAG3" localSheetId="17">#REF!</definedName>
    <definedName name="_______PAG3">#REF!</definedName>
    <definedName name="______F" localSheetId="31">#REF!</definedName>
    <definedName name="______F" localSheetId="7">#REF!</definedName>
    <definedName name="______F" localSheetId="27">#REF!</definedName>
    <definedName name="______F" localSheetId="14">#REF!</definedName>
    <definedName name="______F" localSheetId="19">#REF!</definedName>
    <definedName name="______F" localSheetId="21">#REF!</definedName>
    <definedName name="______F" localSheetId="22">#REF!</definedName>
    <definedName name="______F" localSheetId="28">#REF!</definedName>
    <definedName name="______F" localSheetId="16">#REF!</definedName>
    <definedName name="______F" localSheetId="3">#REF!</definedName>
    <definedName name="______F" localSheetId="17">#REF!</definedName>
    <definedName name="______F">#REF!</definedName>
    <definedName name="______PAG1" localSheetId="31">#REF!</definedName>
    <definedName name="______PAG1" localSheetId="7">#REF!</definedName>
    <definedName name="______PAG1" localSheetId="27">#REF!</definedName>
    <definedName name="______PAG1" localSheetId="14">#REF!</definedName>
    <definedName name="______PAG1" localSheetId="19">#REF!</definedName>
    <definedName name="______PAG1" localSheetId="21">#REF!</definedName>
    <definedName name="______PAG1" localSheetId="22">#REF!</definedName>
    <definedName name="______PAG1" localSheetId="28">#REF!</definedName>
    <definedName name="______PAG1" localSheetId="16">#REF!</definedName>
    <definedName name="______PAG1" localSheetId="3">#REF!</definedName>
    <definedName name="______PAG1" localSheetId="17">#REF!</definedName>
    <definedName name="______PAG1">#REF!</definedName>
    <definedName name="______PAG2" localSheetId="31">#REF!</definedName>
    <definedName name="______PAG2" localSheetId="7">#REF!</definedName>
    <definedName name="______PAG2" localSheetId="27">#REF!</definedName>
    <definedName name="______PAG2" localSheetId="14">#REF!</definedName>
    <definedName name="______PAG2" localSheetId="19">#REF!</definedName>
    <definedName name="______PAG2" localSheetId="21">#REF!</definedName>
    <definedName name="______PAG2" localSheetId="22">#REF!</definedName>
    <definedName name="______PAG2" localSheetId="28">#REF!</definedName>
    <definedName name="______PAG2" localSheetId="16">#REF!</definedName>
    <definedName name="______PAG2" localSheetId="3">#REF!</definedName>
    <definedName name="______PAG2" localSheetId="17">#REF!</definedName>
    <definedName name="______PAG2">#REF!</definedName>
    <definedName name="______PAG3" localSheetId="31">#REF!</definedName>
    <definedName name="______PAG3" localSheetId="7">#REF!</definedName>
    <definedName name="______PAG3" localSheetId="27">#REF!</definedName>
    <definedName name="______PAG3" localSheetId="14">#REF!</definedName>
    <definedName name="______PAG3" localSheetId="19">#REF!</definedName>
    <definedName name="______PAG3" localSheetId="21">#REF!</definedName>
    <definedName name="______PAG3" localSheetId="22">#REF!</definedName>
    <definedName name="______PAG3" localSheetId="28">#REF!</definedName>
    <definedName name="______PAG3" localSheetId="16">#REF!</definedName>
    <definedName name="______PAG3" localSheetId="3">#REF!</definedName>
    <definedName name="______PAG3" localSheetId="17">#REF!</definedName>
    <definedName name="______PAG3">#REF!</definedName>
    <definedName name="______r" localSheetId="16">#REF!</definedName>
    <definedName name="______r">#REF!</definedName>
    <definedName name="_____F" localSheetId="31">#REF!</definedName>
    <definedName name="_____F" localSheetId="7">#REF!</definedName>
    <definedName name="_____F" localSheetId="27">#REF!</definedName>
    <definedName name="_____F" localSheetId="14">#REF!</definedName>
    <definedName name="_____F" localSheetId="19">#REF!</definedName>
    <definedName name="_____F" localSheetId="21">#REF!</definedName>
    <definedName name="_____F" localSheetId="22">#REF!</definedName>
    <definedName name="_____F" localSheetId="28">#REF!</definedName>
    <definedName name="_____F" localSheetId="16">#REF!</definedName>
    <definedName name="_____F" localSheetId="3">#REF!</definedName>
    <definedName name="_____F" localSheetId="17">#REF!</definedName>
    <definedName name="_____F">#REF!</definedName>
    <definedName name="_____PAG1" localSheetId="31">#REF!</definedName>
    <definedName name="_____PAG1" localSheetId="7">#REF!</definedName>
    <definedName name="_____PAG1" localSheetId="27">#REF!</definedName>
    <definedName name="_____PAG1" localSheetId="14">#REF!</definedName>
    <definedName name="_____PAG1" localSheetId="19">#REF!</definedName>
    <definedName name="_____PAG1" localSheetId="21">#REF!</definedName>
    <definedName name="_____PAG1" localSheetId="22">#REF!</definedName>
    <definedName name="_____PAG1" localSheetId="28">#REF!</definedName>
    <definedName name="_____PAG1" localSheetId="16">#REF!</definedName>
    <definedName name="_____PAG1" localSheetId="3">#REF!</definedName>
    <definedName name="_____PAG1" localSheetId="17">#REF!</definedName>
    <definedName name="_____PAG1">#REF!</definedName>
    <definedName name="_____PAG2" localSheetId="31">#REF!</definedName>
    <definedName name="_____PAG2" localSheetId="7">#REF!</definedName>
    <definedName name="_____PAG2" localSheetId="27">#REF!</definedName>
    <definedName name="_____PAG2" localSheetId="14">#REF!</definedName>
    <definedName name="_____PAG2" localSheetId="19">#REF!</definedName>
    <definedName name="_____PAG2" localSheetId="21">#REF!</definedName>
    <definedName name="_____PAG2" localSheetId="22">#REF!</definedName>
    <definedName name="_____PAG2" localSheetId="28">#REF!</definedName>
    <definedName name="_____PAG2" localSheetId="16">#REF!</definedName>
    <definedName name="_____PAG2" localSheetId="3">#REF!</definedName>
    <definedName name="_____PAG2" localSheetId="17">#REF!</definedName>
    <definedName name="_____PAG2">#REF!</definedName>
    <definedName name="_____PAG3" localSheetId="31">#REF!</definedName>
    <definedName name="_____PAG3" localSheetId="7">#REF!</definedName>
    <definedName name="_____PAG3" localSheetId="27">#REF!</definedName>
    <definedName name="_____PAG3" localSheetId="14">#REF!</definedName>
    <definedName name="_____PAG3" localSheetId="19">#REF!</definedName>
    <definedName name="_____PAG3" localSheetId="21">#REF!</definedName>
    <definedName name="_____PAG3" localSheetId="22">#REF!</definedName>
    <definedName name="_____PAG3" localSheetId="28">#REF!</definedName>
    <definedName name="_____PAG3" localSheetId="16">#REF!</definedName>
    <definedName name="_____PAG3" localSheetId="3">#REF!</definedName>
    <definedName name="_____PAG3" localSheetId="17">#REF!</definedName>
    <definedName name="_____PAG3">#REF!</definedName>
    <definedName name="_____r" localSheetId="16">#REF!</definedName>
    <definedName name="_____r">#REF!</definedName>
    <definedName name="____F" localSheetId="31">#REF!</definedName>
    <definedName name="____F" localSheetId="7">#REF!</definedName>
    <definedName name="____F" localSheetId="27">#REF!</definedName>
    <definedName name="____F" localSheetId="14">#REF!</definedName>
    <definedName name="____F" localSheetId="19">#REF!</definedName>
    <definedName name="____F" localSheetId="21">#REF!</definedName>
    <definedName name="____F" localSheetId="22">#REF!</definedName>
    <definedName name="____F" localSheetId="28">#REF!</definedName>
    <definedName name="____F" localSheetId="16">#REF!</definedName>
    <definedName name="____F" localSheetId="3">#REF!</definedName>
    <definedName name="____F" localSheetId="17">#REF!</definedName>
    <definedName name="____F">#REF!</definedName>
    <definedName name="____PAG1" localSheetId="31">#REF!</definedName>
    <definedName name="____PAG1" localSheetId="7">#REF!</definedName>
    <definedName name="____PAG1" localSheetId="27">#REF!</definedName>
    <definedName name="____PAG1" localSheetId="14">#REF!</definedName>
    <definedName name="____PAG1" localSheetId="19">#REF!</definedName>
    <definedName name="____PAG1" localSheetId="21">#REF!</definedName>
    <definedName name="____PAG1" localSheetId="22">#REF!</definedName>
    <definedName name="____PAG1" localSheetId="28">#REF!</definedName>
    <definedName name="____PAG1" localSheetId="16">#REF!</definedName>
    <definedName name="____PAG1" localSheetId="3">#REF!</definedName>
    <definedName name="____PAG1" localSheetId="17">#REF!</definedName>
    <definedName name="____PAG1">#REF!</definedName>
    <definedName name="____PAG2" localSheetId="31">#REF!</definedName>
    <definedName name="____PAG2" localSheetId="7">#REF!</definedName>
    <definedName name="____PAG2" localSheetId="27">#REF!</definedName>
    <definedName name="____PAG2" localSheetId="14">#REF!</definedName>
    <definedName name="____PAG2" localSheetId="19">#REF!</definedName>
    <definedName name="____PAG2" localSheetId="21">#REF!</definedName>
    <definedName name="____PAG2" localSheetId="22">#REF!</definedName>
    <definedName name="____PAG2" localSheetId="28">#REF!</definedName>
    <definedName name="____PAG2" localSheetId="16">#REF!</definedName>
    <definedName name="____PAG2" localSheetId="3">#REF!</definedName>
    <definedName name="____PAG2" localSheetId="17">#REF!</definedName>
    <definedName name="____PAG2">#REF!</definedName>
    <definedName name="____PAG3" localSheetId="31">#REF!</definedName>
    <definedName name="____PAG3" localSheetId="7">#REF!</definedName>
    <definedName name="____PAG3" localSheetId="27">#REF!</definedName>
    <definedName name="____PAG3" localSheetId="14">#REF!</definedName>
    <definedName name="____PAG3" localSheetId="19">#REF!</definedName>
    <definedName name="____PAG3" localSheetId="21">#REF!</definedName>
    <definedName name="____PAG3" localSheetId="22">#REF!</definedName>
    <definedName name="____PAG3" localSheetId="28">#REF!</definedName>
    <definedName name="____PAG3" localSheetId="16">#REF!</definedName>
    <definedName name="____PAG3" localSheetId="3">#REF!</definedName>
    <definedName name="____PAG3" localSheetId="17">#REF!</definedName>
    <definedName name="____PAG3">#REF!</definedName>
    <definedName name="____r" localSheetId="16">#REF!</definedName>
    <definedName name="____r">#REF!</definedName>
    <definedName name="___DAT1" localSheetId="16">#REF!</definedName>
    <definedName name="___DAT1">#REF!</definedName>
    <definedName name="___DAT10" localSheetId="16">#REF!</definedName>
    <definedName name="___DAT10">#REF!</definedName>
    <definedName name="___DAT11" localSheetId="16">#REF!</definedName>
    <definedName name="___DAT11">#REF!</definedName>
    <definedName name="___DAT12" localSheetId="16">#REF!</definedName>
    <definedName name="___DAT12">#REF!</definedName>
    <definedName name="___DAT13" localSheetId="16">#REF!</definedName>
    <definedName name="___DAT13">#REF!</definedName>
    <definedName name="___DAT14" localSheetId="16">#REF!</definedName>
    <definedName name="___DAT14">#REF!</definedName>
    <definedName name="___DAT15" localSheetId="16">#REF!</definedName>
    <definedName name="___DAT15">#REF!</definedName>
    <definedName name="___DAT16" localSheetId="16">#REF!</definedName>
    <definedName name="___DAT16">#REF!</definedName>
    <definedName name="___DAT17" localSheetId="16">#REF!</definedName>
    <definedName name="___DAT17">#REF!</definedName>
    <definedName name="___DAT18" localSheetId="16">#REF!</definedName>
    <definedName name="___DAT18">#REF!</definedName>
    <definedName name="___DAT19" localSheetId="16">#REF!</definedName>
    <definedName name="___DAT19">#REF!</definedName>
    <definedName name="___DAT2" localSheetId="16">#REF!</definedName>
    <definedName name="___DAT2">#REF!</definedName>
    <definedName name="___DAT20" localSheetId="16">#REF!</definedName>
    <definedName name="___DAT20">#REF!</definedName>
    <definedName name="___DAT21" localSheetId="16">#REF!</definedName>
    <definedName name="___DAT21">#REF!</definedName>
    <definedName name="___DAT3" localSheetId="16">#REF!</definedName>
    <definedName name="___DAT3">#REF!</definedName>
    <definedName name="___DAT4" localSheetId="16">#REF!</definedName>
    <definedName name="___DAT4">#REF!</definedName>
    <definedName name="___DAT5" localSheetId="16">#REF!</definedName>
    <definedName name="___DAT5">#REF!</definedName>
    <definedName name="___DAT6" localSheetId="16">#REF!</definedName>
    <definedName name="___DAT6">#REF!</definedName>
    <definedName name="___DAT7" localSheetId="16">#REF!</definedName>
    <definedName name="___DAT7">#REF!</definedName>
    <definedName name="___DAT8" localSheetId="16">#REF!</definedName>
    <definedName name="___DAT8">#REF!</definedName>
    <definedName name="___DAT9" localSheetId="16">#REF!</definedName>
    <definedName name="___DAT9">#REF!</definedName>
    <definedName name="___F" localSheetId="31">#REF!</definedName>
    <definedName name="___F" localSheetId="7">#REF!</definedName>
    <definedName name="___F" localSheetId="27">#REF!</definedName>
    <definedName name="___F" localSheetId="14">#REF!</definedName>
    <definedName name="___F" localSheetId="19">#REF!</definedName>
    <definedName name="___F" localSheetId="21">#REF!</definedName>
    <definedName name="___F" localSheetId="22">#REF!</definedName>
    <definedName name="___F" localSheetId="28">#REF!</definedName>
    <definedName name="___F" localSheetId="16">#REF!</definedName>
    <definedName name="___F" localSheetId="3">#REF!</definedName>
    <definedName name="___F" localSheetId="17">#REF!</definedName>
    <definedName name="___F">#REF!</definedName>
    <definedName name="___PAG1" localSheetId="31">#REF!</definedName>
    <definedName name="___PAG1" localSheetId="7">#REF!</definedName>
    <definedName name="___PAG1" localSheetId="27">#REF!</definedName>
    <definedName name="___PAG1" localSheetId="14">#REF!</definedName>
    <definedName name="___PAG1" localSheetId="19">#REF!</definedName>
    <definedName name="___PAG1" localSheetId="21">#REF!</definedName>
    <definedName name="___PAG1" localSheetId="22">#REF!</definedName>
    <definedName name="___PAG1" localSheetId="28">#REF!</definedName>
    <definedName name="___PAG1" localSheetId="16">#REF!</definedName>
    <definedName name="___PAG1" localSheetId="3">#REF!</definedName>
    <definedName name="___PAG1" localSheetId="17">#REF!</definedName>
    <definedName name="___PAG1">#REF!</definedName>
    <definedName name="___PAG2" localSheetId="31">#REF!</definedName>
    <definedName name="___PAG2" localSheetId="7">#REF!</definedName>
    <definedName name="___PAG2" localSheetId="27">#REF!</definedName>
    <definedName name="___PAG2" localSheetId="14">#REF!</definedName>
    <definedName name="___PAG2" localSheetId="19">#REF!</definedName>
    <definedName name="___PAG2" localSheetId="21">#REF!</definedName>
    <definedName name="___PAG2" localSheetId="22">#REF!</definedName>
    <definedName name="___PAG2" localSheetId="28">#REF!</definedName>
    <definedName name="___PAG2" localSheetId="16">#REF!</definedName>
    <definedName name="___PAG2" localSheetId="3">#REF!</definedName>
    <definedName name="___PAG2" localSheetId="17">#REF!</definedName>
    <definedName name="___PAG2">#REF!</definedName>
    <definedName name="___PAG3" localSheetId="31">#REF!</definedName>
    <definedName name="___PAG3" localSheetId="7">#REF!</definedName>
    <definedName name="___PAG3" localSheetId="27">#REF!</definedName>
    <definedName name="___PAG3" localSheetId="14">#REF!</definedName>
    <definedName name="___PAG3" localSheetId="19">#REF!</definedName>
    <definedName name="___PAG3" localSheetId="21">#REF!</definedName>
    <definedName name="___PAG3" localSheetId="22">#REF!</definedName>
    <definedName name="___PAG3" localSheetId="28">#REF!</definedName>
    <definedName name="___PAG3" localSheetId="16">#REF!</definedName>
    <definedName name="___PAG3" localSheetId="3">#REF!</definedName>
    <definedName name="___PAG3" localSheetId="17">#REF!</definedName>
    <definedName name="___PAG3">#REF!</definedName>
    <definedName name="___r" localSheetId="16">#REF!</definedName>
    <definedName name="___r">#REF!</definedName>
    <definedName name="__123Graph_A" hidden="1">[1]Sheet2!$H$23:$H$228</definedName>
    <definedName name="__123Graph_B" hidden="1">[1]Sheet2!$R$23:$R$228</definedName>
    <definedName name="__123Graph_C" hidden="1">[1]Sheet2!$S$23:$S$228</definedName>
    <definedName name="__123Graph_D" localSheetId="14" hidden="1">[3]INFREP!$A$1:$A$1</definedName>
    <definedName name="__123Graph_D" hidden="1">[3]INFREP!$A$1:$A$1</definedName>
    <definedName name="__123Graph_X" hidden="1">[1]Sheet2!$C$23:$C$228</definedName>
    <definedName name="__AAA1" localSheetId="31">[1]Sheet6!#REF!</definedName>
    <definedName name="__AAA1" localSheetId="7">[1]Sheet6!#REF!</definedName>
    <definedName name="__AAA1" localSheetId="14">[1]Sheet6!#REF!</definedName>
    <definedName name="__AAA1" localSheetId="19">[1]Sheet6!#REF!</definedName>
    <definedName name="__AAA1" localSheetId="21">[1]Sheet6!#REF!</definedName>
    <definedName name="__AAA1" localSheetId="22">[1]Sheet6!#REF!</definedName>
    <definedName name="__AAA1" localSheetId="16">[1]Sheet6!#REF!</definedName>
    <definedName name="__AAA1" localSheetId="17">[1]Sheet6!#REF!</definedName>
    <definedName name="__AAA1">[1]Sheet6!#REF!</definedName>
    <definedName name="__ABA40" localSheetId="31">[1]Sheet4!#REF!</definedName>
    <definedName name="__ABA40" localSheetId="7">[1]Sheet4!#REF!</definedName>
    <definedName name="__ABA40" localSheetId="14">[1]Sheet4!#REF!</definedName>
    <definedName name="__ABA40" localSheetId="19">[1]Sheet4!#REF!</definedName>
    <definedName name="__ABA40" localSheetId="21">[1]Sheet4!#REF!</definedName>
    <definedName name="__ABA40" localSheetId="22">[1]Sheet4!#REF!</definedName>
    <definedName name="__ABA40" localSheetId="16">[1]Sheet4!#REF!</definedName>
    <definedName name="__ABA40" localSheetId="17">[1]Sheet4!#REF!</definedName>
    <definedName name="__ABA40">[1]Sheet4!#REF!</definedName>
    <definedName name="__DAT1" localSheetId="16">#REF!</definedName>
    <definedName name="__DAT1">#REF!</definedName>
    <definedName name="__DAT10" localSheetId="16">#REF!</definedName>
    <definedName name="__DAT10">#REF!</definedName>
    <definedName name="__DAT11" localSheetId="16">#REF!</definedName>
    <definedName name="__DAT11">#REF!</definedName>
    <definedName name="__DAT12" localSheetId="16">#REF!</definedName>
    <definedName name="__DAT12">#REF!</definedName>
    <definedName name="__DAT13" localSheetId="16">#REF!</definedName>
    <definedName name="__DAT13">#REF!</definedName>
    <definedName name="__DAT14" localSheetId="16">#REF!</definedName>
    <definedName name="__DAT14">#REF!</definedName>
    <definedName name="__DAT15" localSheetId="16">#REF!</definedName>
    <definedName name="__DAT15">#REF!</definedName>
    <definedName name="__DAT16" localSheetId="16">#REF!</definedName>
    <definedName name="__DAT16">#REF!</definedName>
    <definedName name="__DAT17" localSheetId="16">#REF!</definedName>
    <definedName name="__DAT17">#REF!</definedName>
    <definedName name="__DAT18" localSheetId="16">#REF!</definedName>
    <definedName name="__DAT18">#REF!</definedName>
    <definedName name="__DAT19" localSheetId="16">#REF!</definedName>
    <definedName name="__DAT19">#REF!</definedName>
    <definedName name="__DAT2" localSheetId="16">#REF!</definedName>
    <definedName name="__DAT2">#REF!</definedName>
    <definedName name="__DAT20" localSheetId="16">#REF!</definedName>
    <definedName name="__DAT20">#REF!</definedName>
    <definedName name="__DAT21" localSheetId="16">#REF!</definedName>
    <definedName name="__DAT21">#REF!</definedName>
    <definedName name="__DAT3" localSheetId="16">#REF!</definedName>
    <definedName name="__DAT3">#REF!</definedName>
    <definedName name="__DAT4" localSheetId="16">#REF!</definedName>
    <definedName name="__DAT4">#REF!</definedName>
    <definedName name="__DAT5" localSheetId="16">#REF!</definedName>
    <definedName name="__DAT5">#REF!</definedName>
    <definedName name="__DAT6" localSheetId="16">#REF!</definedName>
    <definedName name="__DAT6">#REF!</definedName>
    <definedName name="__DAT7" localSheetId="16">#REF!</definedName>
    <definedName name="__DAT7">#REF!</definedName>
    <definedName name="__DAT8" localSheetId="16">#REF!</definedName>
    <definedName name="__DAT8">#REF!</definedName>
    <definedName name="__DAT9" localSheetId="16">#REF!</definedName>
    <definedName name="__DAT9">#REF!</definedName>
    <definedName name="__F" localSheetId="31">#REF!</definedName>
    <definedName name="__F" localSheetId="7">#REF!</definedName>
    <definedName name="__F" localSheetId="27">#REF!</definedName>
    <definedName name="__F" localSheetId="14">#REF!</definedName>
    <definedName name="__F" localSheetId="19">#REF!</definedName>
    <definedName name="__F" localSheetId="21">#REF!</definedName>
    <definedName name="__F" localSheetId="22">#REF!</definedName>
    <definedName name="__F" localSheetId="28">#REF!</definedName>
    <definedName name="__F" localSheetId="16">#REF!</definedName>
    <definedName name="__F" localSheetId="3">#REF!</definedName>
    <definedName name="__F" localSheetId="17">#REF!</definedName>
    <definedName name="__F">#REF!</definedName>
    <definedName name="__PAG1" localSheetId="31">#REF!</definedName>
    <definedName name="__PAG1" localSheetId="7">#REF!</definedName>
    <definedName name="__PAG1" localSheetId="27">#REF!</definedName>
    <definedName name="__PAG1" localSheetId="14">#REF!</definedName>
    <definedName name="__PAG1" localSheetId="19">#REF!</definedName>
    <definedName name="__PAG1" localSheetId="21">#REF!</definedName>
    <definedName name="__PAG1" localSheetId="22">#REF!</definedName>
    <definedName name="__PAG1" localSheetId="28">#REF!</definedName>
    <definedName name="__PAG1" localSheetId="16">#REF!</definedName>
    <definedName name="__PAG1" localSheetId="3">#REF!</definedName>
    <definedName name="__PAG1" localSheetId="17">#REF!</definedName>
    <definedName name="__PAG1">#REF!</definedName>
    <definedName name="__PAG2" localSheetId="31">#REF!</definedName>
    <definedName name="__PAG2" localSheetId="7">#REF!</definedName>
    <definedName name="__PAG2" localSheetId="27">#REF!</definedName>
    <definedName name="__PAG2" localSheetId="14">#REF!</definedName>
    <definedName name="__PAG2" localSheetId="19">#REF!</definedName>
    <definedName name="__PAG2" localSheetId="21">#REF!</definedName>
    <definedName name="__PAG2" localSheetId="22">#REF!</definedName>
    <definedName name="__PAG2" localSheetId="28">#REF!</definedName>
    <definedName name="__PAG2" localSheetId="16">#REF!</definedName>
    <definedName name="__PAG2" localSheetId="3">#REF!</definedName>
    <definedName name="__PAG2" localSheetId="17">#REF!</definedName>
    <definedName name="__PAG2">#REF!</definedName>
    <definedName name="__PAG3" localSheetId="31">#REF!</definedName>
    <definedName name="__PAG3" localSheetId="7">#REF!</definedName>
    <definedName name="__PAG3" localSheetId="27">#REF!</definedName>
    <definedName name="__PAG3" localSheetId="14">#REF!</definedName>
    <definedName name="__PAG3" localSheetId="19">#REF!</definedName>
    <definedName name="__PAG3" localSheetId="21">#REF!</definedName>
    <definedName name="__PAG3" localSheetId="22">#REF!</definedName>
    <definedName name="__PAG3" localSheetId="28">#REF!</definedName>
    <definedName name="__PAG3" localSheetId="16">#REF!</definedName>
    <definedName name="__PAG3" localSheetId="3">#REF!</definedName>
    <definedName name="__PAG3" localSheetId="17">#REF!</definedName>
    <definedName name="__PAG3">#REF!</definedName>
    <definedName name="__r" localSheetId="16">#REF!</definedName>
    <definedName name="__r">#REF!</definedName>
    <definedName name="__SEG2" localSheetId="31">[1]Sheet5!#REF!</definedName>
    <definedName name="__SEG2" localSheetId="7">[1]Sheet5!#REF!</definedName>
    <definedName name="__SEG2" localSheetId="14">[1]Sheet5!#REF!</definedName>
    <definedName name="__SEG2" localSheetId="19">[1]Sheet5!#REF!</definedName>
    <definedName name="__SEG2" localSheetId="21">[1]Sheet5!#REF!</definedName>
    <definedName name="__SEG2" localSheetId="22">[1]Sheet5!#REF!</definedName>
    <definedName name="__SEG2" localSheetId="16">[1]Sheet5!#REF!</definedName>
    <definedName name="__SEG2" localSheetId="17">[1]Sheet5!#REF!</definedName>
    <definedName name="__SEG2">[1]Sheet5!#REF!</definedName>
    <definedName name="__TER2" localSheetId="31">[1]Sheet5!#REF!</definedName>
    <definedName name="__TER2" localSheetId="7">[1]Sheet5!#REF!</definedName>
    <definedName name="__TER2" localSheetId="14">[1]Sheet5!#REF!</definedName>
    <definedName name="__TER2" localSheetId="19">[1]Sheet5!#REF!</definedName>
    <definedName name="__TER2" localSheetId="21">[1]Sheet5!#REF!</definedName>
    <definedName name="__TER2" localSheetId="22">[1]Sheet5!#REF!</definedName>
    <definedName name="__TER2" localSheetId="16">[1]Sheet5!#REF!</definedName>
    <definedName name="__TER2" localSheetId="17">[1]Sheet5!#REF!</definedName>
    <definedName name="__TER2">[1]Sheet5!#REF!</definedName>
    <definedName name="_1">#N/A</definedName>
    <definedName name="_11" localSheetId="31">[2]costo!#REF!</definedName>
    <definedName name="_11" localSheetId="7">[2]costo!#REF!</definedName>
    <definedName name="_11" localSheetId="14">[2]costo!#REF!</definedName>
    <definedName name="_11" localSheetId="19">[2]costo!#REF!</definedName>
    <definedName name="_11" localSheetId="21">[2]costo!#REF!</definedName>
    <definedName name="_11" localSheetId="22">[2]costo!#REF!</definedName>
    <definedName name="_11" localSheetId="16">[2]costo!#REF!</definedName>
    <definedName name="_11" localSheetId="17">[2]costo!#REF!</definedName>
    <definedName name="_11">[2]costo!#REF!</definedName>
    <definedName name="_12" localSheetId="31">[2]costo!#REF!</definedName>
    <definedName name="_12" localSheetId="7">[2]costo!#REF!</definedName>
    <definedName name="_12" localSheetId="14">[2]costo!#REF!</definedName>
    <definedName name="_12" localSheetId="19">[2]costo!#REF!</definedName>
    <definedName name="_12" localSheetId="21">[2]costo!#REF!</definedName>
    <definedName name="_12" localSheetId="22">[2]costo!#REF!</definedName>
    <definedName name="_12" localSheetId="16">[2]costo!#REF!</definedName>
    <definedName name="_12" localSheetId="17">[2]costo!#REF!</definedName>
    <definedName name="_12">[2]costo!#REF!</definedName>
    <definedName name="_13" localSheetId="31">[2]costo!#REF!</definedName>
    <definedName name="_13" localSheetId="7">[2]costo!#REF!</definedName>
    <definedName name="_13" localSheetId="14">[2]costo!#REF!</definedName>
    <definedName name="_13" localSheetId="19">[2]costo!#REF!</definedName>
    <definedName name="_13" localSheetId="21">[2]costo!#REF!</definedName>
    <definedName name="_13" localSheetId="22">[2]costo!#REF!</definedName>
    <definedName name="_13" localSheetId="16">[2]costo!#REF!</definedName>
    <definedName name="_13" localSheetId="17">[2]costo!#REF!</definedName>
    <definedName name="_13">[2]costo!#REF!</definedName>
    <definedName name="_14" localSheetId="31">[2]costo!#REF!</definedName>
    <definedName name="_14" localSheetId="7">[2]costo!#REF!</definedName>
    <definedName name="_14" localSheetId="14">[2]costo!#REF!</definedName>
    <definedName name="_14" localSheetId="19">[2]costo!#REF!</definedName>
    <definedName name="_14" localSheetId="21">[2]costo!#REF!</definedName>
    <definedName name="_14" localSheetId="22">[2]costo!#REF!</definedName>
    <definedName name="_14" localSheetId="16">[2]costo!#REF!</definedName>
    <definedName name="_14" localSheetId="17">[2]costo!#REF!</definedName>
    <definedName name="_14">[2]costo!#REF!</definedName>
    <definedName name="_15" localSheetId="31">[2]costo!#REF!</definedName>
    <definedName name="_15" localSheetId="7">[2]costo!#REF!</definedName>
    <definedName name="_15" localSheetId="14">[2]costo!#REF!</definedName>
    <definedName name="_15" localSheetId="19">[2]costo!#REF!</definedName>
    <definedName name="_15" localSheetId="21">[2]costo!#REF!</definedName>
    <definedName name="_15" localSheetId="22">[2]costo!#REF!</definedName>
    <definedName name="_15" localSheetId="16">[2]costo!#REF!</definedName>
    <definedName name="_15" localSheetId="17">[2]costo!#REF!</definedName>
    <definedName name="_15">[2]costo!#REF!</definedName>
    <definedName name="_16" localSheetId="31">[2]costo!#REF!</definedName>
    <definedName name="_16" localSheetId="7">[2]costo!#REF!</definedName>
    <definedName name="_16" localSheetId="14">[2]costo!#REF!</definedName>
    <definedName name="_16" localSheetId="19">[2]costo!#REF!</definedName>
    <definedName name="_16" localSheetId="21">[2]costo!#REF!</definedName>
    <definedName name="_16" localSheetId="22">[2]costo!#REF!</definedName>
    <definedName name="_16" localSheetId="16">[2]costo!#REF!</definedName>
    <definedName name="_16" localSheetId="17">[2]costo!#REF!</definedName>
    <definedName name="_16">[2]costo!#REF!</definedName>
    <definedName name="_17" localSheetId="31">[2]costo!#REF!</definedName>
    <definedName name="_17" localSheetId="7">[2]costo!#REF!</definedName>
    <definedName name="_17" localSheetId="14">[2]costo!#REF!</definedName>
    <definedName name="_17" localSheetId="19">[2]costo!#REF!</definedName>
    <definedName name="_17" localSheetId="21">[2]costo!#REF!</definedName>
    <definedName name="_17" localSheetId="22">[2]costo!#REF!</definedName>
    <definedName name="_17" localSheetId="16">[2]costo!#REF!</definedName>
    <definedName name="_17" localSheetId="17">[2]costo!#REF!</definedName>
    <definedName name="_17">[2]costo!#REF!</definedName>
    <definedName name="_2" localSheetId="31">[2]costo!#REF!</definedName>
    <definedName name="_2" localSheetId="7">[2]costo!#REF!</definedName>
    <definedName name="_2" localSheetId="14">[2]costo!#REF!</definedName>
    <definedName name="_2" localSheetId="19">[2]costo!#REF!</definedName>
    <definedName name="_2" localSheetId="21">[2]costo!#REF!</definedName>
    <definedName name="_2" localSheetId="22">[2]costo!#REF!</definedName>
    <definedName name="_2" localSheetId="16">[2]costo!#REF!</definedName>
    <definedName name="_2" localSheetId="17">[2]costo!#REF!</definedName>
    <definedName name="_2">[2]costo!#REF!</definedName>
    <definedName name="_2011_01_BASE_INTEGRADA" localSheetId="14">#REF!</definedName>
    <definedName name="_2011_01_BASE_INTEGRADA" localSheetId="16">#REF!</definedName>
    <definedName name="_2011_01_BASE_INTEGRADA">#REF!</definedName>
    <definedName name="_21" localSheetId="31">[2]costo!#REF!</definedName>
    <definedName name="_21" localSheetId="7">[2]costo!#REF!</definedName>
    <definedName name="_21" localSheetId="14">[2]costo!#REF!</definedName>
    <definedName name="_21" localSheetId="19">[2]costo!#REF!</definedName>
    <definedName name="_21" localSheetId="21">[2]costo!#REF!</definedName>
    <definedName name="_21" localSheetId="22">[2]costo!#REF!</definedName>
    <definedName name="_21" localSheetId="16">[2]costo!#REF!</definedName>
    <definedName name="_21" localSheetId="17">[2]costo!#REF!</definedName>
    <definedName name="_21">[2]costo!#REF!</definedName>
    <definedName name="_22" localSheetId="31">[2]costo!#REF!</definedName>
    <definedName name="_22" localSheetId="7">[2]costo!#REF!</definedName>
    <definedName name="_22" localSheetId="14">[2]costo!#REF!</definedName>
    <definedName name="_22" localSheetId="19">[2]costo!#REF!</definedName>
    <definedName name="_22" localSheetId="21">[2]costo!#REF!</definedName>
    <definedName name="_22" localSheetId="22">[2]costo!#REF!</definedName>
    <definedName name="_22" localSheetId="16">[2]costo!#REF!</definedName>
    <definedName name="_22" localSheetId="17">[2]costo!#REF!</definedName>
    <definedName name="_22">[2]costo!#REF!</definedName>
    <definedName name="_23" localSheetId="31">[2]costo!#REF!</definedName>
    <definedName name="_23" localSheetId="7">[2]costo!#REF!</definedName>
    <definedName name="_23" localSheetId="14">[2]costo!#REF!</definedName>
    <definedName name="_23" localSheetId="19">[2]costo!#REF!</definedName>
    <definedName name="_23" localSheetId="21">[2]costo!#REF!</definedName>
    <definedName name="_23" localSheetId="22">[2]costo!#REF!</definedName>
    <definedName name="_23" localSheetId="16">[2]costo!#REF!</definedName>
    <definedName name="_23" localSheetId="17">[2]costo!#REF!</definedName>
    <definedName name="_23">[2]costo!#REF!</definedName>
    <definedName name="_24" localSheetId="31">[2]costo!#REF!</definedName>
    <definedName name="_24" localSheetId="7">[2]costo!#REF!</definedName>
    <definedName name="_24" localSheetId="14">[2]costo!#REF!</definedName>
    <definedName name="_24" localSheetId="19">[2]costo!#REF!</definedName>
    <definedName name="_24" localSheetId="21">[2]costo!#REF!</definedName>
    <definedName name="_24" localSheetId="22">[2]costo!#REF!</definedName>
    <definedName name="_24" localSheetId="16">[2]costo!#REF!</definedName>
    <definedName name="_24" localSheetId="17">[2]costo!#REF!</definedName>
    <definedName name="_24">[2]costo!#REF!</definedName>
    <definedName name="_26" localSheetId="31">[2]costo!#REF!</definedName>
    <definedName name="_26" localSheetId="7">[2]costo!#REF!</definedName>
    <definedName name="_26" localSheetId="14">[2]costo!#REF!</definedName>
    <definedName name="_26" localSheetId="19">[2]costo!#REF!</definedName>
    <definedName name="_26" localSheetId="21">[2]costo!#REF!</definedName>
    <definedName name="_26" localSheetId="22">[2]costo!#REF!</definedName>
    <definedName name="_26" localSheetId="16">[2]costo!#REF!</definedName>
    <definedName name="_26" localSheetId="17">[2]costo!#REF!</definedName>
    <definedName name="_26">[2]costo!#REF!</definedName>
    <definedName name="_27" localSheetId="31">[2]costo!#REF!</definedName>
    <definedName name="_27" localSheetId="7">[2]costo!#REF!</definedName>
    <definedName name="_27" localSheetId="14">[2]costo!#REF!</definedName>
    <definedName name="_27" localSheetId="19">[2]costo!#REF!</definedName>
    <definedName name="_27" localSheetId="21">[2]costo!#REF!</definedName>
    <definedName name="_27" localSheetId="22">[2]costo!#REF!</definedName>
    <definedName name="_27" localSheetId="16">[2]costo!#REF!</definedName>
    <definedName name="_27" localSheetId="17">[2]costo!#REF!</definedName>
    <definedName name="_27">[2]costo!#REF!</definedName>
    <definedName name="_3" localSheetId="31">[2]costo!#REF!</definedName>
    <definedName name="_3" localSheetId="7">[2]costo!#REF!</definedName>
    <definedName name="_3" localSheetId="14">[2]costo!#REF!</definedName>
    <definedName name="_3" localSheetId="19">[2]costo!#REF!</definedName>
    <definedName name="_3" localSheetId="21">[2]costo!#REF!</definedName>
    <definedName name="_3" localSheetId="22">[2]costo!#REF!</definedName>
    <definedName name="_3" localSheetId="16">[2]costo!#REF!</definedName>
    <definedName name="_3" localSheetId="17">[2]costo!#REF!</definedName>
    <definedName name="_3">[2]costo!#REF!</definedName>
    <definedName name="_4" localSheetId="31">[2]costo!#REF!</definedName>
    <definedName name="_4" localSheetId="7">[2]costo!#REF!</definedName>
    <definedName name="_4" localSheetId="14">[2]costo!#REF!</definedName>
    <definedName name="_4" localSheetId="19">[2]costo!#REF!</definedName>
    <definedName name="_4" localSheetId="21">[2]costo!#REF!</definedName>
    <definedName name="_4" localSheetId="22">[2]costo!#REF!</definedName>
    <definedName name="_4" localSheetId="16">[2]costo!#REF!</definedName>
    <definedName name="_4" localSheetId="17">[2]costo!#REF!</definedName>
    <definedName name="_4">[2]costo!#REF!</definedName>
    <definedName name="_5" localSheetId="31">[2]costo!#REF!</definedName>
    <definedName name="_5" localSheetId="7">[2]costo!#REF!</definedName>
    <definedName name="_5" localSheetId="14">[2]costo!#REF!</definedName>
    <definedName name="_5" localSheetId="19">[2]costo!#REF!</definedName>
    <definedName name="_5" localSheetId="21">[2]costo!#REF!</definedName>
    <definedName name="_5" localSheetId="22">[2]costo!#REF!</definedName>
    <definedName name="_5" localSheetId="16">[2]costo!#REF!</definedName>
    <definedName name="_5" localSheetId="17">[2]costo!#REF!</definedName>
    <definedName name="_5">[2]costo!#REF!</definedName>
    <definedName name="_6" localSheetId="31">[2]costo!#REF!</definedName>
    <definedName name="_6" localSheetId="7">[2]costo!#REF!</definedName>
    <definedName name="_6" localSheetId="14">[2]costo!#REF!</definedName>
    <definedName name="_6" localSheetId="19">[2]costo!#REF!</definedName>
    <definedName name="_6" localSheetId="21">[2]costo!#REF!</definedName>
    <definedName name="_6" localSheetId="22">[2]costo!#REF!</definedName>
    <definedName name="_6" localSheetId="16">[2]costo!#REF!</definedName>
    <definedName name="_6" localSheetId="17">[2]costo!#REF!</definedName>
    <definedName name="_6">[2]costo!#REF!</definedName>
    <definedName name="_7" localSheetId="31">[2]costo!#REF!</definedName>
    <definedName name="_7" localSheetId="7">[2]costo!#REF!</definedName>
    <definedName name="_7" localSheetId="14">[2]costo!#REF!</definedName>
    <definedName name="_7" localSheetId="19">[2]costo!#REF!</definedName>
    <definedName name="_7" localSheetId="21">[2]costo!#REF!</definedName>
    <definedName name="_7" localSheetId="22">[2]costo!#REF!</definedName>
    <definedName name="_7" localSheetId="16">[2]costo!#REF!</definedName>
    <definedName name="_7" localSheetId="17">[2]costo!#REF!</definedName>
    <definedName name="_7">[2]costo!#REF!</definedName>
    <definedName name="_COM1" localSheetId="31">#REF!</definedName>
    <definedName name="_COM1" localSheetId="7">#REF!</definedName>
    <definedName name="_COM1" localSheetId="14">#REF!</definedName>
    <definedName name="_COM1" localSheetId="19">#REF!</definedName>
    <definedName name="_COM1" localSheetId="21">#REF!</definedName>
    <definedName name="_COM1" localSheetId="22">#REF!</definedName>
    <definedName name="_COM1" localSheetId="16">#REF!</definedName>
    <definedName name="_COM1" localSheetId="17">#REF!</definedName>
    <definedName name="_COM1">#REF!</definedName>
    <definedName name="_COM2" localSheetId="31">#REF!</definedName>
    <definedName name="_COM2" localSheetId="7">#REF!</definedName>
    <definedName name="_COM2" localSheetId="14">#REF!</definedName>
    <definedName name="_COM2" localSheetId="19">#REF!</definedName>
    <definedName name="_COM2" localSheetId="21">#REF!</definedName>
    <definedName name="_COM2" localSheetId="22">#REF!</definedName>
    <definedName name="_COM2" localSheetId="16">#REF!</definedName>
    <definedName name="_COM2" localSheetId="17">#REF!</definedName>
    <definedName name="_COM2">#REF!</definedName>
    <definedName name="_COM3" localSheetId="31">#REF!</definedName>
    <definedName name="_COM3" localSheetId="7">#REF!</definedName>
    <definedName name="_COM3" localSheetId="14">#REF!</definedName>
    <definedName name="_COM3" localSheetId="19">#REF!</definedName>
    <definedName name="_COM3" localSheetId="21">#REF!</definedName>
    <definedName name="_COM3" localSheetId="22">#REF!</definedName>
    <definedName name="_COM3" localSheetId="16">#REF!</definedName>
    <definedName name="_COM3" localSheetId="17">#REF!</definedName>
    <definedName name="_COM3">#REF!</definedName>
    <definedName name="_DAT1" localSheetId="16">#REF!</definedName>
    <definedName name="_DAT1">#REF!</definedName>
    <definedName name="_DAT10" localSheetId="16">#REF!</definedName>
    <definedName name="_DAT10">#REF!</definedName>
    <definedName name="_DAT11" localSheetId="16">#REF!</definedName>
    <definedName name="_DAT11">#REF!</definedName>
    <definedName name="_DAT12" localSheetId="16">#REF!</definedName>
    <definedName name="_DAT12">#REF!</definedName>
    <definedName name="_DAT13" localSheetId="16">#REF!</definedName>
    <definedName name="_DAT13">#REF!</definedName>
    <definedName name="_DAT14" localSheetId="16">#REF!</definedName>
    <definedName name="_DAT14">#REF!</definedName>
    <definedName name="_DAT15" localSheetId="16">#REF!</definedName>
    <definedName name="_DAT15">#REF!</definedName>
    <definedName name="_DAT16" localSheetId="16">#REF!</definedName>
    <definedName name="_DAT16">#REF!</definedName>
    <definedName name="_DAT17" localSheetId="16">#REF!</definedName>
    <definedName name="_DAT17">#REF!</definedName>
    <definedName name="_DAT18" localSheetId="16">#REF!</definedName>
    <definedName name="_DAT18">#REF!</definedName>
    <definedName name="_DAT19" localSheetId="16">#REF!</definedName>
    <definedName name="_DAT19">#REF!</definedName>
    <definedName name="_DAT2" localSheetId="16">#REF!</definedName>
    <definedName name="_DAT2">#REF!</definedName>
    <definedName name="_DAT20" localSheetId="16">#REF!</definedName>
    <definedName name="_DAT20">#REF!</definedName>
    <definedName name="_DAT21" localSheetId="16">#REF!</definedName>
    <definedName name="_DAT21">#REF!</definedName>
    <definedName name="_DAT3" localSheetId="16">#REF!</definedName>
    <definedName name="_DAT3">#REF!</definedName>
    <definedName name="_DAT4" localSheetId="16">#REF!</definedName>
    <definedName name="_DAT4">#REF!</definedName>
    <definedName name="_DAT5" localSheetId="16">#REF!</definedName>
    <definedName name="_DAT5">#REF!</definedName>
    <definedName name="_DAT6" localSheetId="16">#REF!</definedName>
    <definedName name="_DAT6">#REF!</definedName>
    <definedName name="_DAT7" localSheetId="16">#REF!</definedName>
    <definedName name="_DAT7">#REF!</definedName>
    <definedName name="_DAT8" localSheetId="16">#REF!</definedName>
    <definedName name="_DAT8">#REF!</definedName>
    <definedName name="_DAT9" localSheetId="16">#REF!</definedName>
    <definedName name="_DAT9">#REF!</definedName>
    <definedName name="_F" localSheetId="31">#REF!</definedName>
    <definedName name="_F" localSheetId="7">#REF!</definedName>
    <definedName name="_F" localSheetId="27">#REF!</definedName>
    <definedName name="_F" localSheetId="14">#REF!</definedName>
    <definedName name="_F" localSheetId="19">#REF!</definedName>
    <definedName name="_F" localSheetId="21">#REF!</definedName>
    <definedName name="_F" localSheetId="22">#REF!</definedName>
    <definedName name="_F" localSheetId="28">#REF!</definedName>
    <definedName name="_F" localSheetId="16">#REF!</definedName>
    <definedName name="_F" localSheetId="3">#REF!</definedName>
    <definedName name="_F" localSheetId="17">#REF!</definedName>
    <definedName name="_F">#REF!</definedName>
    <definedName name="_FC" localSheetId="31">#REF!</definedName>
    <definedName name="_FC" localSheetId="7">#REF!</definedName>
    <definedName name="_FC" localSheetId="14">#REF!</definedName>
    <definedName name="_FC" localSheetId="19">#REF!</definedName>
    <definedName name="_FC" localSheetId="21">#REF!</definedName>
    <definedName name="_FC" localSheetId="22">#REF!</definedName>
    <definedName name="_FC" localSheetId="28">#REF!</definedName>
    <definedName name="_FC" localSheetId="16">#REF!</definedName>
    <definedName name="_FC" localSheetId="3">#REF!</definedName>
    <definedName name="_FC" localSheetId="17">#REF!</definedName>
    <definedName name="_FC">#REF!</definedName>
    <definedName name="_Fill" localSheetId="31" hidden="1">#REF!</definedName>
    <definedName name="_Fill" localSheetId="26" hidden="1">#REF!</definedName>
    <definedName name="_Fill" localSheetId="7" hidden="1">#REF!</definedName>
    <definedName name="_Fill" localSheetId="27" hidden="1">#REF!</definedName>
    <definedName name="_Fill" localSheetId="14" hidden="1">#REF!</definedName>
    <definedName name="_Fill" localSheetId="19" hidden="1">#REF!</definedName>
    <definedName name="_Fill" localSheetId="21" hidden="1">#REF!</definedName>
    <definedName name="_Fill" localSheetId="22" hidden="1">#REF!</definedName>
    <definedName name="_Fill" localSheetId="28" hidden="1">#REF!</definedName>
    <definedName name="_Fill" localSheetId="16" hidden="1">#REF!</definedName>
    <definedName name="_Fill" localSheetId="15" hidden="1">#REF!</definedName>
    <definedName name="_Fill" localSheetId="3" hidden="1">#REF!</definedName>
    <definedName name="_Fill" localSheetId="17" hidden="1">#REF!</definedName>
    <definedName name="_Fill" hidden="1">#REF!</definedName>
    <definedName name="_xlnm._FilterDatabase" localSheetId="25" hidden="1">'C-M-V'!$A$1:$K$406</definedName>
    <definedName name="_xlnm._FilterDatabase" localSheetId="15" hidden="1">S_!$A$4:$B$29</definedName>
    <definedName name="_xlnm._FilterDatabase" localSheetId="17" hidden="1">'Servicio A-P'!$A$3:$B$24</definedName>
    <definedName name="_GOR2" localSheetId="31">#REF!</definedName>
    <definedName name="_GOR2" localSheetId="7">#REF!</definedName>
    <definedName name="_GOR2" localSheetId="14">#REF!</definedName>
    <definedName name="_GOR2" localSheetId="19">#REF!</definedName>
    <definedName name="_GOR2" localSheetId="21">#REF!</definedName>
    <definedName name="_GOR2" localSheetId="22">#REF!</definedName>
    <definedName name="_GOR2" localSheetId="16">#REF!</definedName>
    <definedName name="_GOR2" localSheetId="17">#REF!</definedName>
    <definedName name="_GOR2">#REF!</definedName>
    <definedName name="_Key1" localSheetId="31" hidden="1">#REF!</definedName>
    <definedName name="_Key1" localSheetId="26" hidden="1">#REF!</definedName>
    <definedName name="_Key1" localSheetId="7" hidden="1">#REF!</definedName>
    <definedName name="_Key1" localSheetId="27" hidden="1">#REF!</definedName>
    <definedName name="_Key1" localSheetId="14" hidden="1">#REF!</definedName>
    <definedName name="_Key1" localSheetId="19" hidden="1">#REF!</definedName>
    <definedName name="_Key1" localSheetId="21" hidden="1">#REF!</definedName>
    <definedName name="_Key1" localSheetId="22" hidden="1">#REF!</definedName>
    <definedName name="_Key1" localSheetId="28" hidden="1">#REF!</definedName>
    <definedName name="_Key1" localSheetId="16" hidden="1">#REF!</definedName>
    <definedName name="_Key1" localSheetId="15" hidden="1">#REF!</definedName>
    <definedName name="_Key1" localSheetId="3" hidden="1">#REF!</definedName>
    <definedName name="_Key1" localSheetId="17" hidden="1">#REF!</definedName>
    <definedName name="_Key1" hidden="1">#REF!</definedName>
    <definedName name="_Key2" localSheetId="31" hidden="1">#REF!</definedName>
    <definedName name="_Key2" localSheetId="7" hidden="1">#REF!</definedName>
    <definedName name="_Key2" localSheetId="14" hidden="1">#REF!</definedName>
    <definedName name="_Key2" localSheetId="19" hidden="1">#REF!</definedName>
    <definedName name="_Key2" localSheetId="21" hidden="1">#REF!</definedName>
    <definedName name="_Key2" localSheetId="22" hidden="1">#REF!</definedName>
    <definedName name="_Key2" localSheetId="16" hidden="1">#REF!</definedName>
    <definedName name="_Key2" localSheetId="17" hidden="1">#REF!</definedName>
    <definedName name="_Key2" hidden="1">#REF!</definedName>
    <definedName name="_Lab1">[4]MiniDB!$D$69</definedName>
    <definedName name="_Lab2">[4]MiniDB!$D$70</definedName>
    <definedName name="_Lab3">[4]MiniDB!$D$71</definedName>
    <definedName name="_Lab4">[4]MiniDB!$D$72</definedName>
    <definedName name="_Lab5">[4]MiniDB!$D$73</definedName>
    <definedName name="_MACRO">#N/A</definedName>
    <definedName name="_MSG2" localSheetId="31">#REF!</definedName>
    <definedName name="_MSG2" localSheetId="7">#REF!</definedName>
    <definedName name="_MSG2" localSheetId="14">#REF!</definedName>
    <definedName name="_MSG2" localSheetId="19">#REF!</definedName>
    <definedName name="_MSG2" localSheetId="21">#REF!</definedName>
    <definedName name="_MSG2" localSheetId="22">#REF!</definedName>
    <definedName name="_MSG2" localSheetId="16">#REF!</definedName>
    <definedName name="_MSG2" localSheetId="17">#REF!</definedName>
    <definedName name="_MSG2">#REF!</definedName>
    <definedName name="_MTR1" localSheetId="31">#REF!</definedName>
    <definedName name="_MTR1" localSheetId="7">#REF!</definedName>
    <definedName name="_MTR1" localSheetId="14">#REF!</definedName>
    <definedName name="_MTR1" localSheetId="19">#REF!</definedName>
    <definedName name="_MTR1" localSheetId="21">#REF!</definedName>
    <definedName name="_MTR1" localSheetId="22">#REF!</definedName>
    <definedName name="_MTR1" localSheetId="16">#REF!</definedName>
    <definedName name="_MTR1" localSheetId="17">#REF!</definedName>
    <definedName name="_MTR1">#REF!</definedName>
    <definedName name="_Oil1">[4]MiniDB!$D$22</definedName>
    <definedName name="_Oil2">[4]MiniDB!$D$23</definedName>
    <definedName name="_Oil3">[4]MiniDB!$D$24</definedName>
    <definedName name="_Order1" hidden="1">255</definedName>
    <definedName name="_Order2" hidden="1">255</definedName>
    <definedName name="_P" localSheetId="31">#REF!</definedName>
    <definedName name="_P" localSheetId="7">#REF!</definedName>
    <definedName name="_P" localSheetId="14">#REF!</definedName>
    <definedName name="_P" localSheetId="19">#REF!</definedName>
    <definedName name="_P" localSheetId="21">#REF!</definedName>
    <definedName name="_P" localSheetId="22">#REF!</definedName>
    <definedName name="_P" localSheetId="16">#REF!</definedName>
    <definedName name="_P" localSheetId="17">#REF!</definedName>
    <definedName name="_P">#REF!</definedName>
    <definedName name="_PAG1" localSheetId="31">#REF!</definedName>
    <definedName name="_PAG1" localSheetId="7">#REF!</definedName>
    <definedName name="_PAG1" localSheetId="27">#REF!</definedName>
    <definedName name="_PAG1" localSheetId="14">#REF!</definedName>
    <definedName name="_PAG1" localSheetId="19">#REF!</definedName>
    <definedName name="_PAG1" localSheetId="21">#REF!</definedName>
    <definedName name="_PAG1" localSheetId="22">#REF!</definedName>
    <definedName name="_PAG1" localSheetId="28">#REF!</definedName>
    <definedName name="_PAG1" localSheetId="16">#REF!</definedName>
    <definedName name="_PAG1" localSheetId="3">#REF!</definedName>
    <definedName name="_PAG1" localSheetId="17">#REF!</definedName>
    <definedName name="_PAG1">#REF!</definedName>
    <definedName name="_PAG2" localSheetId="31">#REF!</definedName>
    <definedName name="_PAG2" localSheetId="7">#REF!</definedName>
    <definedName name="_PAG2" localSheetId="27">#REF!</definedName>
    <definedName name="_PAG2" localSheetId="14">#REF!</definedName>
    <definedName name="_PAG2" localSheetId="19">#REF!</definedName>
    <definedName name="_PAG2" localSheetId="21">#REF!</definedName>
    <definedName name="_PAG2" localSheetId="22">#REF!</definedName>
    <definedName name="_PAG2" localSheetId="28">#REF!</definedName>
    <definedName name="_PAG2" localSheetId="16">#REF!</definedName>
    <definedName name="_PAG2" localSheetId="3">#REF!</definedName>
    <definedName name="_PAG2" localSheetId="17">#REF!</definedName>
    <definedName name="_PAG2">#REF!</definedName>
    <definedName name="_PAG3" localSheetId="31">#REF!</definedName>
    <definedName name="_PAG3" localSheetId="7">#REF!</definedName>
    <definedName name="_PAG3" localSheetId="27">#REF!</definedName>
    <definedName name="_PAG3" localSheetId="14">#REF!</definedName>
    <definedName name="_PAG3" localSheetId="19">#REF!</definedName>
    <definedName name="_PAG3" localSheetId="21">#REF!</definedName>
    <definedName name="_PAG3" localSheetId="22">#REF!</definedName>
    <definedName name="_PAG3" localSheetId="28">#REF!</definedName>
    <definedName name="_PAG3" localSheetId="16">#REF!</definedName>
    <definedName name="_PAG3" localSheetId="3">#REF!</definedName>
    <definedName name="_PAG3" localSheetId="17">#REF!</definedName>
    <definedName name="_PAG3">#REF!</definedName>
    <definedName name="_pc97">'[5]PC97 98'!$A$7</definedName>
    <definedName name="_PCO1" localSheetId="31">#REF!</definedName>
    <definedName name="_PCO1" localSheetId="7">#REF!</definedName>
    <definedName name="_PCO1" localSheetId="14">#REF!</definedName>
    <definedName name="_PCO1" localSheetId="19">#REF!</definedName>
    <definedName name="_PCO1" localSheetId="21">#REF!</definedName>
    <definedName name="_PCO1" localSheetId="22">#REF!</definedName>
    <definedName name="_PCO1" localSheetId="16">#REF!</definedName>
    <definedName name="_PCO1" localSheetId="17">#REF!</definedName>
    <definedName name="_PCO1">#REF!</definedName>
    <definedName name="_PCO2" localSheetId="31">#REF!</definedName>
    <definedName name="_PCO2" localSheetId="7">#REF!</definedName>
    <definedName name="_PCO2" localSheetId="14">#REF!</definedName>
    <definedName name="_PCO2" localSheetId="19">#REF!</definedName>
    <definedName name="_PCO2" localSheetId="21">#REF!</definedName>
    <definedName name="_PCO2" localSheetId="22">#REF!</definedName>
    <definedName name="_PCO2" localSheetId="16">#REF!</definedName>
    <definedName name="_PCO2" localSheetId="17">#REF!</definedName>
    <definedName name="_PCO2">#REF!</definedName>
    <definedName name="_PCO3" localSheetId="31">#REF!</definedName>
    <definedName name="_PCO3" localSheetId="7">#REF!</definedName>
    <definedName name="_PCO3" localSheetId="14">#REF!</definedName>
    <definedName name="_PCO3" localSheetId="19">#REF!</definedName>
    <definedName name="_PCO3" localSheetId="21">#REF!</definedName>
    <definedName name="_PCO3" localSheetId="22">#REF!</definedName>
    <definedName name="_PCO3" localSheetId="16">#REF!</definedName>
    <definedName name="_PCO3" localSheetId="17">#REF!</definedName>
    <definedName name="_PCO3">#REF!</definedName>
    <definedName name="_PCO4" localSheetId="31">#REF!</definedName>
    <definedName name="_PCO4" localSheetId="7">#REF!</definedName>
    <definedName name="_PCO4" localSheetId="14">#REF!</definedName>
    <definedName name="_PCO4" localSheetId="19">#REF!</definedName>
    <definedName name="_PCO4" localSheetId="21">#REF!</definedName>
    <definedName name="_PCO4" localSheetId="22">#REF!</definedName>
    <definedName name="_PCO4" localSheetId="16">#REF!</definedName>
    <definedName name="_PCO4" localSheetId="17">#REF!</definedName>
    <definedName name="_PCO4">#REF!</definedName>
    <definedName name="_Pdb1">[4]MiniDB!$D$11</definedName>
    <definedName name="_Pdb2">[4]MiniDB!$D$8</definedName>
    <definedName name="_Pdb3">[4]MiniDB!$D$3</definedName>
    <definedName name="_PDG1" localSheetId="31">#REF!</definedName>
    <definedName name="_PDG1" localSheetId="7">#REF!</definedName>
    <definedName name="_PDG1" localSheetId="14">#REF!</definedName>
    <definedName name="_PDG1" localSheetId="19">#REF!</definedName>
    <definedName name="_PDG1" localSheetId="21">#REF!</definedName>
    <definedName name="_PDG1" localSheetId="22">#REF!</definedName>
    <definedName name="_PDG1" localSheetId="16">#REF!</definedName>
    <definedName name="_PDG1" localSheetId="17">#REF!</definedName>
    <definedName name="_PDG1">#REF!</definedName>
    <definedName name="_PDG2" localSheetId="31">#REF!</definedName>
    <definedName name="_PDG2" localSheetId="7">#REF!</definedName>
    <definedName name="_PDG2" localSheetId="14">#REF!</definedName>
    <definedName name="_PDG2" localSheetId="19">#REF!</definedName>
    <definedName name="_PDG2" localSheetId="21">#REF!</definedName>
    <definedName name="_PDG2" localSheetId="22">#REF!</definedName>
    <definedName name="_PDG2" localSheetId="16">#REF!</definedName>
    <definedName name="_PDG2" localSheetId="17">#REF!</definedName>
    <definedName name="_PDG2">#REF!</definedName>
    <definedName name="_PDG3" localSheetId="31">#REF!</definedName>
    <definedName name="_PDG3" localSheetId="7">#REF!</definedName>
    <definedName name="_PDG3" localSheetId="14">#REF!</definedName>
    <definedName name="_PDG3" localSheetId="19">#REF!</definedName>
    <definedName name="_PDG3" localSheetId="21">#REF!</definedName>
    <definedName name="_PDG3" localSheetId="22">#REF!</definedName>
    <definedName name="_PDG3" localSheetId="16">#REF!</definedName>
    <definedName name="_PDG3" localSheetId="17">#REF!</definedName>
    <definedName name="_PDG3">#REF!</definedName>
    <definedName name="_PDG4" localSheetId="31">#REF!</definedName>
    <definedName name="_PDG4" localSheetId="7">#REF!</definedName>
    <definedName name="_PDG4" localSheetId="14">#REF!</definedName>
    <definedName name="_PDG4" localSheetId="19">#REF!</definedName>
    <definedName name="_PDG4" localSheetId="21">#REF!</definedName>
    <definedName name="_PDG4" localSheetId="22">#REF!</definedName>
    <definedName name="_PDG4" localSheetId="16">#REF!</definedName>
    <definedName name="_PDG4" localSheetId="17">#REF!</definedName>
    <definedName name="_PDG4">#REF!</definedName>
    <definedName name="_PDG5" localSheetId="31">#REF!</definedName>
    <definedName name="_PDG5" localSheetId="7">#REF!</definedName>
    <definedName name="_PDG5" localSheetId="14">#REF!</definedName>
    <definedName name="_PDG5" localSheetId="19">#REF!</definedName>
    <definedName name="_PDG5" localSheetId="21">#REF!</definedName>
    <definedName name="_PDG5" localSheetId="22">#REF!</definedName>
    <definedName name="_PDG5" localSheetId="16">#REF!</definedName>
    <definedName name="_PDG5" localSheetId="17">#REF!</definedName>
    <definedName name="_PDG5">#REF!</definedName>
    <definedName name="_PDG6" localSheetId="31">#REF!</definedName>
    <definedName name="_PDG6" localSheetId="7">#REF!</definedName>
    <definedName name="_PDG6" localSheetId="14">#REF!</definedName>
    <definedName name="_PDG6" localSheetId="19">#REF!</definedName>
    <definedName name="_PDG6" localSheetId="21">#REF!</definedName>
    <definedName name="_PDG6" localSheetId="22">#REF!</definedName>
    <definedName name="_PDG6" localSheetId="16">#REF!</definedName>
    <definedName name="_PDG6" localSheetId="17">#REF!</definedName>
    <definedName name="_PDG6">#REF!</definedName>
    <definedName name="_r" localSheetId="16">#REF!</definedName>
    <definedName name="_r">#REF!</definedName>
    <definedName name="_RC5" localSheetId="31">#REF!</definedName>
    <definedName name="_RC5" localSheetId="7">#REF!</definedName>
    <definedName name="_RC5" localSheetId="14">#REF!</definedName>
    <definedName name="_RC5" localSheetId="19">#REF!</definedName>
    <definedName name="_RC5" localSheetId="21">#REF!</definedName>
    <definedName name="_RC5" localSheetId="22">#REF!</definedName>
    <definedName name="_RC5" localSheetId="28">#REF!</definedName>
    <definedName name="_RC5" localSheetId="16">#REF!</definedName>
    <definedName name="_RC5" localSheetId="3">#REF!</definedName>
    <definedName name="_RC5" localSheetId="17">#REF!</definedName>
    <definedName name="_RC5">#REF!</definedName>
    <definedName name="_Regression_Int" hidden="1">1</definedName>
    <definedName name="_Rgo1">[4]MiniDB!$D$52</definedName>
    <definedName name="_Rgo2">[4]MiniDB!$D$53</definedName>
    <definedName name="_Rgo3">[4]MiniDB!$D$54</definedName>
    <definedName name="_Rgo4">[4]MiniDB!$D$55</definedName>
    <definedName name="_Sort" localSheetId="31" hidden="1">#REF!</definedName>
    <definedName name="_Sort" localSheetId="26" hidden="1">#REF!</definedName>
    <definedName name="_Sort" localSheetId="7" hidden="1">#REF!</definedName>
    <definedName name="_Sort" localSheetId="27" hidden="1">#REF!</definedName>
    <definedName name="_Sort" localSheetId="14" hidden="1">#REF!</definedName>
    <definedName name="_Sort" localSheetId="19" hidden="1">#REF!</definedName>
    <definedName name="_Sort" localSheetId="21" hidden="1">#REF!</definedName>
    <definedName name="_Sort" localSheetId="22" hidden="1">#REF!</definedName>
    <definedName name="_Sort" localSheetId="28" hidden="1">#REF!</definedName>
    <definedName name="_Sort" localSheetId="16" hidden="1">#REF!</definedName>
    <definedName name="_Sort" localSheetId="15" hidden="1">#REF!</definedName>
    <definedName name="_Sort" localSheetId="3" hidden="1">#REF!</definedName>
    <definedName name="_Sort" localSheetId="17" hidden="1">#REF!</definedName>
    <definedName name="_Sort" hidden="1">#REF!</definedName>
    <definedName name="_Tdb1">[4]MiniDB!$D$28</definedName>
    <definedName name="_Tdb2">[4]MiniDB!$D$29</definedName>
    <definedName name="_Tdb3">[4]MiniDB!$D$30</definedName>
    <definedName name="_TP" localSheetId="31">#REF!</definedName>
    <definedName name="_TP" localSheetId="7">#REF!</definedName>
    <definedName name="_TP" localSheetId="14">#REF!</definedName>
    <definedName name="_TP" localSheetId="19">#REF!</definedName>
    <definedName name="_TP" localSheetId="21">#REF!</definedName>
    <definedName name="_TP" localSheetId="22">#REF!</definedName>
    <definedName name="_TP" localSheetId="16">#REF!</definedName>
    <definedName name="_TP" localSheetId="17">#REF!</definedName>
    <definedName name="_TP">#REF!</definedName>
    <definedName name="_TPF" localSheetId="31">#REF!</definedName>
    <definedName name="_TPF" localSheetId="7">#REF!</definedName>
    <definedName name="_TPF" localSheetId="14">#REF!</definedName>
    <definedName name="_TPF" localSheetId="19">#REF!</definedName>
    <definedName name="_TPF" localSheetId="21">#REF!</definedName>
    <definedName name="_TPF" localSheetId="22">#REF!</definedName>
    <definedName name="_TPF" localSheetId="16">#REF!</definedName>
    <definedName name="_TPF" localSheetId="17">#REF!</definedName>
    <definedName name="_TPF">#REF!</definedName>
    <definedName name="_WO2006" localSheetId="31">[6]InfRep.11_2003!#REF!</definedName>
    <definedName name="_WO2006" localSheetId="7">[6]InfRep.11_2003!#REF!</definedName>
    <definedName name="_WO2006" localSheetId="14">[6]InfRep.11_2003!#REF!</definedName>
    <definedName name="_WO2006" localSheetId="19">[6]InfRep.11_2003!#REF!</definedName>
    <definedName name="_WO2006" localSheetId="21">[6]InfRep.11_2003!#REF!</definedName>
    <definedName name="_WO2006" localSheetId="22">[6]InfRep.11_2003!#REF!</definedName>
    <definedName name="_WO2006" localSheetId="16">[6]InfRep.11_2003!#REF!</definedName>
    <definedName name="_WO2006" localSheetId="17">[6]InfRep.11_2003!#REF!</definedName>
    <definedName name="_WO2006">[6]InfRep.11_2003!#REF!</definedName>
    <definedName name="_WTI1" localSheetId="31">#REF!</definedName>
    <definedName name="_WTI1" localSheetId="7">#REF!</definedName>
    <definedName name="_WTI1" localSheetId="14">#REF!</definedName>
    <definedName name="_WTI1" localSheetId="19">#REF!</definedName>
    <definedName name="_WTI1" localSheetId="21">#REF!</definedName>
    <definedName name="_WTI1" localSheetId="22">#REF!</definedName>
    <definedName name="_WTI1" localSheetId="16">#REF!</definedName>
    <definedName name="_WTI1" localSheetId="17">#REF!</definedName>
    <definedName name="_WTI1">#REF!</definedName>
    <definedName name="_WTI2" localSheetId="31">#REF!</definedName>
    <definedName name="_WTI2" localSheetId="7">#REF!</definedName>
    <definedName name="_WTI2" localSheetId="14">#REF!</definedName>
    <definedName name="_WTI2" localSheetId="19">#REF!</definedName>
    <definedName name="_WTI2" localSheetId="21">#REF!</definedName>
    <definedName name="_WTI2" localSheetId="22">#REF!</definedName>
    <definedName name="_WTI2" localSheetId="16">#REF!</definedName>
    <definedName name="_WTI2" localSheetId="17">#REF!</definedName>
    <definedName name="_WTI2">#REF!</definedName>
    <definedName name="_WTI3" localSheetId="31">#REF!</definedName>
    <definedName name="_WTI3" localSheetId="7">#REF!</definedName>
    <definedName name="_WTI3" localSheetId="14">#REF!</definedName>
    <definedName name="_WTI3" localSheetId="19">#REF!</definedName>
    <definedName name="_WTI3" localSheetId="21">#REF!</definedName>
    <definedName name="_WTI3" localSheetId="22">#REF!</definedName>
    <definedName name="_WTI3" localSheetId="16">#REF!</definedName>
    <definedName name="_WTI3" localSheetId="17">#REF!</definedName>
    <definedName name="_WTI3">#REF!</definedName>
    <definedName name="_WTI4" localSheetId="31">#REF!</definedName>
    <definedName name="_WTI4" localSheetId="7">#REF!</definedName>
    <definedName name="_WTI4" localSheetId="14">#REF!</definedName>
    <definedName name="_WTI4" localSheetId="19">#REF!</definedName>
    <definedName name="_WTI4" localSheetId="21">#REF!</definedName>
    <definedName name="_WTI4" localSheetId="22">#REF!</definedName>
    <definedName name="_WTI4" localSheetId="16">#REF!</definedName>
    <definedName name="_WTI4" localSheetId="17">#REF!</definedName>
    <definedName name="_WTI4">#REF!</definedName>
    <definedName name="_x002">'[7]500'!$A$1:$N$60</definedName>
    <definedName name="_X01">'[7]500'!$A$1:$N$60</definedName>
    <definedName name="A" localSheetId="31">#REF!</definedName>
    <definedName name="A" localSheetId="7">#REF!</definedName>
    <definedName name="A" localSheetId="27">#REF!</definedName>
    <definedName name="A" localSheetId="14">#REF!</definedName>
    <definedName name="A" localSheetId="19">#REF!</definedName>
    <definedName name="A" localSheetId="21">#REF!</definedName>
    <definedName name="A" localSheetId="22">#REF!</definedName>
    <definedName name="A" localSheetId="28">#REF!</definedName>
    <definedName name="A" localSheetId="16">#REF!</definedName>
    <definedName name="A" localSheetId="3">#REF!</definedName>
    <definedName name="A" localSheetId="17">#REF!</definedName>
    <definedName name="A">#REF!</definedName>
    <definedName name="A_IMPRESION_IM" localSheetId="31">#REF!</definedName>
    <definedName name="A_IMPRESION_IM" localSheetId="7">#REF!</definedName>
    <definedName name="A_IMPRESION_IM" localSheetId="27">#REF!</definedName>
    <definedName name="A_IMPRESION_IM" localSheetId="14">#REF!</definedName>
    <definedName name="A_IMPRESION_IM" localSheetId="19">#REF!</definedName>
    <definedName name="A_IMPRESION_IM" localSheetId="21">#REF!</definedName>
    <definedName name="A_IMPRESION_IM" localSheetId="22">#REF!</definedName>
    <definedName name="A_IMPRESION_IM" localSheetId="28">#REF!</definedName>
    <definedName name="A_IMPRESION_IM" localSheetId="16">#REF!</definedName>
    <definedName name="A_IMPRESION_IM" localSheetId="3">#REF!</definedName>
    <definedName name="A_IMPRESION_IM" localSheetId="17">#REF!</definedName>
    <definedName name="A_IMPRESION_IM">#REF!</definedName>
    <definedName name="A_impresión_IM" localSheetId="31">#REF!</definedName>
    <definedName name="A_impresión_IM" localSheetId="7">#REF!</definedName>
    <definedName name="A_impresión_IM" localSheetId="27">#REF!</definedName>
    <definedName name="A_impresión_IM" localSheetId="14">#REF!</definedName>
    <definedName name="A_impresión_IM" localSheetId="19">#REF!</definedName>
    <definedName name="A_impresión_IM" localSheetId="21">#REF!</definedName>
    <definedName name="A_impresión_IM" localSheetId="22">#REF!</definedName>
    <definedName name="A_impresión_IM" localSheetId="28">#REF!</definedName>
    <definedName name="A_impresión_IM" localSheetId="16">#REF!</definedName>
    <definedName name="A_impresión_IM" localSheetId="3">#REF!</definedName>
    <definedName name="A_impresión_IM" localSheetId="17">#REF!</definedName>
    <definedName name="A_impresión_IM">#REF!</definedName>
    <definedName name="A_IMPRESIÚN_IM" localSheetId="31">#REF!</definedName>
    <definedName name="A_IMPRESIÚN_IM" localSheetId="7">#REF!</definedName>
    <definedName name="A_IMPRESIÚN_IM" localSheetId="27">#REF!</definedName>
    <definedName name="A_IMPRESIÚN_IM" localSheetId="14">#REF!</definedName>
    <definedName name="A_IMPRESIÚN_IM" localSheetId="19">#REF!</definedName>
    <definedName name="A_IMPRESIÚN_IM" localSheetId="21">#REF!</definedName>
    <definedName name="A_IMPRESIÚN_IM" localSheetId="22">#REF!</definedName>
    <definedName name="A_IMPRESIÚN_IM" localSheetId="28">#REF!</definedName>
    <definedName name="A_IMPRESIÚN_IM" localSheetId="16">#REF!</definedName>
    <definedName name="A_IMPRESIÚN_IM" localSheetId="3">#REF!</definedName>
    <definedName name="A_IMPRESIÚN_IM" localSheetId="17">#REF!</definedName>
    <definedName name="A_IMPRESIÚN_IM">#REF!</definedName>
    <definedName name="A_pozo">[4]MiniDB!$D$39</definedName>
    <definedName name="aa" localSheetId="14" hidden="1">#REF!</definedName>
    <definedName name="aa" localSheetId="16" hidden="1">#REF!</definedName>
    <definedName name="aa" hidden="1">#REF!</definedName>
    <definedName name="aaaa" localSheetId="14" hidden="1">#REF!</definedName>
    <definedName name="aaaa" localSheetId="16" hidden="1">#REF!</definedName>
    <definedName name="aaaa" hidden="1">#REF!</definedName>
    <definedName name="AbrirImprimir" localSheetId="7">[8]!AbrirImprimir</definedName>
    <definedName name="AbrirImprimir" localSheetId="19">[8]!AbrirImprimir</definedName>
    <definedName name="AbrirImprimir" localSheetId="21">[8]!AbrirImprimir</definedName>
    <definedName name="AbrirImprimir" localSheetId="22">[8]!AbrirImprimir</definedName>
    <definedName name="AbrirImprimir" localSheetId="17">[8]!AbrirImprimir</definedName>
    <definedName name="AbrirImprimir">[8]!AbrirImprimir</definedName>
    <definedName name="ACT" localSheetId="31">#REF!</definedName>
    <definedName name="ACT" localSheetId="7">#REF!</definedName>
    <definedName name="ACT" localSheetId="14">#REF!</definedName>
    <definedName name="ACT" localSheetId="19">#REF!</definedName>
    <definedName name="ACT" localSheetId="21">#REF!</definedName>
    <definedName name="ACT" localSheetId="22">#REF!</definedName>
    <definedName name="ACT" localSheetId="16">#REF!</definedName>
    <definedName name="ACT" localSheetId="17">#REF!</definedName>
    <definedName name="ACT">#REF!</definedName>
    <definedName name="Actual" localSheetId="31">#REF!</definedName>
    <definedName name="Actual" localSheetId="7">#REF!</definedName>
    <definedName name="Actual" localSheetId="14">#REF!</definedName>
    <definedName name="Actual" localSheetId="19">#REF!</definedName>
    <definedName name="Actual" localSheetId="21">#REF!</definedName>
    <definedName name="Actual" localSheetId="22">#REF!</definedName>
    <definedName name="Actual" localSheetId="16">#REF!</definedName>
    <definedName name="Actual" localSheetId="17">#REF!</definedName>
    <definedName name="Actual">#REF!</definedName>
    <definedName name="Adic" localSheetId="14">[9]CS!$A$31:$A$38</definedName>
    <definedName name="Adic">[9]CS!$A$31:$A$38</definedName>
    <definedName name="ADIC_CCT" localSheetId="14">[10]BD_ADICIONALES!$A$8:$A$14</definedName>
    <definedName name="ADIC_CCT" localSheetId="32">[11]BD_ADICIONALES.PETROLERO!$A$8:$A$14</definedName>
    <definedName name="ADIC_CCT">[10]BD_ADICIONALES!$A$8:$A$14</definedName>
    <definedName name="ADIC_IMPORTE" localSheetId="14">[10]BD_ADICIONALES!$B$8:$ER$14</definedName>
    <definedName name="ADIC_IMPORTE" localSheetId="32">[11]BD_ADICIONALES.PETROLERO!$B$8:$ABA$14</definedName>
    <definedName name="ADIC_IMPORTE">[10]BD_ADICIONALES!$B$8:$ER$14</definedName>
    <definedName name="Adic_Intern" localSheetId="14">#REF!</definedName>
    <definedName name="Adic_Intern" localSheetId="16">#REF!</definedName>
    <definedName name="Adic_Intern">#REF!</definedName>
    <definedName name="ADIC_ITEM" localSheetId="14">[10]BD_ADICIONALES!$B$6:$ET$6</definedName>
    <definedName name="ADIC_ITEM" localSheetId="32">[11]BD_ADICIONALES.PETROLERO!$B$6:$ABA$6</definedName>
    <definedName name="ADIC_ITEM">[10]BD_ADICIONALES!$B$6:$ET$6</definedName>
    <definedName name="ADIC_MES" localSheetId="14">[10]BD_ADICIONALES!$B$7:$FQ$7</definedName>
    <definedName name="ADIC_MES" localSheetId="32">[11]BD_ADICIONALES.PETROLERO!$B$7:$ABA$7</definedName>
    <definedName name="ADIC_MES">[10]BD_ADICIONALES!$B$7:$FQ$7</definedName>
    <definedName name="ADIC_PROVINCIA">[12]BD_ADICIONALES!$B$8:$B$16</definedName>
    <definedName name="Administración" localSheetId="16">#REF!</definedName>
    <definedName name="Administración">#REF!</definedName>
    <definedName name="Afe_Buscado" localSheetId="31">[13]Cotizaciones!#REF!</definedName>
    <definedName name="Afe_Buscado" localSheetId="7">[13]Cotizaciones!#REF!</definedName>
    <definedName name="Afe_Buscado" localSheetId="14">[13]Cotizaciones!#REF!</definedName>
    <definedName name="Afe_Buscado" localSheetId="19">[13]Cotizaciones!#REF!</definedName>
    <definedName name="Afe_Buscado" localSheetId="21">[13]Cotizaciones!#REF!</definedName>
    <definedName name="Afe_Buscado" localSheetId="22">[13]Cotizaciones!#REF!</definedName>
    <definedName name="Afe_Buscado" localSheetId="16">[13]Cotizaciones!#REF!</definedName>
    <definedName name="Afe_Buscado" localSheetId="17">[13]Cotizaciones!#REF!</definedName>
    <definedName name="Afe_Buscado">[13]Cotizaciones!#REF!</definedName>
    <definedName name="Agua" localSheetId="31">#REF!</definedName>
    <definedName name="Agua" localSheetId="7">#REF!</definedName>
    <definedName name="Agua" localSheetId="14">#REF!</definedName>
    <definedName name="Agua" localSheetId="19">#REF!</definedName>
    <definedName name="Agua" localSheetId="21">#REF!</definedName>
    <definedName name="Agua" localSheetId="22">#REF!</definedName>
    <definedName name="Agua" localSheetId="16">#REF!</definedName>
    <definedName name="Agua" localSheetId="17">#REF!</definedName>
    <definedName name="Agua">#REF!</definedName>
    <definedName name="AGUA.INY" localSheetId="31">#REF!</definedName>
    <definedName name="AGUA.INY" localSheetId="7">#REF!</definedName>
    <definedName name="AGUA.INY" localSheetId="14">#REF!</definedName>
    <definedName name="AGUA.INY" localSheetId="19">#REF!</definedName>
    <definedName name="AGUA.INY" localSheetId="21">#REF!</definedName>
    <definedName name="AGUA.INY" localSheetId="22">#REF!</definedName>
    <definedName name="AGUA.INY" localSheetId="16">#REF!</definedName>
    <definedName name="AGUA.INY" localSheetId="17">#REF!</definedName>
    <definedName name="AGUA.INY">#REF!</definedName>
    <definedName name="AGUA_ACTUAL_YAC11" localSheetId="31">'[14]producción por yac-bloques'!#REF!</definedName>
    <definedName name="AGUA_ACTUAL_YAC11" localSheetId="7">'[14]producción por yac-bloques'!#REF!</definedName>
    <definedName name="AGUA_ACTUAL_YAC11" localSheetId="14">'[14]producción por yac-bloques'!#REF!</definedName>
    <definedName name="AGUA_ACTUAL_YAC11" localSheetId="19">'[14]producción por yac-bloques'!#REF!</definedName>
    <definedName name="AGUA_ACTUAL_YAC11" localSheetId="21">'[14]producción por yac-bloques'!#REF!</definedName>
    <definedName name="AGUA_ACTUAL_YAC11" localSheetId="22">'[14]producción por yac-bloques'!#REF!</definedName>
    <definedName name="AGUA_ACTUAL_YAC11" localSheetId="16">'[14]producción por yac-bloques'!#REF!</definedName>
    <definedName name="AGUA_ACTUAL_YAC11" localSheetId="17">'[14]producción por yac-bloques'!#REF!</definedName>
    <definedName name="AGUA_ACTUAL_YAC11">'[14]producción por yac-bloques'!#REF!</definedName>
    <definedName name="aisla150" localSheetId="31">#REF!</definedName>
    <definedName name="aisla150" localSheetId="7">#REF!</definedName>
    <definedName name="aisla150" localSheetId="27">#REF!</definedName>
    <definedName name="aisla150" localSheetId="14">#REF!</definedName>
    <definedName name="aisla150" localSheetId="19">#REF!</definedName>
    <definedName name="aisla150" localSheetId="21">#REF!</definedName>
    <definedName name="aisla150" localSheetId="22">#REF!</definedName>
    <definedName name="aisla150" localSheetId="28">#REF!</definedName>
    <definedName name="aisla150" localSheetId="16">#REF!</definedName>
    <definedName name="aisla150" localSheetId="3">#REF!</definedName>
    <definedName name="aisla150" localSheetId="17">#REF!</definedName>
    <definedName name="aisla150">#REF!</definedName>
    <definedName name="aisla600" localSheetId="31">#REF!</definedName>
    <definedName name="aisla600" localSheetId="7">#REF!</definedName>
    <definedName name="aisla600" localSheetId="27">#REF!</definedName>
    <definedName name="aisla600" localSheetId="14">#REF!</definedName>
    <definedName name="aisla600" localSheetId="19">#REF!</definedName>
    <definedName name="aisla600" localSheetId="21">#REF!</definedName>
    <definedName name="aisla600" localSheetId="22">#REF!</definedName>
    <definedName name="aisla600" localSheetId="28">#REF!</definedName>
    <definedName name="aisla600" localSheetId="16">#REF!</definedName>
    <definedName name="aisla600" localSheetId="3">#REF!</definedName>
    <definedName name="aisla600" localSheetId="17">#REF!</definedName>
    <definedName name="aisla600">#REF!</definedName>
    <definedName name="amamam">#N/A</definedName>
    <definedName name="amamama">#N/A</definedName>
    <definedName name="AMORT">#N/A</definedName>
    <definedName name="Amperaje" localSheetId="31">#REF!</definedName>
    <definedName name="Amperaje" localSheetId="7">#REF!</definedName>
    <definedName name="Amperaje" localSheetId="14">#REF!</definedName>
    <definedName name="Amperaje" localSheetId="19">#REF!</definedName>
    <definedName name="Amperaje" localSheetId="21">#REF!</definedName>
    <definedName name="Amperaje" localSheetId="22">#REF!</definedName>
    <definedName name="Amperaje" localSheetId="16">#REF!</definedName>
    <definedName name="Amperaje" localSheetId="17">#REF!</definedName>
    <definedName name="Amperaje">#REF!</definedName>
    <definedName name="Analisis" localSheetId="31">#REF!</definedName>
    <definedName name="Analisis" localSheetId="7">#REF!</definedName>
    <definedName name="Analisis" localSheetId="14">#REF!</definedName>
    <definedName name="Analisis" localSheetId="19">#REF!</definedName>
    <definedName name="Analisis" localSheetId="21">#REF!</definedName>
    <definedName name="Analisis" localSheetId="22">#REF!</definedName>
    <definedName name="Analisis" localSheetId="16">#REF!</definedName>
    <definedName name="Analisis" localSheetId="17">#REF!</definedName>
    <definedName name="Analisis">#REF!</definedName>
    <definedName name="Analisis_Final" localSheetId="31">#REF!</definedName>
    <definedName name="Analisis_Final" localSheetId="7">#REF!</definedName>
    <definedName name="Analisis_Final" localSheetId="14">#REF!</definedName>
    <definedName name="Analisis_Final" localSheetId="19">#REF!</definedName>
    <definedName name="Analisis_Final" localSheetId="21">#REF!</definedName>
    <definedName name="Analisis_Final" localSheetId="22">#REF!</definedName>
    <definedName name="Analisis_Final" localSheetId="16">#REF!</definedName>
    <definedName name="Analisis_Final" localSheetId="17">#REF!</definedName>
    <definedName name="Analisis_Final">#REF!</definedName>
    <definedName name="anioIni">[15]TABLERO!$C$6</definedName>
    <definedName name="anlisis" localSheetId="31">#REF!</definedName>
    <definedName name="anlisis" localSheetId="7">#REF!</definedName>
    <definedName name="anlisis" localSheetId="14">#REF!</definedName>
    <definedName name="anlisis" localSheetId="19">#REF!</definedName>
    <definedName name="anlisis" localSheetId="21">#REF!</definedName>
    <definedName name="anlisis" localSheetId="22">#REF!</definedName>
    <definedName name="anlisis" localSheetId="16">#REF!</definedName>
    <definedName name="anlisis" localSheetId="17">#REF!</definedName>
    <definedName name="anlisis">#REF!</definedName>
    <definedName name="ANSW" localSheetId="31">#REF!</definedName>
    <definedName name="ANSW" localSheetId="7">#REF!</definedName>
    <definedName name="ANSW" localSheetId="14">#REF!</definedName>
    <definedName name="ANSW" localSheetId="19">#REF!</definedName>
    <definedName name="ANSW" localSheetId="21">#REF!</definedName>
    <definedName name="ANSW" localSheetId="22">#REF!</definedName>
    <definedName name="ANSW" localSheetId="16">#REF!</definedName>
    <definedName name="ANSW" localSheetId="17">#REF!</definedName>
    <definedName name="ANSW">#REF!</definedName>
    <definedName name="AOF">[4]MiniDB!$D$43</definedName>
    <definedName name="API" localSheetId="31">#REF!</definedName>
    <definedName name="API" localSheetId="7">#REF!</definedName>
    <definedName name="API" localSheetId="14">#REF!</definedName>
    <definedName name="API" localSheetId="19">#REF!</definedName>
    <definedName name="API" localSheetId="21">#REF!</definedName>
    <definedName name="API" localSheetId="22">#REF!</definedName>
    <definedName name="API" localSheetId="16">#REF!</definedName>
    <definedName name="API" localSheetId="17">#REF!</definedName>
    <definedName name="API">#REF!</definedName>
    <definedName name="APIDB">[16]API!$A$2:$M$102</definedName>
    <definedName name="aqerqwer" localSheetId="14" hidden="1">#REF!</definedName>
    <definedName name="aqerqwer" localSheetId="16" hidden="1">#REF!</definedName>
    <definedName name="aqerqwer" hidden="1">#REF!</definedName>
    <definedName name="_xlnm.Print_Area" localSheetId="0">Hoja1!$A$25:$X$57</definedName>
    <definedName name="areaniv" localSheetId="31">#REF!</definedName>
    <definedName name="areaniv" localSheetId="7">#REF!</definedName>
    <definedName name="areaniv" localSheetId="14">#REF!</definedName>
    <definedName name="areaniv" localSheetId="19">#REF!</definedName>
    <definedName name="areaniv" localSheetId="21">#REF!</definedName>
    <definedName name="areaniv" localSheetId="22">#REF!</definedName>
    <definedName name="areaniv" localSheetId="28">#REF!</definedName>
    <definedName name="areaniv" localSheetId="16">#REF!</definedName>
    <definedName name="areaniv" localSheetId="3">#REF!</definedName>
    <definedName name="areaniv" localSheetId="17">#REF!</definedName>
    <definedName name="areaniv">#REF!</definedName>
    <definedName name="ary" localSheetId="31">#REF!</definedName>
    <definedName name="ary" localSheetId="7">#REF!</definedName>
    <definedName name="ary" localSheetId="14">#REF!</definedName>
    <definedName name="ary" localSheetId="19">#REF!</definedName>
    <definedName name="ary" localSheetId="21">#REF!</definedName>
    <definedName name="ary" localSheetId="22">#REF!</definedName>
    <definedName name="ary" localSheetId="16">#REF!</definedName>
    <definedName name="ary" localSheetId="17">#REF!</definedName>
    <definedName name="ary">#REF!</definedName>
    <definedName name="asd" localSheetId="31">#REF!</definedName>
    <definedName name="asd" localSheetId="7">#REF!</definedName>
    <definedName name="asd" localSheetId="14">#REF!</definedName>
    <definedName name="asd" localSheetId="19">#REF!</definedName>
    <definedName name="asd" localSheetId="21">#REF!</definedName>
    <definedName name="asd" localSheetId="22">#REF!</definedName>
    <definedName name="asd" localSheetId="16">#REF!</definedName>
    <definedName name="asd" localSheetId="17">#REF!</definedName>
    <definedName name="asd">#REF!</definedName>
    <definedName name="asdf" localSheetId="31">#REF!</definedName>
    <definedName name="asdf" localSheetId="7">#REF!</definedName>
    <definedName name="asdf" localSheetId="14">#REF!</definedName>
    <definedName name="asdf" localSheetId="19">#REF!</definedName>
    <definedName name="asdf" localSheetId="21">#REF!</definedName>
    <definedName name="asdf" localSheetId="22">#REF!</definedName>
    <definedName name="asdf" localSheetId="16">#REF!</definedName>
    <definedName name="asdf" localSheetId="17">#REF!</definedName>
    <definedName name="asdf">#REF!</definedName>
    <definedName name="asdfasd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sdfasd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sdfasd" hidden="1">{#N/A,#N/A,TRUE,"OBJETIVOS";#N/A,#N/A,TRUE,"CARATA";#N/A,#N/A,TRUE,"COLUMNA";#N/A,#N/A,TRUE,"ENTUBACION";#N/A,#N/A,TRUE,"COSTOS";#N/A,#N/A,TRUE,"CAÑERIA";#N/A,#N/A,TRUE,"CRONO";#N/A,#N/A,TRUE,"BOP";#N/A,#N/A,TRUE,"PREVENTORES"}</definedName>
    <definedName name="Atención" localSheetId="31">#REF!</definedName>
    <definedName name="Atención" localSheetId="7">#REF!</definedName>
    <definedName name="Atención" localSheetId="14">#REF!</definedName>
    <definedName name="Atención" localSheetId="19">#REF!</definedName>
    <definedName name="Atención" localSheetId="21">#REF!</definedName>
    <definedName name="Atención" localSheetId="22">#REF!</definedName>
    <definedName name="Atención" localSheetId="28">#REF!</definedName>
    <definedName name="Atención" localSheetId="16">#REF!</definedName>
    <definedName name="Atención" localSheetId="17">#REF!</definedName>
    <definedName name="Atención">#REF!</definedName>
    <definedName name="B" localSheetId="31">#REF!</definedName>
    <definedName name="B" localSheetId="7">#REF!</definedName>
    <definedName name="B" localSheetId="27">#REF!</definedName>
    <definedName name="B" localSheetId="14">#REF!</definedName>
    <definedName name="B" localSheetId="19">#REF!</definedName>
    <definedName name="B" localSheetId="21">#REF!</definedName>
    <definedName name="B" localSheetId="22">#REF!</definedName>
    <definedName name="B" localSheetId="28">#REF!</definedName>
    <definedName name="B" localSheetId="16">#REF!</definedName>
    <definedName name="B" localSheetId="3">#REF!</definedName>
    <definedName name="B" localSheetId="17">#REF!</definedName>
    <definedName name="B">#REF!</definedName>
    <definedName name="B_pozo">[4]MiniDB!$D$40</definedName>
    <definedName name="B4450." localSheetId="7">#REF!</definedName>
    <definedName name="B4450." localSheetId="14">#REF!</definedName>
    <definedName name="B4450." localSheetId="19">#REF!</definedName>
    <definedName name="B4450." localSheetId="21">#REF!</definedName>
    <definedName name="B4450." localSheetId="22">#REF!</definedName>
    <definedName name="B4450." localSheetId="16">#REF!</definedName>
    <definedName name="B4450." localSheetId="17">#REF!</definedName>
    <definedName name="B4450.">#REF!</definedName>
    <definedName name="Bacterias" localSheetId="27">'[17]Ultima Medicion'!$V$1:$W$5</definedName>
    <definedName name="Bacterias">'[18]Ultima Medicion'!$V$1:$W$5</definedName>
    <definedName name="BAJADAS" localSheetId="7">#REF!</definedName>
    <definedName name="BAJADAS" localSheetId="14">#REF!</definedName>
    <definedName name="BAJADAS" localSheetId="19">#REF!</definedName>
    <definedName name="BAJADAS" localSheetId="21">#REF!</definedName>
    <definedName name="BAJADAS" localSheetId="22">#REF!</definedName>
    <definedName name="BAJADAS" localSheetId="16">#REF!</definedName>
    <definedName name="BAJADAS" localSheetId="17">#REF!</definedName>
    <definedName name="BAJADAS">#REF!</definedName>
    <definedName name="BAKER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KER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KER" hidden="1">{#N/A,#N/A,TRUE,"OBJETIVOS";#N/A,#N/A,TRUE,"CARATA";#N/A,#N/A,TRUE,"COLUMNA";#N/A,#N/A,TRUE,"ENTUBACION";#N/A,#N/A,TRUE,"COSTOS";#N/A,#N/A,TRUE,"CAÑERIA";#N/A,#N/A,TRUE,"CRONO";#N/A,#N/A,TRUE,"BOP";#N/A,#N/A,TRUE,"PREVENTORES"}</definedName>
    <definedName name="Base2">[19]Dic2001!$A$12:$I$112</definedName>
    <definedName name="Base6" localSheetId="14">#REF!</definedName>
    <definedName name="Base6" localSheetId="16">#REF!</definedName>
    <definedName name="Base6">#REF!</definedName>
    <definedName name="Base7" localSheetId="14">#REF!</definedName>
    <definedName name="Base7" localSheetId="16">#REF!</definedName>
    <definedName name="Base7">#REF!</definedName>
    <definedName name="BaseDatos" localSheetId="31">#REF!</definedName>
    <definedName name="BaseDatos" localSheetId="7">#REF!</definedName>
    <definedName name="BaseDatos" localSheetId="14">#REF!</definedName>
    <definedName name="BaseDatos" localSheetId="19">#REF!</definedName>
    <definedName name="BaseDatos" localSheetId="21">#REF!</definedName>
    <definedName name="BaseDatos" localSheetId="22">#REF!</definedName>
    <definedName name="BaseDatos" localSheetId="16">#REF!</definedName>
    <definedName name="BaseDatos" localSheetId="17">#REF!</definedName>
    <definedName name="BaseDatos">#REF!</definedName>
    <definedName name="_xlnm.Database" localSheetId="31">#REF!</definedName>
    <definedName name="_xlnm.Database" localSheetId="7">#REF!</definedName>
    <definedName name="_xlnm.Database" localSheetId="27">#REF!</definedName>
    <definedName name="_xlnm.Database" localSheetId="14">#REF!</definedName>
    <definedName name="_xlnm.Database" localSheetId="19">#REF!</definedName>
    <definedName name="_xlnm.Database" localSheetId="21">#REF!</definedName>
    <definedName name="_xlnm.Database" localSheetId="22">#REF!</definedName>
    <definedName name="_xlnm.Database" localSheetId="28">#REF!</definedName>
    <definedName name="_xlnm.Database" localSheetId="16">#REF!</definedName>
    <definedName name="_xlnm.Database" localSheetId="3">#REF!</definedName>
    <definedName name="_xlnm.Database" localSheetId="17">#REF!</definedName>
    <definedName name="_xlnm.Database">#REF!</definedName>
    <definedName name="BaseGastos" localSheetId="16">#REF!</definedName>
    <definedName name="BaseGastos">#REF!</definedName>
    <definedName name="bb" localSheetId="16">#REF!</definedName>
    <definedName name="bb">#REF!</definedName>
    <definedName name="bbaINY" localSheetId="27">'[17]Impulsion Bomba Inyectora'!$A$4:$U$231</definedName>
    <definedName name="bbaINY">'[18]Impulsion Bomba Inyectora'!$A$4:$U$231</definedName>
    <definedName name="Bbl">[20]Tablas!$I$4</definedName>
    <definedName name="BHP" localSheetId="31">#REF!</definedName>
    <definedName name="BHP" localSheetId="7">#REF!</definedName>
    <definedName name="BHP" localSheetId="14">#REF!</definedName>
    <definedName name="BHP" localSheetId="19">#REF!</definedName>
    <definedName name="BHP" localSheetId="21">#REF!</definedName>
    <definedName name="BHP" localSheetId="22">#REF!</definedName>
    <definedName name="BHP" localSheetId="16">#REF!</definedName>
    <definedName name="BHP" localSheetId="17">#REF!</definedName>
    <definedName name="BHP">#REF!</definedName>
    <definedName name="BHT" localSheetId="31">#REF!</definedName>
    <definedName name="BHT" localSheetId="7">#REF!</definedName>
    <definedName name="BHT" localSheetId="14">#REF!</definedName>
    <definedName name="BHT" localSheetId="19">#REF!</definedName>
    <definedName name="BHT" localSheetId="21">#REF!</definedName>
    <definedName name="BHT" localSheetId="22">#REF!</definedName>
    <definedName name="BHT" localSheetId="16">#REF!</definedName>
    <definedName name="BHT" localSheetId="17">#REF!</definedName>
    <definedName name="BHT">#REF!</definedName>
    <definedName name="bipp" localSheetId="16">[21]SPLITS!#REF!</definedName>
    <definedName name="bipp">[21]SPLITS!#REF!</definedName>
    <definedName name="BOLIVARES" localSheetId="7">#REF!</definedName>
    <definedName name="BOLIVARES" localSheetId="14">#REF!</definedName>
    <definedName name="BOLIVARES" localSheetId="19">#REF!</definedName>
    <definedName name="BOLIVARES" localSheetId="21">#REF!</definedName>
    <definedName name="BOLIVARES" localSheetId="22">#REF!</definedName>
    <definedName name="BOLIVARES" localSheetId="16">#REF!</definedName>
    <definedName name="BOLIVARES" localSheetId="17">#REF!</definedName>
    <definedName name="BOLIVARES">#REF!</definedName>
    <definedName name="Bolívares" localSheetId="7">#REF!</definedName>
    <definedName name="Bolívares" localSheetId="14">#REF!</definedName>
    <definedName name="Bolívares" localSheetId="19">#REF!</definedName>
    <definedName name="Bolívares" localSheetId="21">#REF!</definedName>
    <definedName name="Bolívares" localSheetId="22">#REF!</definedName>
    <definedName name="Bolívares" localSheetId="16">#REF!</definedName>
    <definedName name="Bolívares" localSheetId="17">#REF!</definedName>
    <definedName name="Bolívares">#REF!</definedName>
    <definedName name="Bolívares_MRIL" localSheetId="7">#REF!</definedName>
    <definedName name="Bolívares_MRIL" localSheetId="14">#REF!</definedName>
    <definedName name="Bolívares_MRIL" localSheetId="19">#REF!</definedName>
    <definedName name="Bolívares_MRIL" localSheetId="21">#REF!</definedName>
    <definedName name="Bolívares_MRIL" localSheetId="22">#REF!</definedName>
    <definedName name="Bolívares_MRIL" localSheetId="16">#REF!</definedName>
    <definedName name="Bolívares_MRIL" localSheetId="17">#REF!</definedName>
    <definedName name="Bolívares_MRIL">#REF!</definedName>
    <definedName name="BOMBAS">#N/A</definedName>
    <definedName name="Bono">[19]Dic2001!$F$12:$F$112</definedName>
    <definedName name="BorrarHoja" localSheetId="7">[8]!BorrarHoja</definedName>
    <definedName name="BorrarHoja" localSheetId="19">[8]!BorrarHoja</definedName>
    <definedName name="BorrarHoja" localSheetId="21">[8]!BorrarHoja</definedName>
    <definedName name="BorrarHoja" localSheetId="22">[8]!BorrarHoja</definedName>
    <definedName name="BorrarHoja" localSheetId="17">[8]!BorrarHoja</definedName>
    <definedName name="BorrarHoja">[8]!BorrarHoja</definedName>
    <definedName name="BorrarProducc">[22]Production!$C$6:$L$306</definedName>
    <definedName name="brantes" localSheetId="31">[23]Sheet1!#REF!</definedName>
    <definedName name="brantes" localSheetId="7">[23]Sheet1!#REF!</definedName>
    <definedName name="brantes" localSheetId="14">[23]Sheet1!#REF!</definedName>
    <definedName name="brantes" localSheetId="19">[23]Sheet1!#REF!</definedName>
    <definedName name="brantes" localSheetId="21">[23]Sheet1!#REF!</definedName>
    <definedName name="brantes" localSheetId="22">[23]Sheet1!#REF!</definedName>
    <definedName name="brantes" localSheetId="16">[23]Sheet1!#REF!</definedName>
    <definedName name="brantes" localSheetId="17">[23]Sheet1!#REF!</definedName>
    <definedName name="brantes">[23]Sheet1!#REF!</definedName>
    <definedName name="brdesp" localSheetId="31">[23]Sheet1!#REF!</definedName>
    <definedName name="brdesp" localSheetId="7">[23]Sheet1!#REF!</definedName>
    <definedName name="brdesp" localSheetId="14">[23]Sheet1!#REF!</definedName>
    <definedName name="brdesp" localSheetId="19">[23]Sheet1!#REF!</definedName>
    <definedName name="brdesp" localSheetId="21">[23]Sheet1!#REF!</definedName>
    <definedName name="brdesp" localSheetId="22">[23]Sheet1!#REF!</definedName>
    <definedName name="brdesp" localSheetId="16">[23]Sheet1!#REF!</definedName>
    <definedName name="brdesp" localSheetId="17">[23]Sheet1!#REF!</definedName>
    <definedName name="brdesp">[23]Sheet1!#REF!</definedName>
    <definedName name="BRUTA" localSheetId="31">#REF!</definedName>
    <definedName name="BRUTA" localSheetId="7">#REF!</definedName>
    <definedName name="BRUTA" localSheetId="14">#REF!</definedName>
    <definedName name="BRUTA" localSheetId="19">#REF!</definedName>
    <definedName name="BRUTA" localSheetId="21">#REF!</definedName>
    <definedName name="BRUTA" localSheetId="22">#REF!</definedName>
    <definedName name="BRUTA" localSheetId="16">#REF!</definedName>
    <definedName name="BRUTA" localSheetId="17">#REF!</definedName>
    <definedName name="BRUTA">#REF!</definedName>
    <definedName name="Bruta_Antes" localSheetId="31">#REF!</definedName>
    <definedName name="Bruta_Antes" localSheetId="7">#REF!</definedName>
    <definedName name="Bruta_Antes" localSheetId="14">#REF!</definedName>
    <definedName name="Bruta_Antes" localSheetId="19">#REF!</definedName>
    <definedName name="Bruta_Antes" localSheetId="21">#REF!</definedName>
    <definedName name="Bruta_Antes" localSheetId="22">#REF!</definedName>
    <definedName name="Bruta_Antes" localSheetId="16">#REF!</definedName>
    <definedName name="Bruta_Antes" localSheetId="17">#REF!</definedName>
    <definedName name="Bruta_Antes">#REF!</definedName>
    <definedName name="Bruta_despues" localSheetId="31">#REF!</definedName>
    <definedName name="Bruta_despues" localSheetId="7">#REF!</definedName>
    <definedName name="Bruta_despues" localSheetId="14">#REF!</definedName>
    <definedName name="Bruta_despues" localSheetId="19">#REF!</definedName>
    <definedName name="Bruta_despues" localSheetId="21">#REF!</definedName>
    <definedName name="Bruta_despues" localSheetId="22">#REF!</definedName>
    <definedName name="Bruta_despues" localSheetId="16">#REF!</definedName>
    <definedName name="Bruta_despues" localSheetId="17">#REF!</definedName>
    <definedName name="Bruta_despues">#REF!</definedName>
    <definedName name="BSW" localSheetId="31">#REF!</definedName>
    <definedName name="BSW" localSheetId="7">#REF!</definedName>
    <definedName name="BSW" localSheetId="14">#REF!</definedName>
    <definedName name="BSW" localSheetId="19">#REF!</definedName>
    <definedName name="BSW" localSheetId="21">#REF!</definedName>
    <definedName name="BSW" localSheetId="22">#REF!</definedName>
    <definedName name="BSW" localSheetId="16">#REF!</definedName>
    <definedName name="BSW" localSheetId="17">#REF!</definedName>
    <definedName name="BSW">#REF!</definedName>
    <definedName name="BUILDUP" localSheetId="31">#REF!</definedName>
    <definedName name="BUILDUP" localSheetId="7">#REF!</definedName>
    <definedName name="BUILDUP" localSheetId="14">#REF!</definedName>
    <definedName name="BUILDUP" localSheetId="19">#REF!</definedName>
    <definedName name="BUILDUP" localSheetId="21">#REF!</definedName>
    <definedName name="BUILDUP" localSheetId="22">#REF!</definedName>
    <definedName name="BUILDUP" localSheetId="16">#REF!</definedName>
    <definedName name="BUILDUP" localSheetId="17">#REF!</definedName>
    <definedName name="BUILDUP">#REF!</definedName>
    <definedName name="C_" localSheetId="31">#REF!</definedName>
    <definedName name="C_" localSheetId="7">#REF!</definedName>
    <definedName name="C_" localSheetId="14">#REF!</definedName>
    <definedName name="C_" localSheetId="19">#REF!</definedName>
    <definedName name="C_" localSheetId="21">#REF!</definedName>
    <definedName name="C_" localSheetId="22">#REF!</definedName>
    <definedName name="C_" localSheetId="16">#REF!</definedName>
    <definedName name="C_" localSheetId="17">#REF!</definedName>
    <definedName name="C_">#REF!</definedName>
    <definedName name="c_Afe" localSheetId="31">#REF!</definedName>
    <definedName name="c_Afe" localSheetId="7">#REF!</definedName>
    <definedName name="c_Afe" localSheetId="14">#REF!</definedName>
    <definedName name="c_Afe" localSheetId="19">#REF!</definedName>
    <definedName name="c_Afe" localSheetId="21">#REF!</definedName>
    <definedName name="c_Afe" localSheetId="22">#REF!</definedName>
    <definedName name="c_Afe" localSheetId="16">#REF!</definedName>
    <definedName name="c_Afe" localSheetId="17">#REF!</definedName>
    <definedName name="c_Afe">#REF!</definedName>
    <definedName name="c_Analisis" localSheetId="31">#REF!</definedName>
    <definedName name="c_Analisis" localSheetId="7">#REF!</definedName>
    <definedName name="c_Analisis" localSheetId="14">#REF!</definedName>
    <definedName name="c_Analisis" localSheetId="19">#REF!</definedName>
    <definedName name="c_Analisis" localSheetId="21">#REF!</definedName>
    <definedName name="c_Analisis" localSheetId="22">#REF!</definedName>
    <definedName name="c_Analisis" localSheetId="16">#REF!</definedName>
    <definedName name="c_Analisis" localSheetId="17">#REF!</definedName>
    <definedName name="c_Analisis">#REF!</definedName>
    <definedName name="c_Equipo" localSheetId="31">#REF!</definedName>
    <definedName name="c_Equipo" localSheetId="7">#REF!</definedName>
    <definedName name="c_Equipo" localSheetId="14">#REF!</definedName>
    <definedName name="c_Equipo" localSheetId="19">#REF!</definedName>
    <definedName name="c_Equipo" localSheetId="21">#REF!</definedName>
    <definedName name="c_Equipo" localSheetId="22">#REF!</definedName>
    <definedName name="c_Equipo" localSheetId="16">#REF!</definedName>
    <definedName name="c_Equipo" localSheetId="17">#REF!</definedName>
    <definedName name="c_Equipo">#REF!</definedName>
    <definedName name="c_Estado" localSheetId="31">#REF!</definedName>
    <definedName name="c_Estado" localSheetId="7">#REF!</definedName>
    <definedName name="c_Estado" localSheetId="14">#REF!</definedName>
    <definedName name="c_Estado" localSheetId="19">#REF!</definedName>
    <definedName name="c_Estado" localSheetId="21">#REF!</definedName>
    <definedName name="c_Estado" localSheetId="22">#REF!</definedName>
    <definedName name="c_Estado" localSheetId="16">#REF!</definedName>
    <definedName name="c_Estado" localSheetId="17">#REF!</definedName>
    <definedName name="c_Estado">#REF!</definedName>
    <definedName name="c_Fin" localSheetId="31">#REF!</definedName>
    <definedName name="c_Fin" localSheetId="7">#REF!</definedName>
    <definedName name="c_Fin" localSheetId="14">#REF!</definedName>
    <definedName name="c_Fin" localSheetId="19">#REF!</definedName>
    <definedName name="c_Fin" localSheetId="21">#REF!</definedName>
    <definedName name="c_Fin" localSheetId="22">#REF!</definedName>
    <definedName name="c_Fin" localSheetId="16">#REF!</definedName>
    <definedName name="c_Fin" localSheetId="17">#REF!</definedName>
    <definedName name="c_Fin">#REF!</definedName>
    <definedName name="c_Inicio" localSheetId="31">#REF!</definedName>
    <definedName name="c_Inicio" localSheetId="7">#REF!</definedName>
    <definedName name="c_Inicio" localSheetId="14">#REF!</definedName>
    <definedName name="c_Inicio" localSheetId="19">#REF!</definedName>
    <definedName name="c_Inicio" localSheetId="21">#REF!</definedName>
    <definedName name="c_Inicio" localSheetId="22">#REF!</definedName>
    <definedName name="c_Inicio" localSheetId="16">#REF!</definedName>
    <definedName name="c_Inicio" localSheetId="17">#REF!</definedName>
    <definedName name="c_Inicio">#REF!</definedName>
    <definedName name="c_Objetivo" localSheetId="31">#REF!</definedName>
    <definedName name="c_Objetivo" localSheetId="7">#REF!</definedName>
    <definedName name="c_Objetivo" localSheetId="14">#REF!</definedName>
    <definedName name="c_Objetivo" localSheetId="19">#REF!</definedName>
    <definedName name="c_Objetivo" localSheetId="21">#REF!</definedName>
    <definedName name="c_Objetivo" localSheetId="22">#REF!</definedName>
    <definedName name="c_Objetivo" localSheetId="16">#REF!</definedName>
    <definedName name="c_Objetivo" localSheetId="17">#REF!</definedName>
    <definedName name="c_Objetivo">#REF!</definedName>
    <definedName name="c_Pozo" localSheetId="31">#REF!</definedName>
    <definedName name="c_Pozo" localSheetId="7">#REF!</definedName>
    <definedName name="c_Pozo" localSheetId="14">#REF!</definedName>
    <definedName name="c_Pozo" localSheetId="19">#REF!</definedName>
    <definedName name="c_Pozo" localSheetId="21">#REF!</definedName>
    <definedName name="c_Pozo" localSheetId="22">#REF!</definedName>
    <definedName name="c_Pozo" localSheetId="16">#REF!</definedName>
    <definedName name="c_Pozo" localSheetId="17">#REF!</definedName>
    <definedName name="c_Pozo">#REF!</definedName>
    <definedName name="CA" localSheetId="31">#REF!</definedName>
    <definedName name="CA" localSheetId="7">#REF!</definedName>
    <definedName name="CA" localSheetId="14">#REF!</definedName>
    <definedName name="CA" localSheetId="19">#REF!</definedName>
    <definedName name="CA" localSheetId="21">#REF!</definedName>
    <definedName name="CA" localSheetId="22">#REF!</definedName>
    <definedName name="CA" localSheetId="16">#REF!</definedName>
    <definedName name="CA" localSheetId="17">#REF!</definedName>
    <definedName name="CA">#REF!</definedName>
    <definedName name="cables" localSheetId="31">#REF!</definedName>
    <definedName name="cables" localSheetId="7">#REF!</definedName>
    <definedName name="cables" localSheetId="27">#REF!</definedName>
    <definedName name="cables" localSheetId="14">#REF!</definedName>
    <definedName name="cables" localSheetId="19">#REF!</definedName>
    <definedName name="cables" localSheetId="21">#REF!</definedName>
    <definedName name="cables" localSheetId="22">#REF!</definedName>
    <definedName name="cables" localSheetId="28">#REF!</definedName>
    <definedName name="cables" localSheetId="16">#REF!</definedName>
    <definedName name="cables" localSheetId="3">#REF!</definedName>
    <definedName name="cables" localSheetId="17">#REF!</definedName>
    <definedName name="cables">#REF!</definedName>
    <definedName name="CALCULOS" localSheetId="31">#REF!</definedName>
    <definedName name="CALCULOS" localSheetId="7">#REF!</definedName>
    <definedName name="CALCULOS" localSheetId="14">#REF!</definedName>
    <definedName name="CALCULOS" localSheetId="19">#REF!</definedName>
    <definedName name="CALCULOS" localSheetId="21">#REF!</definedName>
    <definedName name="CALCULOS" localSheetId="22">#REF!</definedName>
    <definedName name="CALCULOS" localSheetId="16">#REF!</definedName>
    <definedName name="CALCULOS" localSheetId="17">#REF!</definedName>
    <definedName name="CALCULOS">#REF!</definedName>
    <definedName name="CALIB" localSheetId="31">#REF!</definedName>
    <definedName name="CALIB" localSheetId="7">#REF!</definedName>
    <definedName name="CALIB" localSheetId="14">#REF!</definedName>
    <definedName name="CALIB" localSheetId="19">#REF!</definedName>
    <definedName name="CALIB" localSheetId="21">#REF!</definedName>
    <definedName name="CALIB" localSheetId="22">#REF!</definedName>
    <definedName name="CALIB" localSheetId="16">#REF!</definedName>
    <definedName name="CALIB" localSheetId="17">#REF!</definedName>
    <definedName name="CALIB">#REF!</definedName>
    <definedName name="CALIB1" localSheetId="31">#REF!</definedName>
    <definedName name="CALIB1" localSheetId="7">#REF!</definedName>
    <definedName name="CALIB1" localSheetId="14">#REF!</definedName>
    <definedName name="CALIB1" localSheetId="19">#REF!</definedName>
    <definedName name="CALIB1" localSheetId="21">#REF!</definedName>
    <definedName name="CALIB1" localSheetId="22">#REF!</definedName>
    <definedName name="CALIB1" localSheetId="16">#REF!</definedName>
    <definedName name="CALIB1" localSheetId="17">#REF!</definedName>
    <definedName name="CALIB1">#REF!</definedName>
    <definedName name="CAMBIO" localSheetId="7">#REF!</definedName>
    <definedName name="CAMBIO" localSheetId="14">#REF!</definedName>
    <definedName name="CAMBIO" localSheetId="19">#REF!</definedName>
    <definedName name="CAMBIO" localSheetId="21">#REF!</definedName>
    <definedName name="CAMBIO" localSheetId="22">#REF!</definedName>
    <definedName name="CAMBIO" localSheetId="16">#REF!</definedName>
    <definedName name="CAMBIO" localSheetId="17">#REF!</definedName>
    <definedName name="CAMBIO">#REF!</definedName>
    <definedName name="CamionerosPozos" localSheetId="31">#REF!</definedName>
    <definedName name="CamionerosPozos" localSheetId="7">#REF!</definedName>
    <definedName name="CamionerosPozos" localSheetId="14">#REF!</definedName>
    <definedName name="CamionerosPozos" localSheetId="19">#REF!</definedName>
    <definedName name="CamionerosPozos" localSheetId="21">#REF!</definedName>
    <definedName name="CamionerosPozos" localSheetId="22">#REF!</definedName>
    <definedName name="CamionerosPozos" localSheetId="28">#REF!</definedName>
    <definedName name="CamionerosPozos" localSheetId="16">#REF!</definedName>
    <definedName name="CamionerosPozos" localSheetId="17">#REF!</definedName>
    <definedName name="CamionerosPozos">#REF!</definedName>
    <definedName name="Camisa">'[24]Coef.'!$J$112:$J$115</definedName>
    <definedName name="CANO" localSheetId="31">#REF!</definedName>
    <definedName name="CANO" localSheetId="7">#REF!</definedName>
    <definedName name="CANO" localSheetId="14">#REF!</definedName>
    <definedName name="CANO" localSheetId="19">#REF!</definedName>
    <definedName name="CANO" localSheetId="21">#REF!</definedName>
    <definedName name="CANO" localSheetId="22">#REF!</definedName>
    <definedName name="CANO" localSheetId="16">#REF!</definedName>
    <definedName name="CANO" localSheetId="17">#REF!</definedName>
    <definedName name="CANO">#REF!</definedName>
    <definedName name="Cant_CV" localSheetId="14">#REF!</definedName>
    <definedName name="Cant_CV" localSheetId="16">#REF!</definedName>
    <definedName name="Cant_CV">#REF!</definedName>
    <definedName name="Cant_turnos" localSheetId="16">#REF!</definedName>
    <definedName name="Cant_turnos">#REF!</definedName>
    <definedName name="CANTESP" localSheetId="31">#REF!</definedName>
    <definedName name="CANTESP" localSheetId="7">#REF!</definedName>
    <definedName name="CANTESP" localSheetId="27">#REF!</definedName>
    <definedName name="CANTESP" localSheetId="14">#REF!</definedName>
    <definedName name="CANTESP" localSheetId="19">#REF!</definedName>
    <definedName name="CANTESP" localSheetId="21">#REF!</definedName>
    <definedName name="CANTESP" localSheetId="22">#REF!</definedName>
    <definedName name="CANTESP" localSheetId="28">#REF!</definedName>
    <definedName name="CANTESP" localSheetId="16">#REF!</definedName>
    <definedName name="CANTESP" localSheetId="3">#REF!</definedName>
    <definedName name="CANTESP" localSheetId="17">#REF!</definedName>
    <definedName name="CANTESP">#REF!</definedName>
    <definedName name="CARGAR" localSheetId="31">#REF!</definedName>
    <definedName name="CARGAR" localSheetId="7">#REF!</definedName>
    <definedName name="CARGAR" localSheetId="14">#REF!</definedName>
    <definedName name="CARGAR" localSheetId="19">#REF!</definedName>
    <definedName name="CARGAR" localSheetId="21">#REF!</definedName>
    <definedName name="CARGAR" localSheetId="22">#REF!</definedName>
    <definedName name="CARGAR" localSheetId="16">#REF!</definedName>
    <definedName name="CARGAR" localSheetId="17">#REF!</definedName>
    <definedName name="CARGAR">#REF!</definedName>
    <definedName name="Cargo" localSheetId="16">#REF!</definedName>
    <definedName name="Cargo">#REF!</definedName>
    <definedName name="Carrera" localSheetId="31">#REF!</definedName>
    <definedName name="Carrera" localSheetId="7">#REF!</definedName>
    <definedName name="Carrera" localSheetId="14">#REF!</definedName>
    <definedName name="Carrera" localSheetId="19">#REF!</definedName>
    <definedName name="Carrera" localSheetId="21">#REF!</definedName>
    <definedName name="Carrera" localSheetId="22">#REF!</definedName>
    <definedName name="Carrera" localSheetId="16">#REF!</definedName>
    <definedName name="Carrera" localSheetId="17">#REF!</definedName>
    <definedName name="Carrera">#REF!</definedName>
    <definedName name="cash" localSheetId="31">#REF!</definedName>
    <definedName name="cash" localSheetId="7">#REF!</definedName>
    <definedName name="cash" localSheetId="14">#REF!</definedName>
    <definedName name="cash" localSheetId="19">#REF!</definedName>
    <definedName name="cash" localSheetId="21">#REF!</definedName>
    <definedName name="cash" localSheetId="22">#REF!</definedName>
    <definedName name="cash" localSheetId="16">#REF!</definedName>
    <definedName name="cash" localSheetId="17">#REF!</definedName>
    <definedName name="cash">#REF!</definedName>
    <definedName name="Categoria" localSheetId="27">[25]Hoja3!$A$2:$A$9</definedName>
    <definedName name="Categoria">[26]Hoja3!$A$2:$A$9</definedName>
    <definedName name="Catepp" localSheetId="14">[9]GdP!$F$5:$K$5</definedName>
    <definedName name="Catepp">[9]GdP!$F$5:$K$5</definedName>
    <definedName name="Catot" localSheetId="14">[9]GdP!$F$61:$K$61</definedName>
    <definedName name="Catot">[9]GdP!$F$61:$K$61</definedName>
    <definedName name="CBIOBOMBAS">'[27]CAMBIO DE BOMBA'!$A$1:$J$59</definedName>
    <definedName name="CBIOBOMBASPERDIDA">'[27]CAMBIO DE BOMBA'!$A$136:$J$199</definedName>
    <definedName name="CBIOBOMBASTOTAL">'[27]CAMBIO DE BOMBA'!$A$66:$J$129</definedName>
    <definedName name="cc" localSheetId="16">#REF!</definedName>
    <definedName name="cc">#REF!</definedName>
    <definedName name="ccc" localSheetId="31">#REF!</definedName>
    <definedName name="ccc" localSheetId="7">#REF!</definedName>
    <definedName name="ccc" localSheetId="14">#REF!</definedName>
    <definedName name="ccc" localSheetId="19">#REF!</definedName>
    <definedName name="ccc" localSheetId="21">#REF!</definedName>
    <definedName name="ccc" localSheetId="22">#REF!</definedName>
    <definedName name="ccc" localSheetId="16">#REF!</definedName>
    <definedName name="ccc" localSheetId="17">#REF!</definedName>
    <definedName name="ccc">#REF!</definedName>
    <definedName name="CCT_1" localSheetId="31">#REF!</definedName>
    <definedName name="CCT_1" localSheetId="7">#REF!</definedName>
    <definedName name="CCT_1" localSheetId="14">#REF!</definedName>
    <definedName name="CCT_1" localSheetId="19">#REF!</definedName>
    <definedName name="CCT_1" localSheetId="21">#REF!</definedName>
    <definedName name="CCT_1" localSheetId="22">#REF!</definedName>
    <definedName name="CCT_1" localSheetId="28">#REF!</definedName>
    <definedName name="CCT_1" localSheetId="16">#REF!</definedName>
    <definedName name="CCT_1" localSheetId="3">'[28]Mano de Obra'!$G$9</definedName>
    <definedName name="CCT_1" localSheetId="17">#REF!</definedName>
    <definedName name="CCT_1">#REF!</definedName>
    <definedName name="CCT_2" localSheetId="31">#REF!</definedName>
    <definedName name="CCT_2" localSheetId="7">#REF!</definedName>
    <definedName name="CCT_2" localSheetId="14">#REF!</definedName>
    <definedName name="CCT_2" localSheetId="19">#REF!</definedName>
    <definedName name="CCT_2" localSheetId="21">#REF!</definedName>
    <definedName name="CCT_2" localSheetId="22">#REF!</definedName>
    <definedName name="CCT_2" localSheetId="28">#REF!</definedName>
    <definedName name="CCT_2" localSheetId="16">#REF!</definedName>
    <definedName name="CCT_2" localSheetId="3">'[28]Mano de Obra'!$O$9</definedName>
    <definedName name="CCT_2" localSheetId="17">#REF!</definedName>
    <definedName name="CCT_2">#REF!</definedName>
    <definedName name="Ce" localSheetId="31">#REF!</definedName>
    <definedName name="Ce" localSheetId="7">#REF!</definedName>
    <definedName name="Ce" localSheetId="27">#REF!</definedName>
    <definedName name="Ce" localSheetId="14">#REF!</definedName>
    <definedName name="Ce" localSheetId="19">#REF!</definedName>
    <definedName name="Ce" localSheetId="21">#REF!</definedName>
    <definedName name="Ce" localSheetId="22">#REF!</definedName>
    <definedName name="Ce" localSheetId="28">#REF!</definedName>
    <definedName name="Ce" localSheetId="16">#REF!</definedName>
    <definedName name="Ce" localSheetId="3">#REF!</definedName>
    <definedName name="Ce" localSheetId="17">#REF!</definedName>
    <definedName name="Ce">#REF!</definedName>
    <definedName name="Ce35A">[29]Pulling!$C$24</definedName>
    <definedName name="CeCos">[30]CeCos!$D$2:$D$1842</definedName>
    <definedName name="Celdasaborrar">[31]Planilla!$B$9:$C$33,[31]Planilla!$BG$8:$BM$33</definedName>
    <definedName name="CENTENARIO" localSheetId="31">#REF!</definedName>
    <definedName name="CENTENARIO" localSheetId="7">#REF!</definedName>
    <definedName name="CENTENARIO" localSheetId="14">#REF!</definedName>
    <definedName name="CENTENARIO" localSheetId="19">#REF!</definedName>
    <definedName name="CENTENARIO" localSheetId="21">#REF!</definedName>
    <definedName name="CENTENARIO" localSheetId="22">#REF!</definedName>
    <definedName name="CENTENARIO" localSheetId="16">#REF!</definedName>
    <definedName name="CENTENARIO" localSheetId="17">#REF!</definedName>
    <definedName name="CENTENARIO">#REF!</definedName>
    <definedName name="CF" localSheetId="31">#REF!</definedName>
    <definedName name="CF" localSheetId="7">#REF!</definedName>
    <definedName name="CF" localSheetId="14">#REF!</definedName>
    <definedName name="CF" localSheetId="19">#REF!</definedName>
    <definedName name="CF" localSheetId="21">#REF!</definedName>
    <definedName name="CF" localSheetId="22">#REF!</definedName>
    <definedName name="CF" localSheetId="16">#REF!</definedName>
    <definedName name="CF" localSheetId="17">#REF!</definedName>
    <definedName name="CF">#REF!</definedName>
    <definedName name="cftr">'[32]500'!$A$1:$N$61</definedName>
    <definedName name="CH_DATE" localSheetId="31">#REF!</definedName>
    <definedName name="CH_DATE" localSheetId="7">#REF!</definedName>
    <definedName name="CH_DATE" localSheetId="14">#REF!</definedName>
    <definedName name="CH_DATE" localSheetId="19">#REF!</definedName>
    <definedName name="CH_DATE" localSheetId="21">#REF!</definedName>
    <definedName name="CH_DATE" localSheetId="22">#REF!</definedName>
    <definedName name="CH_DATE" localSheetId="16">#REF!</definedName>
    <definedName name="CH_DATE" localSheetId="17">#REF!</definedName>
    <definedName name="CH_DATE">#REF!</definedName>
    <definedName name="CH_PAGE" localSheetId="31">#REF!</definedName>
    <definedName name="CH_PAGE" localSheetId="7">#REF!</definedName>
    <definedName name="CH_PAGE" localSheetId="14">#REF!</definedName>
    <definedName name="CH_PAGE" localSheetId="19">#REF!</definedName>
    <definedName name="CH_PAGE" localSheetId="21">#REF!</definedName>
    <definedName name="CH_PAGE" localSheetId="22">#REF!</definedName>
    <definedName name="CH_PAGE" localSheetId="16">#REF!</definedName>
    <definedName name="CH_PAGE" localSheetId="17">#REF!</definedName>
    <definedName name="CH_PAGE">#REF!</definedName>
    <definedName name="chapa" localSheetId="31">#REF!</definedName>
    <definedName name="chapa" localSheetId="7">#REF!</definedName>
    <definedName name="chapa" localSheetId="27">#REF!</definedName>
    <definedName name="chapa" localSheetId="14">#REF!</definedName>
    <definedName name="chapa" localSheetId="19">#REF!</definedName>
    <definedName name="chapa" localSheetId="21">#REF!</definedName>
    <definedName name="chapa" localSheetId="22">#REF!</definedName>
    <definedName name="chapa" localSheetId="28">#REF!</definedName>
    <definedName name="chapa" localSheetId="16">#REF!</definedName>
    <definedName name="chapa" localSheetId="3">#REF!</definedName>
    <definedName name="chapa" localSheetId="17">#REF!</definedName>
    <definedName name="chapa">#REF!</definedName>
    <definedName name="CHECK" localSheetId="31">#REF!</definedName>
    <definedName name="CHECK" localSheetId="7">#REF!</definedName>
    <definedName name="CHECK" localSheetId="14">#REF!</definedName>
    <definedName name="CHECK" localSheetId="19">#REF!</definedName>
    <definedName name="CHECK" localSheetId="21">#REF!</definedName>
    <definedName name="CHECK" localSheetId="22">#REF!</definedName>
    <definedName name="CHECK" localSheetId="16">#REF!</definedName>
    <definedName name="CHECK" localSheetId="17">#REF!</definedName>
    <definedName name="CHECK">#REF!</definedName>
    <definedName name="cia" localSheetId="16">#REF!</definedName>
    <definedName name="cia">#REF!</definedName>
    <definedName name="CINCO">"Lista desplegable 1"</definedName>
    <definedName name="Ciudad" localSheetId="16">#REF!</definedName>
    <definedName name="Ciudad">#REF!</definedName>
    <definedName name="Clor1">[4]MiniDB!$D$21</definedName>
    <definedName name="Clor2">[4]MiniDB!$D$20</definedName>
    <definedName name="Clor3">[4]MiniDB!$D$19</definedName>
    <definedName name="cmax" localSheetId="31">#REF!</definedName>
    <definedName name="cmax" localSheetId="7">#REF!</definedName>
    <definedName name="cmax" localSheetId="14">#REF!</definedName>
    <definedName name="cmax" localSheetId="19">#REF!</definedName>
    <definedName name="cmax" localSheetId="21">#REF!</definedName>
    <definedName name="cmax" localSheetId="22">#REF!</definedName>
    <definedName name="cmax" localSheetId="16">#REF!</definedName>
    <definedName name="cmax" localSheetId="17">#REF!</definedName>
    <definedName name="cmax">#REF!</definedName>
    <definedName name="cmin" localSheetId="31">#REF!</definedName>
    <definedName name="cmin" localSheetId="7">#REF!</definedName>
    <definedName name="cmin" localSheetId="14">#REF!</definedName>
    <definedName name="cmin" localSheetId="19">#REF!</definedName>
    <definedName name="cmin" localSheetId="21">#REF!</definedName>
    <definedName name="cmin" localSheetId="22">#REF!</definedName>
    <definedName name="cmin" localSheetId="16">#REF!</definedName>
    <definedName name="cmin" localSheetId="17">#REF!</definedName>
    <definedName name="cmin">#REF!</definedName>
    <definedName name="CNT" localSheetId="31">#REF!</definedName>
    <definedName name="CNT" localSheetId="7">#REF!</definedName>
    <definedName name="CNT" localSheetId="14">#REF!</definedName>
    <definedName name="CNT" localSheetId="19">#REF!</definedName>
    <definedName name="CNT" localSheetId="21">#REF!</definedName>
    <definedName name="CNT" localSheetId="22">#REF!</definedName>
    <definedName name="CNT" localSheetId="16">#REF!</definedName>
    <definedName name="CNT" localSheetId="17">#REF!</definedName>
    <definedName name="CNT">#REF!</definedName>
    <definedName name="CNTR" localSheetId="31">#REF!</definedName>
    <definedName name="CNTR" localSheetId="7">#REF!</definedName>
    <definedName name="CNTR" localSheetId="14">#REF!</definedName>
    <definedName name="CNTR" localSheetId="19">#REF!</definedName>
    <definedName name="CNTR" localSheetId="21">#REF!</definedName>
    <definedName name="CNTR" localSheetId="22">#REF!</definedName>
    <definedName name="CNTR" localSheetId="16">#REF!</definedName>
    <definedName name="CNTR" localSheetId="17">#REF!</definedName>
    <definedName name="CNTR">#REF!</definedName>
    <definedName name="Co" localSheetId="16">#REF!</definedName>
    <definedName name="Co">#REF!</definedName>
    <definedName name="cober1">[33]Hoja1!$F$3:$F$6</definedName>
    <definedName name="Cobertura">[34]Cobertura!$K$12:$K$13</definedName>
    <definedName name="code">[16]Data!$I$13</definedName>
    <definedName name="coef">'[35]COEF. C'!$A$5:$B$104</definedName>
    <definedName name="Cola_camisa">'[24]Coef.'!$J$117:$J$122</definedName>
    <definedName name="COLOR" localSheetId="31">#REF!</definedName>
    <definedName name="COLOR" localSheetId="7">#REF!</definedName>
    <definedName name="COLOR" localSheetId="14">#REF!</definedName>
    <definedName name="COLOR" localSheetId="19">#REF!</definedName>
    <definedName name="COLOR" localSheetId="21">#REF!</definedName>
    <definedName name="COLOR" localSheetId="22">#REF!</definedName>
    <definedName name="COLOR" localSheetId="16">#REF!</definedName>
    <definedName name="COLOR" localSheetId="17">#REF!</definedName>
    <definedName name="COLOR">#REF!</definedName>
    <definedName name="columna1" localSheetId="31">#REF!</definedName>
    <definedName name="columna1" localSheetId="7">#REF!</definedName>
    <definedName name="columna1" localSheetId="14">#REF!</definedName>
    <definedName name="columna1" localSheetId="19">#REF!</definedName>
    <definedName name="columna1" localSheetId="21">#REF!</definedName>
    <definedName name="columna1" localSheetId="22">#REF!</definedName>
    <definedName name="columna1" localSheetId="28">#REF!</definedName>
    <definedName name="columna1" localSheetId="16">#REF!</definedName>
    <definedName name="columna1" localSheetId="3">#REF!</definedName>
    <definedName name="columna1" localSheetId="17">#REF!</definedName>
    <definedName name="columna1">#REF!</definedName>
    <definedName name="columna10" localSheetId="31">#REF!</definedName>
    <definedName name="columna10" localSheetId="7">#REF!</definedName>
    <definedName name="columna10" localSheetId="14">#REF!</definedName>
    <definedName name="columna10" localSheetId="19">#REF!</definedName>
    <definedName name="columna10" localSheetId="21">#REF!</definedName>
    <definedName name="columna10" localSheetId="22">#REF!</definedName>
    <definedName name="columna10" localSheetId="28">#REF!</definedName>
    <definedName name="columna10" localSheetId="16">#REF!</definedName>
    <definedName name="columna10" localSheetId="3">#REF!</definedName>
    <definedName name="columna10" localSheetId="17">#REF!</definedName>
    <definedName name="columna10">#REF!</definedName>
    <definedName name="columna11" localSheetId="31">#REF!</definedName>
    <definedName name="columna11" localSheetId="7">#REF!</definedName>
    <definedName name="columna11" localSheetId="14">#REF!</definedName>
    <definedName name="columna11" localSheetId="19">#REF!</definedName>
    <definedName name="columna11" localSheetId="21">#REF!</definedName>
    <definedName name="columna11" localSheetId="22">#REF!</definedName>
    <definedName name="columna11" localSheetId="28">#REF!</definedName>
    <definedName name="columna11" localSheetId="16">#REF!</definedName>
    <definedName name="columna11" localSheetId="3">#REF!</definedName>
    <definedName name="columna11" localSheetId="17">#REF!</definedName>
    <definedName name="columna11">#REF!</definedName>
    <definedName name="columna12" localSheetId="31">#REF!</definedName>
    <definedName name="columna12" localSheetId="7">#REF!</definedName>
    <definedName name="columna12" localSheetId="14">#REF!</definedName>
    <definedName name="columna12" localSheetId="19">#REF!</definedName>
    <definedName name="columna12" localSheetId="21">#REF!</definedName>
    <definedName name="columna12" localSheetId="22">#REF!</definedName>
    <definedName name="columna12" localSheetId="28">#REF!</definedName>
    <definedName name="columna12" localSheetId="16">#REF!</definedName>
    <definedName name="columna12" localSheetId="3">#REF!</definedName>
    <definedName name="columna12" localSheetId="17">#REF!</definedName>
    <definedName name="columna12">#REF!</definedName>
    <definedName name="columna13" localSheetId="31">#REF!</definedName>
    <definedName name="columna13" localSheetId="7">#REF!</definedName>
    <definedName name="columna13" localSheetId="14">#REF!</definedName>
    <definedName name="columna13" localSheetId="19">#REF!</definedName>
    <definedName name="columna13" localSheetId="21">#REF!</definedName>
    <definedName name="columna13" localSheetId="22">#REF!</definedName>
    <definedName name="columna13" localSheetId="28">#REF!</definedName>
    <definedName name="columna13" localSheetId="16">#REF!</definedName>
    <definedName name="columna13" localSheetId="3">#REF!</definedName>
    <definedName name="columna13" localSheetId="17">#REF!</definedName>
    <definedName name="columna13">#REF!</definedName>
    <definedName name="columna14" localSheetId="31">#REF!</definedName>
    <definedName name="columna14" localSheetId="7">#REF!</definedName>
    <definedName name="columna14" localSheetId="14">#REF!</definedName>
    <definedName name="columna14" localSheetId="19">#REF!</definedName>
    <definedName name="columna14" localSheetId="21">#REF!</definedName>
    <definedName name="columna14" localSheetId="22">#REF!</definedName>
    <definedName name="columna14" localSheetId="28">#REF!</definedName>
    <definedName name="columna14" localSheetId="16">#REF!</definedName>
    <definedName name="columna14" localSheetId="3">#REF!</definedName>
    <definedName name="columna14" localSheetId="17">#REF!</definedName>
    <definedName name="columna14">#REF!</definedName>
    <definedName name="columna2" localSheetId="31">#REF!</definedName>
    <definedName name="columna2" localSheetId="7">#REF!</definedName>
    <definedName name="columna2" localSheetId="14">#REF!</definedName>
    <definedName name="columna2" localSheetId="19">#REF!</definedName>
    <definedName name="columna2" localSheetId="21">#REF!</definedName>
    <definedName name="columna2" localSheetId="22">#REF!</definedName>
    <definedName name="columna2" localSheetId="28">#REF!</definedName>
    <definedName name="columna2" localSheetId="16">#REF!</definedName>
    <definedName name="columna2" localSheetId="3">#REF!</definedName>
    <definedName name="columna2" localSheetId="17">#REF!</definedName>
    <definedName name="columna2">#REF!</definedName>
    <definedName name="columna3" localSheetId="31">#REF!</definedName>
    <definedName name="columna3" localSheetId="7">#REF!</definedName>
    <definedName name="columna3" localSheetId="14">#REF!</definedName>
    <definedName name="columna3" localSheetId="19">#REF!</definedName>
    <definedName name="columna3" localSheetId="21">#REF!</definedName>
    <definedName name="columna3" localSheetId="22">#REF!</definedName>
    <definedName name="columna3" localSheetId="28">#REF!</definedName>
    <definedName name="columna3" localSheetId="16">#REF!</definedName>
    <definedName name="columna3" localSheetId="3">#REF!</definedName>
    <definedName name="columna3" localSheetId="17">#REF!</definedName>
    <definedName name="columna3">#REF!</definedName>
    <definedName name="columna4" localSheetId="31">#REF!</definedName>
    <definedName name="columna4" localSheetId="7">#REF!</definedName>
    <definedName name="columna4" localSheetId="14">#REF!</definedName>
    <definedName name="columna4" localSheetId="19">#REF!</definedName>
    <definedName name="columna4" localSheetId="21">#REF!</definedName>
    <definedName name="columna4" localSheetId="22">#REF!</definedName>
    <definedName name="columna4" localSheetId="28">#REF!</definedName>
    <definedName name="columna4" localSheetId="16">#REF!</definedName>
    <definedName name="columna4" localSheetId="3">#REF!</definedName>
    <definedName name="columna4" localSheetId="17">#REF!</definedName>
    <definedName name="columna4">#REF!</definedName>
    <definedName name="columna5" localSheetId="31">#REF!</definedName>
    <definedName name="columna5" localSheetId="7">#REF!</definedName>
    <definedName name="columna5" localSheetId="14">#REF!</definedName>
    <definedName name="columna5" localSheetId="19">#REF!</definedName>
    <definedName name="columna5" localSheetId="21">#REF!</definedName>
    <definedName name="columna5" localSheetId="22">#REF!</definedName>
    <definedName name="columna5" localSheetId="28">#REF!</definedName>
    <definedName name="columna5" localSheetId="16">#REF!</definedName>
    <definedName name="columna5" localSheetId="3">#REF!</definedName>
    <definedName name="columna5" localSheetId="17">#REF!</definedName>
    <definedName name="columna5">#REF!</definedName>
    <definedName name="columna6" localSheetId="31">#REF!</definedName>
    <definedName name="columna6" localSheetId="7">#REF!</definedName>
    <definedName name="columna6" localSheetId="14">#REF!</definedName>
    <definedName name="columna6" localSheetId="19">#REF!</definedName>
    <definedName name="columna6" localSheetId="21">#REF!</definedName>
    <definedName name="columna6" localSheetId="22">#REF!</definedName>
    <definedName name="columna6" localSheetId="28">#REF!</definedName>
    <definedName name="columna6" localSheetId="16">#REF!</definedName>
    <definedName name="columna6" localSheetId="3">#REF!</definedName>
    <definedName name="columna6" localSheetId="17">#REF!</definedName>
    <definedName name="columna6">#REF!</definedName>
    <definedName name="columna7" localSheetId="31">#REF!</definedName>
    <definedName name="columna7" localSheetId="7">#REF!</definedName>
    <definedName name="columna7" localSheetId="14">#REF!</definedName>
    <definedName name="columna7" localSheetId="19">#REF!</definedName>
    <definedName name="columna7" localSheetId="21">#REF!</definedName>
    <definedName name="columna7" localSheetId="22">#REF!</definedName>
    <definedName name="columna7" localSheetId="28">#REF!</definedName>
    <definedName name="columna7" localSheetId="16">#REF!</definedName>
    <definedName name="columna7" localSheetId="3">#REF!</definedName>
    <definedName name="columna7" localSheetId="17">#REF!</definedName>
    <definedName name="columna7">#REF!</definedName>
    <definedName name="columna8" localSheetId="31">#REF!</definedName>
    <definedName name="columna8" localSheetId="7">#REF!</definedName>
    <definedName name="columna8" localSheetId="14">#REF!</definedName>
    <definedName name="columna8" localSheetId="19">#REF!</definedName>
    <definedName name="columna8" localSheetId="21">#REF!</definedName>
    <definedName name="columna8" localSheetId="22">#REF!</definedName>
    <definedName name="columna8" localSheetId="28">#REF!</definedName>
    <definedName name="columna8" localSheetId="16">#REF!</definedName>
    <definedName name="columna8" localSheetId="3">#REF!</definedName>
    <definedName name="columna8" localSheetId="17">#REF!</definedName>
    <definedName name="columna8">#REF!</definedName>
    <definedName name="columna9" localSheetId="31">#REF!</definedName>
    <definedName name="columna9" localSheetId="7">#REF!</definedName>
    <definedName name="columna9" localSheetId="14">#REF!</definedName>
    <definedName name="columna9" localSheetId="19">#REF!</definedName>
    <definedName name="columna9" localSheetId="21">#REF!</definedName>
    <definedName name="columna9" localSheetId="22">#REF!</definedName>
    <definedName name="columna9" localSheetId="28">#REF!</definedName>
    <definedName name="columna9" localSheetId="16">#REF!</definedName>
    <definedName name="columna9" localSheetId="3">#REF!</definedName>
    <definedName name="columna9" localSheetId="17">#REF!</definedName>
    <definedName name="columna9">#REF!</definedName>
    <definedName name="CombPerf" localSheetId="31">#REF!</definedName>
    <definedName name="CombPerf" localSheetId="7">#REF!</definedName>
    <definedName name="CombPerf" localSheetId="14">#REF!</definedName>
    <definedName name="CombPerf" localSheetId="19">#REF!</definedName>
    <definedName name="CombPerf" localSheetId="21">#REF!</definedName>
    <definedName name="CombPerf" localSheetId="22">#REF!</definedName>
    <definedName name="CombPerf" localSheetId="16">#REF!</definedName>
    <definedName name="CombPerf" localSheetId="17">#REF!</definedName>
    <definedName name="CombPerf">#REF!</definedName>
    <definedName name="CombustibleF4000" localSheetId="31">#REF!</definedName>
    <definedName name="CombustibleF4000" localSheetId="7">#REF!</definedName>
    <definedName name="CombustibleF4000" localSheetId="14">#REF!</definedName>
    <definedName name="CombustibleF4000" localSheetId="19">#REF!</definedName>
    <definedName name="CombustibleF4000" localSheetId="21">#REF!</definedName>
    <definedName name="CombustibleF4000" localSheetId="22">#REF!</definedName>
    <definedName name="CombustibleF4000" localSheetId="16">#REF!</definedName>
    <definedName name="CombustibleF4000" localSheetId="17">#REF!</definedName>
    <definedName name="CombustibleF4000">#REF!</definedName>
    <definedName name="CombustibleRanger" localSheetId="31">#REF!</definedName>
    <definedName name="CombustibleRanger" localSheetId="7">#REF!</definedName>
    <definedName name="CombustibleRanger" localSheetId="14">#REF!</definedName>
    <definedName name="CombustibleRanger" localSheetId="19">#REF!</definedName>
    <definedName name="CombustibleRanger" localSheetId="21">#REF!</definedName>
    <definedName name="CombustibleRanger" localSheetId="22">#REF!</definedName>
    <definedName name="CombustibleRanger" localSheetId="16">#REF!</definedName>
    <definedName name="CombustibleRanger" localSheetId="17">#REF!</definedName>
    <definedName name="CombustibleRanger">#REF!</definedName>
    <definedName name="CombustibleRetro" localSheetId="31">#REF!</definedName>
    <definedName name="CombustibleRetro" localSheetId="7">#REF!</definedName>
    <definedName name="CombustibleRetro" localSheetId="14">#REF!</definedName>
    <definedName name="CombustibleRetro" localSheetId="19">#REF!</definedName>
    <definedName name="CombustibleRetro" localSheetId="21">#REF!</definedName>
    <definedName name="CombustibleRetro" localSheetId="22">#REF!</definedName>
    <definedName name="CombustibleRetro" localSheetId="16">#REF!</definedName>
    <definedName name="CombustibleRetro" localSheetId="17">#REF!</definedName>
    <definedName name="CombustibleRetro">#REF!</definedName>
    <definedName name="COMENT" localSheetId="31">#REF!</definedName>
    <definedName name="COMENT" localSheetId="7">#REF!</definedName>
    <definedName name="COMENT" localSheetId="14">#REF!</definedName>
    <definedName name="COMENT" localSheetId="19">#REF!</definedName>
    <definedName name="COMENT" localSheetId="21">#REF!</definedName>
    <definedName name="COMENT" localSheetId="22">#REF!</definedName>
    <definedName name="COMENT" localSheetId="16">#REF!</definedName>
    <definedName name="COMENT" localSheetId="17">#REF!</definedName>
    <definedName name="COMENT">#REF!</definedName>
    <definedName name="Comer" localSheetId="31">#REF!</definedName>
    <definedName name="Comer" localSheetId="7">#REF!</definedName>
    <definedName name="Comer" localSheetId="14">#REF!</definedName>
    <definedName name="Comer" localSheetId="19">#REF!</definedName>
    <definedName name="Comer" localSheetId="21">#REF!</definedName>
    <definedName name="Comer" localSheetId="22">#REF!</definedName>
    <definedName name="Comer" localSheetId="16">#REF!</definedName>
    <definedName name="Comer" localSheetId="17">#REF!</definedName>
    <definedName name="Comer">#REF!</definedName>
    <definedName name="Comerc" localSheetId="31">#REF!</definedName>
    <definedName name="Comerc" localSheetId="7">#REF!</definedName>
    <definedName name="Comerc" localSheetId="14">#REF!</definedName>
    <definedName name="Comerc" localSheetId="19">#REF!</definedName>
    <definedName name="Comerc" localSheetId="21">#REF!</definedName>
    <definedName name="Comerc" localSheetId="22">#REF!</definedName>
    <definedName name="Comerc" localSheetId="16">#REF!</definedName>
    <definedName name="Comerc" localSheetId="17">#REF!</definedName>
    <definedName name="Comerc">#REF!</definedName>
    <definedName name="CompC" localSheetId="31">#REF!</definedName>
    <definedName name="CompC" localSheetId="7">#REF!</definedName>
    <definedName name="CompC" localSheetId="14">#REF!</definedName>
    <definedName name="CompC" localSheetId="19">#REF!</definedName>
    <definedName name="CompC" localSheetId="21">#REF!</definedName>
    <definedName name="CompC" localSheetId="22">#REF!</definedName>
    <definedName name="CompC" localSheetId="16">#REF!</definedName>
    <definedName name="CompC" localSheetId="17">#REF!</definedName>
    <definedName name="CompC">#REF!</definedName>
    <definedName name="ComprPeriods">[22]Production!$P$4</definedName>
    <definedName name="cond">[16]Data!$J$13</definedName>
    <definedName name="CONT\Y" localSheetId="31">[1]Sheet6!#REF!</definedName>
    <definedName name="CONT\Y" localSheetId="7">[1]Sheet6!#REF!</definedName>
    <definedName name="CONT\Y" localSheetId="14">[1]Sheet6!#REF!</definedName>
    <definedName name="CONT\Y" localSheetId="19">[1]Sheet6!#REF!</definedName>
    <definedName name="CONT\Y" localSheetId="21">[1]Sheet6!#REF!</definedName>
    <definedName name="CONT\Y" localSheetId="22">[1]Sheet6!#REF!</definedName>
    <definedName name="CONT\Y" localSheetId="16">[1]Sheet6!#REF!</definedName>
    <definedName name="CONT\Y" localSheetId="17">[1]Sheet6!#REF!</definedName>
    <definedName name="CONT\Y">[1]Sheet6!#REF!</definedName>
    <definedName name="Contacto" localSheetId="16">#REF!</definedName>
    <definedName name="Contacto">#REF!</definedName>
    <definedName name="CONTADOR" localSheetId="31">[1]Sheet6!#REF!</definedName>
    <definedName name="CONTADOR" localSheetId="7">[1]Sheet6!#REF!</definedName>
    <definedName name="CONTADOR" localSheetId="14">[1]Sheet6!#REF!</definedName>
    <definedName name="CONTADOR" localSheetId="19">[1]Sheet6!#REF!</definedName>
    <definedName name="CONTADOR" localSheetId="21">[1]Sheet6!#REF!</definedName>
    <definedName name="CONTADOR" localSheetId="22">[1]Sheet6!#REF!</definedName>
    <definedName name="CONTADOR" localSheetId="16">[1]Sheet6!#REF!</definedName>
    <definedName name="CONTADOR" localSheetId="17">[1]Sheet6!#REF!</definedName>
    <definedName name="CONTADOR">[1]Sheet6!#REF!</definedName>
    <definedName name="continua" localSheetId="31">C_SKID!continua</definedName>
    <definedName name="continua" localSheetId="14">EE.RR!continua</definedName>
    <definedName name="continua" localSheetId="28">'I-M'!continua</definedName>
    <definedName name="continua" localSheetId="16">PQ!continua</definedName>
    <definedName name="continua" localSheetId="3">Seguimiento!continua</definedName>
    <definedName name="continua">[0]!continua</definedName>
    <definedName name="controasist">[36]Hoja1!$H$1:$H$4</definedName>
    <definedName name="Control" localSheetId="31">#REF!</definedName>
    <definedName name="Control" localSheetId="7">#REF!</definedName>
    <definedName name="Control" localSheetId="14">#REF!</definedName>
    <definedName name="Control" localSheetId="19">#REF!</definedName>
    <definedName name="Control" localSheetId="21">#REF!</definedName>
    <definedName name="Control" localSheetId="22">#REF!</definedName>
    <definedName name="Control" localSheetId="16">#REF!</definedName>
    <definedName name="Control" localSheetId="17">#REF!</definedName>
    <definedName name="Control">#REF!</definedName>
    <definedName name="CONTROLADOR" localSheetId="31">[1]Sheet6!#REF!</definedName>
    <definedName name="CONTROLADOR" localSheetId="7">[1]Sheet6!#REF!</definedName>
    <definedName name="CONTROLADOR" localSheetId="14">[1]Sheet6!#REF!</definedName>
    <definedName name="CONTROLADOR" localSheetId="19">[1]Sheet6!#REF!</definedName>
    <definedName name="CONTROLADOR" localSheetId="21">[1]Sheet6!#REF!</definedName>
    <definedName name="CONTROLADOR" localSheetId="22">[1]Sheet6!#REF!</definedName>
    <definedName name="CONTROLADOR" localSheetId="16">[1]Sheet6!#REF!</definedName>
    <definedName name="CONTROLADOR" localSheetId="17">[1]Sheet6!#REF!</definedName>
    <definedName name="CONTROLADOR">[1]Sheet6!#REF!</definedName>
    <definedName name="conv1">[16]Data!$AF$3</definedName>
    <definedName name="conv2">[16]Data!$AF$4</definedName>
    <definedName name="conv3">[16]Data!$AF$5</definedName>
    <definedName name="Conyuge" localSheetId="14">#REF!</definedName>
    <definedName name="Conyuge" localSheetId="16">#REF!</definedName>
    <definedName name="Conyuge">#REF!</definedName>
    <definedName name="Conyuge1" localSheetId="14">#REF!</definedName>
    <definedName name="Conyuge1" localSheetId="16">#REF!</definedName>
    <definedName name="Conyuge1">#REF!</definedName>
    <definedName name="CORROSION">#N/A</definedName>
    <definedName name="costos_diectos" localSheetId="16">'[37]Cuadro de Resultados'!#REF!</definedName>
    <definedName name="costos_diectos">'[37]Cuadro de Resultados'!#REF!</definedName>
    <definedName name="COTA" localSheetId="31">#REF!</definedName>
    <definedName name="COTA" localSheetId="7">#REF!</definedName>
    <definedName name="COTA" localSheetId="14">#REF!</definedName>
    <definedName name="COTA" localSheetId="19">#REF!</definedName>
    <definedName name="COTA" localSheetId="21">#REF!</definedName>
    <definedName name="COTA" localSheetId="22">#REF!</definedName>
    <definedName name="COTA" localSheetId="16">#REF!</definedName>
    <definedName name="COTA" localSheetId="17">#REF!</definedName>
    <definedName name="COTA">#REF!</definedName>
    <definedName name="Coti" localSheetId="31">#REF!</definedName>
    <definedName name="Coti" localSheetId="7">#REF!</definedName>
    <definedName name="Coti" localSheetId="14">#REF!</definedName>
    <definedName name="Coti" localSheetId="19">#REF!</definedName>
    <definedName name="Coti" localSheetId="21">#REF!</definedName>
    <definedName name="Coti" localSheetId="22">#REF!</definedName>
    <definedName name="Coti" localSheetId="16">#REF!</definedName>
    <definedName name="Coti" localSheetId="17">#REF!</definedName>
    <definedName name="Coti">#REF!</definedName>
    <definedName name="Coti_01">[38]Tablas!$D$4</definedName>
    <definedName name="Coti_02">[38]Tablas!$D$5</definedName>
    <definedName name="Coti_03">[38]Tablas!$D$6</definedName>
    <definedName name="Coti_04">[38]Tablas!$D$7</definedName>
    <definedName name="Coti_05">[38]Tablas!$D$8</definedName>
    <definedName name="Coti_06">[38]Tablas!$D$9</definedName>
    <definedName name="Coti_07">[38]Tablas!$D$10</definedName>
    <definedName name="Coti_08">[38]Tablas!$D$11</definedName>
    <definedName name="Coti_09">[38]Tablas!$D$12</definedName>
    <definedName name="Coti_10">[38]Tablas!$D$13</definedName>
    <definedName name="Coti_11">[38]Tablas!$D$14</definedName>
    <definedName name="Coti_12">[38]Tablas!$D$15</definedName>
    <definedName name="cotiz">'[31]WO 1'!$Q$53</definedName>
    <definedName name="CP" localSheetId="31">#REF!</definedName>
    <definedName name="CP" localSheetId="7">#REF!</definedName>
    <definedName name="CP" localSheetId="14">#REF!</definedName>
    <definedName name="CP" localSheetId="19">#REF!</definedName>
    <definedName name="CP" localSheetId="21">#REF!</definedName>
    <definedName name="CP" localSheetId="22">#REF!</definedName>
    <definedName name="CP" localSheetId="16">#REF!</definedName>
    <definedName name="CP" localSheetId="17">#REF!</definedName>
    <definedName name="CP">#REF!</definedName>
    <definedName name="CPG" localSheetId="31">#REF!</definedName>
    <definedName name="CPG" localSheetId="7">#REF!</definedName>
    <definedName name="CPG" localSheetId="27">#REF!</definedName>
    <definedName name="CPG" localSheetId="14">#REF!</definedName>
    <definedName name="CPG" localSheetId="19">#REF!</definedName>
    <definedName name="CPG" localSheetId="21">#REF!</definedName>
    <definedName name="CPG" localSheetId="22">#REF!</definedName>
    <definedName name="CPG" localSheetId="28">#REF!</definedName>
    <definedName name="CPG" localSheetId="16">#REF!</definedName>
    <definedName name="CPG" localSheetId="3">#REF!</definedName>
    <definedName name="CPG" localSheetId="17">#REF!</definedName>
    <definedName name="CPG">#REF!</definedName>
    <definedName name="CPL" localSheetId="31">#REF!</definedName>
    <definedName name="CPL" localSheetId="7">#REF!</definedName>
    <definedName name="CPL" localSheetId="27">#REF!</definedName>
    <definedName name="CPL" localSheetId="14">#REF!</definedName>
    <definedName name="CPL" localSheetId="19">#REF!</definedName>
    <definedName name="CPL" localSheetId="21">#REF!</definedName>
    <definedName name="CPL" localSheetId="22">#REF!</definedName>
    <definedName name="CPL" localSheetId="28">#REF!</definedName>
    <definedName name="CPL" localSheetId="16">#REF!</definedName>
    <definedName name="CPL" localSheetId="3">#REF!</definedName>
    <definedName name="CPL" localSheetId="17">#REF!</definedName>
    <definedName name="CPL">#REF!</definedName>
    <definedName name="Criterio" localSheetId="16">#REF!</definedName>
    <definedName name="Criterio">#REF!</definedName>
    <definedName name="CS" localSheetId="31">#REF!</definedName>
    <definedName name="CS" localSheetId="7">#REF!</definedName>
    <definedName name="CS" localSheetId="14">#REF!</definedName>
    <definedName name="CS" localSheetId="19">#REF!</definedName>
    <definedName name="CS" localSheetId="21">#REF!</definedName>
    <definedName name="CS" localSheetId="22">#REF!</definedName>
    <definedName name="CS" localSheetId="16">#REF!</definedName>
    <definedName name="CS" localSheetId="17">#REF!</definedName>
    <definedName name="CS">#REF!</definedName>
    <definedName name="CSUB2" localSheetId="31">#REF!</definedName>
    <definedName name="CSUB2" localSheetId="7">#REF!</definedName>
    <definedName name="CSUB2" localSheetId="14">#REF!</definedName>
    <definedName name="CSUB2" localSheetId="19">#REF!</definedName>
    <definedName name="CSUB2" localSheetId="21">#REF!</definedName>
    <definedName name="CSUB2" localSheetId="22">#REF!</definedName>
    <definedName name="CSUB2" localSheetId="16">#REF!</definedName>
    <definedName name="CSUB2" localSheetId="17">#REF!</definedName>
    <definedName name="CSUB2">#REF!</definedName>
    <definedName name="CUAR" localSheetId="31">[1]Sheet6!#REF!</definedName>
    <definedName name="CUAR" localSheetId="7">[1]Sheet6!#REF!</definedName>
    <definedName name="CUAR" localSheetId="14">[1]Sheet6!#REF!</definedName>
    <definedName name="CUAR" localSheetId="19">[1]Sheet6!#REF!</definedName>
    <definedName name="CUAR" localSheetId="21">[1]Sheet6!#REF!</definedName>
    <definedName name="CUAR" localSheetId="22">[1]Sheet6!#REF!</definedName>
    <definedName name="CUAR" localSheetId="16">[1]Sheet6!#REF!</definedName>
    <definedName name="CUAR" localSheetId="17">[1]Sheet6!#REF!</definedName>
    <definedName name="CUAR">[1]Sheet6!#REF!</definedName>
    <definedName name="CUAR2" localSheetId="31">[1]Sheet5!#REF!</definedName>
    <definedName name="CUAR2" localSheetId="7">[1]Sheet5!#REF!</definedName>
    <definedName name="CUAR2" localSheetId="14">[1]Sheet5!#REF!</definedName>
    <definedName name="CUAR2" localSheetId="19">[1]Sheet5!#REF!</definedName>
    <definedName name="CUAR2" localSheetId="21">[1]Sheet5!#REF!</definedName>
    <definedName name="CUAR2" localSheetId="22">[1]Sheet5!#REF!</definedName>
    <definedName name="CUAR2" localSheetId="16">[1]Sheet5!#REF!</definedName>
    <definedName name="CUAR2" localSheetId="17">[1]Sheet5!#REF!</definedName>
    <definedName name="CUAR2">[1]Sheet5!#REF!</definedName>
    <definedName name="Cuartil1">[4]MiniDB!$D$46</definedName>
    <definedName name="Cuartil2">[4]MiniDB!$D$47</definedName>
    <definedName name="Cuartil3">[4]MiniDB!$D$48</definedName>
    <definedName name="Cuenta" localSheetId="16">#REF!</definedName>
    <definedName name="Cuenta">#REF!</definedName>
    <definedName name="Curvaprog" localSheetId="31">#REF!</definedName>
    <definedName name="Curvaprog" localSheetId="7">#REF!</definedName>
    <definedName name="Curvaprog" localSheetId="14">#REF!</definedName>
    <definedName name="Curvaprog" localSheetId="19">#REF!</definedName>
    <definedName name="Curvaprog" localSheetId="21">#REF!</definedName>
    <definedName name="Curvaprog" localSheetId="22">#REF!</definedName>
    <definedName name="Curvaprog" localSheetId="16">#REF!</definedName>
    <definedName name="Curvaprog" localSheetId="17">#REF!</definedName>
    <definedName name="Curvaprog">#REF!</definedName>
    <definedName name="CUST" localSheetId="31">#REF!</definedName>
    <definedName name="CUST" localSheetId="7">#REF!</definedName>
    <definedName name="CUST" localSheetId="14">#REF!</definedName>
    <definedName name="CUST" localSheetId="19">#REF!</definedName>
    <definedName name="CUST" localSheetId="21">#REF!</definedName>
    <definedName name="CUST" localSheetId="22">#REF!</definedName>
    <definedName name="CUST" localSheetId="16">#REF!</definedName>
    <definedName name="CUST" localSheetId="17">#REF!</definedName>
    <definedName name="CUST">#REF!</definedName>
    <definedName name="D" localSheetId="31">#REF!</definedName>
    <definedName name="D" localSheetId="7">#REF!</definedName>
    <definedName name="D" localSheetId="27">#REF!</definedName>
    <definedName name="D" localSheetId="14">#REF!</definedName>
    <definedName name="D" localSheetId="19">#REF!</definedName>
    <definedName name="D" localSheetId="21">#REF!</definedName>
    <definedName name="D" localSheetId="22">#REF!</definedName>
    <definedName name="D" localSheetId="28">#REF!</definedName>
    <definedName name="D" localSheetId="16">#REF!</definedName>
    <definedName name="D" localSheetId="3">#REF!</definedName>
    <definedName name="D" localSheetId="17">#REF!</definedName>
    <definedName name="D">#REF!</definedName>
    <definedName name="D_pozo">[4]MiniDB!$D$42</definedName>
    <definedName name="DATA_PRES.DIN" localSheetId="31">#REF!</definedName>
    <definedName name="DATA_PRES.DIN" localSheetId="7">#REF!</definedName>
    <definedName name="DATA_PRES.DIN" localSheetId="14">#REF!</definedName>
    <definedName name="DATA_PRES.DIN" localSheetId="19">#REF!</definedName>
    <definedName name="DATA_PRES.DIN" localSheetId="21">#REF!</definedName>
    <definedName name="DATA_PRES.DIN" localSheetId="22">#REF!</definedName>
    <definedName name="DATA_PRES.DIN" localSheetId="28">#REF!</definedName>
    <definedName name="DATA_PRES.DIN" localSheetId="16">#REF!</definedName>
    <definedName name="DATA_PRES.DIN" localSheetId="3">#REF!</definedName>
    <definedName name="DATA_PRES.DIN" localSheetId="17">#REF!</definedName>
    <definedName name="DATA_PRES.DIN">#REF!</definedName>
    <definedName name="DATA_PRES_DIN" localSheetId="31">#REF!</definedName>
    <definedName name="DATA_PRES_DIN" localSheetId="7">#REF!</definedName>
    <definedName name="DATA_PRES_DIN" localSheetId="14">#REF!</definedName>
    <definedName name="DATA_PRES_DIN" localSheetId="19">#REF!</definedName>
    <definedName name="DATA_PRES_DIN" localSheetId="21">#REF!</definedName>
    <definedName name="DATA_PRES_DIN" localSheetId="22">#REF!</definedName>
    <definedName name="DATA_PRES_DIN" localSheetId="28">#REF!</definedName>
    <definedName name="DATA_PRES_DIN" localSheetId="16">#REF!</definedName>
    <definedName name="DATA_PRES_DIN" localSheetId="3">#REF!</definedName>
    <definedName name="DATA_PRES_DIN" localSheetId="17">#REF!</definedName>
    <definedName name="DATA_PRES_DIN">#REF!</definedName>
    <definedName name="DATA1" localSheetId="14">#REF!</definedName>
    <definedName name="DATA1" localSheetId="16">#REF!</definedName>
    <definedName name="DATA1">[39]CONSOLIDADO!#REF!</definedName>
    <definedName name="DATA10" localSheetId="14">#REF!</definedName>
    <definedName name="DATA10" localSheetId="16">#REF!</definedName>
    <definedName name="DATA10">[39]CONSOLIDADO!#REF!</definedName>
    <definedName name="DATA11" localSheetId="14">#REF!</definedName>
    <definedName name="DATA11" localSheetId="16">#REF!</definedName>
    <definedName name="DATA11">[39]CONSOLIDADO!#REF!</definedName>
    <definedName name="DATA12" localSheetId="14">#REF!</definedName>
    <definedName name="DATA12" localSheetId="16">#REF!</definedName>
    <definedName name="DATA12">[39]CONSOLIDADO!#REF!</definedName>
    <definedName name="DATA13" localSheetId="14">#REF!</definedName>
    <definedName name="DATA13" localSheetId="16">#REF!</definedName>
    <definedName name="DATA13">[39]CONSOLIDADO!#REF!</definedName>
    <definedName name="DATA14" localSheetId="14">#REF!</definedName>
    <definedName name="DATA14" localSheetId="16">#REF!</definedName>
    <definedName name="DATA14">[39]CONSOLIDADO!#REF!</definedName>
    <definedName name="DATA15" localSheetId="14">#REF!</definedName>
    <definedName name="DATA15" localSheetId="16">#REF!</definedName>
    <definedName name="DATA15">[39]CONSOLIDADO!#REF!</definedName>
    <definedName name="DATA16" localSheetId="14">#REF!</definedName>
    <definedName name="DATA16" localSheetId="16">#REF!</definedName>
    <definedName name="DATA16">[39]CONSOLIDADO!#REF!</definedName>
    <definedName name="DATA17" localSheetId="14">#REF!</definedName>
    <definedName name="DATA17" localSheetId="16">#REF!</definedName>
    <definedName name="DATA17">[39]CONSOLIDADO!#REF!</definedName>
    <definedName name="DATA18" localSheetId="14">#REF!</definedName>
    <definedName name="DATA18" localSheetId="16">#REF!</definedName>
    <definedName name="DATA18">[39]CONSOLIDADO!#REF!</definedName>
    <definedName name="DATA19" localSheetId="14">#REF!</definedName>
    <definedName name="DATA19" localSheetId="16">#REF!</definedName>
    <definedName name="DATA19">[39]CONSOLIDADO!#REF!</definedName>
    <definedName name="DATA2" localSheetId="14">#REF!</definedName>
    <definedName name="DATA2" localSheetId="16">#REF!</definedName>
    <definedName name="DATA2">[39]CONSOLIDADO!$B$5:$B$1790</definedName>
    <definedName name="DATA20" localSheetId="14">#REF!</definedName>
    <definedName name="DATA20" localSheetId="16">#REF!</definedName>
    <definedName name="DATA20">[39]CONSOLIDADO!#REF!</definedName>
    <definedName name="DATA21" localSheetId="14">#REF!</definedName>
    <definedName name="DATA21" localSheetId="16">#REF!</definedName>
    <definedName name="DATA21">[39]CONSOLIDADO!#REF!</definedName>
    <definedName name="DATA22" localSheetId="14">#REF!</definedName>
    <definedName name="DATA22" localSheetId="16">#REF!</definedName>
    <definedName name="DATA22">[39]CONSOLIDADO!#REF!</definedName>
    <definedName name="DATA23" localSheetId="14">#REF!</definedName>
    <definedName name="DATA23" localSheetId="16">#REF!</definedName>
    <definedName name="DATA23">[39]CONSOLIDADO!#REF!</definedName>
    <definedName name="DATA24" localSheetId="16">#REF!</definedName>
    <definedName name="DATA24">#REF!</definedName>
    <definedName name="DATA25" localSheetId="16">#REF!</definedName>
    <definedName name="DATA25">#REF!</definedName>
    <definedName name="DATA26" localSheetId="16">#REF!</definedName>
    <definedName name="DATA26">#REF!</definedName>
    <definedName name="DATA27" localSheetId="16">#REF!</definedName>
    <definedName name="DATA27">#REF!</definedName>
    <definedName name="DATA28" localSheetId="16">#REF!</definedName>
    <definedName name="DATA28">#REF!</definedName>
    <definedName name="DATA29" localSheetId="16">#REF!</definedName>
    <definedName name="DATA29">#REF!</definedName>
    <definedName name="DATA3" localSheetId="14">#REF!</definedName>
    <definedName name="DATA3" localSheetId="16">#REF!</definedName>
    <definedName name="DATA3">[39]CONSOLIDADO!#REF!</definedName>
    <definedName name="DATA30" localSheetId="16">#REF!</definedName>
    <definedName name="DATA30">#REF!</definedName>
    <definedName name="DATA31" localSheetId="16">#REF!</definedName>
    <definedName name="DATA31">#REF!</definedName>
    <definedName name="DATA32" localSheetId="16">#REF!</definedName>
    <definedName name="DATA32">#REF!</definedName>
    <definedName name="DATA33" localSheetId="16">#REF!</definedName>
    <definedName name="DATA33">#REF!</definedName>
    <definedName name="DATA34" localSheetId="16">#REF!</definedName>
    <definedName name="DATA34">#REF!</definedName>
    <definedName name="DATA35" localSheetId="16">#REF!</definedName>
    <definedName name="DATA35">#REF!</definedName>
    <definedName name="DATA36" localSheetId="16">#REF!</definedName>
    <definedName name="DATA36">#REF!</definedName>
    <definedName name="DATA37" localSheetId="16">#REF!</definedName>
    <definedName name="DATA37">#REF!</definedName>
    <definedName name="DATA4" localSheetId="14">#REF!</definedName>
    <definedName name="DATA4" localSheetId="16">#REF!</definedName>
    <definedName name="DATA4">[39]CONSOLIDADO!$P$5:$P$1790</definedName>
    <definedName name="DATA5" localSheetId="14">#REF!</definedName>
    <definedName name="DATA5" localSheetId="16">#REF!</definedName>
    <definedName name="DATA5">[39]CONSOLIDADO!#REF!</definedName>
    <definedName name="DATA6" localSheetId="14">#REF!</definedName>
    <definedName name="DATA6" localSheetId="16">#REF!</definedName>
    <definedName name="DATA6">[39]CONSOLIDADO!#REF!</definedName>
    <definedName name="DATA7" localSheetId="14">#REF!</definedName>
    <definedName name="DATA7" localSheetId="16">#REF!</definedName>
    <definedName name="DATA7">[39]CONSOLIDADO!#REF!</definedName>
    <definedName name="DATA8" localSheetId="14">#REF!</definedName>
    <definedName name="DATA8" localSheetId="16">#REF!</definedName>
    <definedName name="DATA8">[39]CONSOLIDADO!#REF!</definedName>
    <definedName name="DATA9" localSheetId="14">#REF!</definedName>
    <definedName name="DATA9" localSheetId="16">#REF!</definedName>
    <definedName name="DATA9">[39]CONSOLIDADO!#REF!</definedName>
    <definedName name="DATE" localSheetId="31">#REF!</definedName>
    <definedName name="DATE" localSheetId="7">#REF!</definedName>
    <definedName name="DATE" localSheetId="14">#REF!</definedName>
    <definedName name="DATE" localSheetId="19">#REF!</definedName>
    <definedName name="DATE" localSheetId="21">#REF!</definedName>
    <definedName name="DATE" localSheetId="22">#REF!</definedName>
    <definedName name="DATE" localSheetId="16">#REF!</definedName>
    <definedName name="DATE" localSheetId="17">#REF!</definedName>
    <definedName name="DATE">#REF!</definedName>
    <definedName name="DATE0" localSheetId="31">#REF!</definedName>
    <definedName name="DATE0" localSheetId="7">#REF!</definedName>
    <definedName name="DATE0" localSheetId="14">#REF!</definedName>
    <definedName name="DATE0" localSheetId="19">#REF!</definedName>
    <definedName name="DATE0" localSheetId="21">#REF!</definedName>
    <definedName name="DATE0" localSheetId="22">#REF!</definedName>
    <definedName name="DATE0" localSheetId="16">#REF!</definedName>
    <definedName name="DATE0" localSheetId="17">#REF!</definedName>
    <definedName name="DATE0">#REF!</definedName>
    <definedName name="DATOS" localSheetId="14">[40]DATOS!$A$1:$B$29</definedName>
    <definedName name="DATOS">[40]DATOS!$A$1:$B$29</definedName>
    <definedName name="Datosaingresar" localSheetId="31">#REF!</definedName>
    <definedName name="Datosaingresar" localSheetId="7">#REF!</definedName>
    <definedName name="Datosaingresar" localSheetId="14">#REF!</definedName>
    <definedName name="Datosaingresar" localSheetId="19">#REF!</definedName>
    <definedName name="Datosaingresar" localSheetId="21">#REF!</definedName>
    <definedName name="Datosaingresar" localSheetId="22">#REF!</definedName>
    <definedName name="Datosaingresar" localSheetId="16">#REF!</definedName>
    <definedName name="Datosaingresar" localSheetId="17">#REF!</definedName>
    <definedName name="Datosaingresar">#REF!</definedName>
    <definedName name="datosimp" localSheetId="31">#REF!</definedName>
    <definedName name="datosimp" localSheetId="7">#REF!</definedName>
    <definedName name="datosimp" localSheetId="14">#REF!</definedName>
    <definedName name="datosimp" localSheetId="19">#REF!</definedName>
    <definedName name="datosimp" localSheetId="21">#REF!</definedName>
    <definedName name="datosimp" localSheetId="22">#REF!</definedName>
    <definedName name="datosimp" localSheetId="28">#REF!</definedName>
    <definedName name="datosimp" localSheetId="16">#REF!</definedName>
    <definedName name="datosimp" localSheetId="3">#REF!</definedName>
    <definedName name="datosimp" localSheetId="17">#REF!</definedName>
    <definedName name="datosimp">#REF!</definedName>
    <definedName name="datosparo" localSheetId="31">#REF!</definedName>
    <definedName name="datosparo" localSheetId="7">#REF!</definedName>
    <definedName name="datosparo" localSheetId="14">#REF!</definedName>
    <definedName name="datosparo" localSheetId="19">#REF!</definedName>
    <definedName name="datosparo" localSheetId="21">#REF!</definedName>
    <definedName name="datosparo" localSheetId="22">#REF!</definedName>
    <definedName name="datosparo" localSheetId="28">#REF!</definedName>
    <definedName name="datosparo" localSheetId="16">#REF!</definedName>
    <definedName name="datosparo" localSheetId="3">#REF!</definedName>
    <definedName name="datosparo" localSheetId="17">#REF!</definedName>
    <definedName name="datosparo">#REF!</definedName>
    <definedName name="dd" localSheetId="31" hidden="1">{#N/A,#N/A,FALSE,"SERIE_150";#N/A,#N/A,FALSE,"SERIE_600 "}</definedName>
    <definedName name="dd" localSheetId="14" hidden="1">{#N/A,#N/A,FALSE,"SERIE_150";#N/A,#N/A,FALSE,"SERIE_600 "}</definedName>
    <definedName name="dd" localSheetId="16" hidden="1">{#N/A,#N/A,FALSE,"SERIE_150";#N/A,#N/A,FALSE,"SERIE_600 "}</definedName>
    <definedName name="dd" hidden="1">{#N/A,#N/A,FALSE,"SERIE_150";#N/A,#N/A,FALSE,"SERIE_600 "}</definedName>
    <definedName name="dddd" localSheetId="16">#REF!</definedName>
    <definedName name="dddd">#REF!</definedName>
    <definedName name="De" localSheetId="16">#REF!</definedName>
    <definedName name="De">#REF!</definedName>
    <definedName name="Ded_Esp" localSheetId="14">#REF!</definedName>
    <definedName name="Ded_Esp" localSheetId="16">#REF!</definedName>
    <definedName name="Ded_Esp">#REF!</definedName>
    <definedName name="Ded_Esp1" localSheetId="14">#REF!</definedName>
    <definedName name="Ded_Esp1" localSheetId="16">#REF!</definedName>
    <definedName name="Ded_Esp1">#REF!</definedName>
    <definedName name="Deducciones1" localSheetId="14">#REF!</definedName>
    <definedName name="Deducciones1" localSheetId="16">#REF!</definedName>
    <definedName name="Deducciones1">#REF!</definedName>
    <definedName name="Deducciones2" localSheetId="14">#REF!</definedName>
    <definedName name="Deducciones2" localSheetId="16">#REF!</definedName>
    <definedName name="Deducciones2">#REF!</definedName>
    <definedName name="Desarrollo" localSheetId="31">#REF!</definedName>
    <definedName name="Desarrollo" localSheetId="7">#REF!</definedName>
    <definedName name="Desarrollo" localSheetId="14">#REF!</definedName>
    <definedName name="Desarrollo" localSheetId="19">#REF!</definedName>
    <definedName name="Desarrollo" localSheetId="21">#REF!</definedName>
    <definedName name="Desarrollo" localSheetId="22">#REF!</definedName>
    <definedName name="Desarrollo" localSheetId="16">#REF!</definedName>
    <definedName name="Desarrollo" localSheetId="17">#REF!</definedName>
    <definedName name="Desarrollo">#REF!</definedName>
    <definedName name="Desc_Serv1" localSheetId="16">#REF!</definedName>
    <definedName name="Desc_Serv1">#REF!</definedName>
    <definedName name="Desc_Serv2" localSheetId="16">#REF!</definedName>
    <definedName name="Desc_Serv2">#REF!</definedName>
    <definedName name="Desc_Serv3" localSheetId="16">#REF!</definedName>
    <definedName name="Desc_Serv3">#REF!</definedName>
    <definedName name="Desc_Serv4" localSheetId="16">#REF!</definedName>
    <definedName name="Desc_Serv4">#REF!</definedName>
    <definedName name="Desc_Serv5" localSheetId="16">#REF!</definedName>
    <definedName name="Desc_Serv5">#REF!</definedName>
    <definedName name="Descuento_Bolívares" localSheetId="7">#REF!</definedName>
    <definedName name="Descuento_Bolívares" localSheetId="14">#REF!</definedName>
    <definedName name="Descuento_Bolívares" localSheetId="19">#REF!</definedName>
    <definedName name="Descuento_Bolívares" localSheetId="21">#REF!</definedName>
    <definedName name="Descuento_Bolívares" localSheetId="22">#REF!</definedName>
    <definedName name="Descuento_Bolívares" localSheetId="16">#REF!</definedName>
    <definedName name="Descuento_Bolívares" localSheetId="17">#REF!</definedName>
    <definedName name="Descuento_Bolívares">#REF!</definedName>
    <definedName name="Descuento_Dólares" localSheetId="7">#REF!</definedName>
    <definedName name="Descuento_Dólares" localSheetId="14">#REF!</definedName>
    <definedName name="Descuento_Dólares" localSheetId="19">#REF!</definedName>
    <definedName name="Descuento_Dólares" localSheetId="21">#REF!</definedName>
    <definedName name="Descuento_Dólares" localSheetId="22">#REF!</definedName>
    <definedName name="Descuento_Dólares" localSheetId="16">#REF!</definedName>
    <definedName name="Descuento_Dólares" localSheetId="17">#REF!</definedName>
    <definedName name="Descuento_Dólares">#REF!</definedName>
    <definedName name="DESENRVBBEO">'[27]PESCA DE V-B'!$A$69:$J$133</definedName>
    <definedName name="det" localSheetId="16">#REF!</definedName>
    <definedName name="det">#REF!</definedName>
    <definedName name="dete" localSheetId="16">#REF!</definedName>
    <definedName name="dete">#REF!</definedName>
    <definedName name="dhsl" localSheetId="31">#REF!</definedName>
    <definedName name="dhsl" localSheetId="7">#REF!</definedName>
    <definedName name="dhsl" localSheetId="14">#REF!</definedName>
    <definedName name="dhsl" localSheetId="19">#REF!</definedName>
    <definedName name="dhsl" localSheetId="21">#REF!</definedName>
    <definedName name="dhsl" localSheetId="22">#REF!</definedName>
    <definedName name="dhsl" localSheetId="16">#REF!</definedName>
    <definedName name="dhsl" localSheetId="17">#REF!</definedName>
    <definedName name="dhsl">#REF!</definedName>
    <definedName name="diagrama" localSheetId="31">#REF!</definedName>
    <definedName name="diagrama" localSheetId="7">#REF!</definedName>
    <definedName name="diagrama" localSheetId="14">#REF!</definedName>
    <definedName name="diagrama" localSheetId="19">#REF!</definedName>
    <definedName name="diagrama" localSheetId="21">#REF!</definedName>
    <definedName name="diagrama" localSheetId="22">#REF!</definedName>
    <definedName name="diagrama" localSheetId="16">#REF!</definedName>
    <definedName name="diagrama" localSheetId="17">#REF!</definedName>
    <definedName name="diagrama">#REF!</definedName>
    <definedName name="diam">[16]Data!$E$7</definedName>
    <definedName name="Días_a_cubrir" localSheetId="16">#REF!</definedName>
    <definedName name="Días_a_cubrir">#REF!</definedName>
    <definedName name="Días_descanso_titular" localSheetId="16">#REF!</definedName>
    <definedName name="Días_descanso_titular">#REF!</definedName>
    <definedName name="Días_trabajdos_titular" localSheetId="16">#REF!</definedName>
    <definedName name="Días_trabajdos_titular">#REF!</definedName>
    <definedName name="DIC">'[41]Informe global'!$A$6:$AA$107</definedName>
    <definedName name="DIFF" localSheetId="31">#REF!</definedName>
    <definedName name="DIFF" localSheetId="7">#REF!</definedName>
    <definedName name="DIFF" localSheetId="14">#REF!</definedName>
    <definedName name="DIFF" localSheetId="19">#REF!</definedName>
    <definedName name="DIFF" localSheetId="21">#REF!</definedName>
    <definedName name="DIFF" localSheetId="22">#REF!</definedName>
    <definedName name="DIFF" localSheetId="16">#REF!</definedName>
    <definedName name="DIFF" localSheetId="17">#REF!</definedName>
    <definedName name="DIFF">#REF!</definedName>
    <definedName name="Dirección" localSheetId="16">#REF!</definedName>
    <definedName name="Dirección">#REF!</definedName>
    <definedName name="dlev">[16]Data!$D$11</definedName>
    <definedName name="Do" localSheetId="16">#REF!</definedName>
    <definedName name="Do">#REF!</definedName>
    <definedName name="Dolar" localSheetId="31">#REF!</definedName>
    <definedName name="Dolar" localSheetId="7">#REF!</definedName>
    <definedName name="Dolar" localSheetId="14">#REF!</definedName>
    <definedName name="Dolar" localSheetId="19">#REF!</definedName>
    <definedName name="Dolar" localSheetId="21">#REF!</definedName>
    <definedName name="Dolar" localSheetId="22">#REF!</definedName>
    <definedName name="Dolar" localSheetId="16">#REF!</definedName>
    <definedName name="Dolar" localSheetId="17">#REF!</definedName>
    <definedName name="Dolar">#REF!</definedName>
    <definedName name="Dólar" localSheetId="31">#REF!</definedName>
    <definedName name="Dólar" localSheetId="7">#REF!</definedName>
    <definedName name="Dólar" localSheetId="14">#REF!</definedName>
    <definedName name="Dólar" localSheetId="19">#REF!</definedName>
    <definedName name="Dólar" localSheetId="21">#REF!</definedName>
    <definedName name="Dólar" localSheetId="22">#REF!</definedName>
    <definedName name="Dólar" localSheetId="16">#REF!</definedName>
    <definedName name="Dólar" localSheetId="17">#REF!</definedName>
    <definedName name="Dólar">#REF!</definedName>
    <definedName name="DOLARES" localSheetId="7">#REF!</definedName>
    <definedName name="DOLARES" localSheetId="14">#REF!</definedName>
    <definedName name="DOLARES" localSheetId="19">#REF!</definedName>
    <definedName name="DOLARES" localSheetId="21">#REF!</definedName>
    <definedName name="DOLARES" localSheetId="22">#REF!</definedName>
    <definedName name="DOLARES" localSheetId="16">#REF!</definedName>
    <definedName name="DOLARES" localSheetId="17">#REF!</definedName>
    <definedName name="DOLARES">#REF!</definedName>
    <definedName name="Dólares" localSheetId="7">#REF!</definedName>
    <definedName name="Dólares" localSheetId="14">#REF!</definedName>
    <definedName name="Dólares" localSheetId="19">#REF!</definedName>
    <definedName name="Dólares" localSheetId="21">#REF!</definedName>
    <definedName name="Dólares" localSheetId="22">#REF!</definedName>
    <definedName name="Dólares" localSheetId="16">#REF!</definedName>
    <definedName name="Dólares" localSheetId="17">#REF!</definedName>
    <definedName name="Dólares">#REF!</definedName>
    <definedName name="Dólares_MRIL" localSheetId="7">#REF!</definedName>
    <definedName name="Dólares_MRIL" localSheetId="14">#REF!</definedName>
    <definedName name="Dólares_MRIL" localSheetId="19">#REF!</definedName>
    <definedName name="Dólares_MRIL" localSheetId="21">#REF!</definedName>
    <definedName name="Dólares_MRIL" localSheetId="22">#REF!</definedName>
    <definedName name="Dólares_MRIL" localSheetId="16">#REF!</definedName>
    <definedName name="Dólares_MRIL" localSheetId="17">#REF!</definedName>
    <definedName name="Dólares_MRIL">#REF!</definedName>
    <definedName name="dp">[16]Data!$H$7</definedName>
    <definedName name="DR_" localSheetId="31">#REF!</definedName>
    <definedName name="DR_" localSheetId="7">#REF!</definedName>
    <definedName name="DR_" localSheetId="14">#REF!</definedName>
    <definedName name="DR_" localSheetId="19">#REF!</definedName>
    <definedName name="DR_" localSheetId="21">#REF!</definedName>
    <definedName name="DR_" localSheetId="22">#REF!</definedName>
    <definedName name="DR_" localSheetId="16">#REF!</definedName>
    <definedName name="DR_" localSheetId="17">#REF!</definedName>
    <definedName name="DR_">#REF!</definedName>
    <definedName name="DR_1" localSheetId="31">#REF!</definedName>
    <definedName name="DR_1" localSheetId="7">#REF!</definedName>
    <definedName name="DR_1" localSheetId="14">#REF!</definedName>
    <definedName name="DR_1" localSheetId="19">#REF!</definedName>
    <definedName name="DR_1" localSheetId="21">#REF!</definedName>
    <definedName name="DR_1" localSheetId="22">#REF!</definedName>
    <definedName name="DR_1" localSheetId="16">#REF!</definedName>
    <definedName name="DR_1" localSheetId="17">#REF!</definedName>
    <definedName name="DR_1">#REF!</definedName>
    <definedName name="drf" localSheetId="31">#REF!</definedName>
    <definedName name="drf" localSheetId="7">#REF!</definedName>
    <definedName name="drf" localSheetId="14">#REF!</definedName>
    <definedName name="drf" localSheetId="19">#REF!</definedName>
    <definedName name="drf" localSheetId="21">#REF!</definedName>
    <definedName name="drf" localSheetId="22">#REF!</definedName>
    <definedName name="drf" localSheetId="16">#REF!</definedName>
    <definedName name="drf" localSheetId="17">#REF!</definedName>
    <definedName name="drf">#REF!</definedName>
    <definedName name="dro">[16]Data!$D$17</definedName>
    <definedName name="drw">[16]Data!$D$19</definedName>
    <definedName name="DTOMAT8">#N/A</definedName>
    <definedName name="DTORMAT">#N/A</definedName>
    <definedName name="DTORSER">#N/A</definedName>
    <definedName name="DTOSER8">#N/A</definedName>
    <definedName name="dyyi" localSheetId="31">#REF!</definedName>
    <definedName name="dyyi" localSheetId="7">#REF!</definedName>
    <definedName name="dyyi" localSheetId="14">#REF!</definedName>
    <definedName name="dyyi" localSheetId="19">#REF!</definedName>
    <definedName name="dyyi" localSheetId="21">#REF!</definedName>
    <definedName name="dyyi" localSheetId="22">#REF!</definedName>
    <definedName name="dyyi" localSheetId="16">#REF!</definedName>
    <definedName name="dyyi" localSheetId="17">#REF!</definedName>
    <definedName name="dyyi">#REF!</definedName>
    <definedName name="E" localSheetId="31">#REF!</definedName>
    <definedName name="E" localSheetId="7">#REF!</definedName>
    <definedName name="E" localSheetId="27">#REF!</definedName>
    <definedName name="E" localSheetId="14">#REF!</definedName>
    <definedName name="E" localSheetId="19">#REF!</definedName>
    <definedName name="E" localSheetId="21">#REF!</definedName>
    <definedName name="E" localSheetId="22">#REF!</definedName>
    <definedName name="E" localSheetId="28">#REF!</definedName>
    <definedName name="E" localSheetId="16">#REF!</definedName>
    <definedName name="E" localSheetId="3">#REF!</definedName>
    <definedName name="E" localSheetId="17">#REF!</definedName>
    <definedName name="E">#REF!</definedName>
    <definedName name="EC_ANtes" localSheetId="31">#REF!</definedName>
    <definedName name="EC_ANtes" localSheetId="7">#REF!</definedName>
    <definedName name="EC_ANtes" localSheetId="14">#REF!</definedName>
    <definedName name="EC_ANtes" localSheetId="19">#REF!</definedName>
    <definedName name="EC_ANtes" localSheetId="21">#REF!</definedName>
    <definedName name="EC_ANtes" localSheetId="22">#REF!</definedName>
    <definedName name="EC_ANtes" localSheetId="16">#REF!</definedName>
    <definedName name="EC_ANtes" localSheetId="17">#REF!</definedName>
    <definedName name="EC_ANtes">#REF!</definedName>
    <definedName name="ec_despues" localSheetId="31">#REF!</definedName>
    <definedName name="ec_despues" localSheetId="7">#REF!</definedName>
    <definedName name="ec_despues" localSheetId="14">#REF!</definedName>
    <definedName name="ec_despues" localSheetId="19">#REF!</definedName>
    <definedName name="ec_despues" localSheetId="21">#REF!</definedName>
    <definedName name="ec_despues" localSheetId="22">#REF!</definedName>
    <definedName name="ec_despues" localSheetId="16">#REF!</definedName>
    <definedName name="ec_despues" localSheetId="17">#REF!</definedName>
    <definedName name="ec_despues">#REF!</definedName>
    <definedName name="ecant" localSheetId="31">[23]Sheet1!#REF!</definedName>
    <definedName name="ecant" localSheetId="7">[23]Sheet1!#REF!</definedName>
    <definedName name="ecant" localSheetId="14">[23]Sheet1!#REF!</definedName>
    <definedName name="ecant" localSheetId="19">[23]Sheet1!#REF!</definedName>
    <definedName name="ecant" localSheetId="21">[23]Sheet1!#REF!</definedName>
    <definedName name="ecant" localSheetId="22">[23]Sheet1!#REF!</definedName>
    <definedName name="ecant" localSheetId="16">[23]Sheet1!#REF!</definedName>
    <definedName name="ecant" localSheetId="17">[23]Sheet1!#REF!</definedName>
    <definedName name="ecant">[23]Sheet1!#REF!</definedName>
    <definedName name="ecdesp" localSheetId="31">[23]Sheet1!#REF!</definedName>
    <definedName name="ecdesp" localSheetId="7">[23]Sheet1!#REF!</definedName>
    <definedName name="ecdesp" localSheetId="14">[23]Sheet1!#REF!</definedName>
    <definedName name="ecdesp" localSheetId="19">[23]Sheet1!#REF!</definedName>
    <definedName name="ecdesp" localSheetId="21">[23]Sheet1!#REF!</definedName>
    <definedName name="ecdesp" localSheetId="22">[23]Sheet1!#REF!</definedName>
    <definedName name="ecdesp" localSheetId="16">[23]Sheet1!#REF!</definedName>
    <definedName name="ecdesp" localSheetId="17">[23]Sheet1!#REF!</definedName>
    <definedName name="ecdesp">[23]Sheet1!#REF!</definedName>
    <definedName name="EDIT2" localSheetId="31">#REF!</definedName>
    <definedName name="EDIT2" localSheetId="7">#REF!</definedName>
    <definedName name="EDIT2" localSheetId="14">#REF!</definedName>
    <definedName name="EDIT2" localSheetId="19">#REF!</definedName>
    <definedName name="EDIT2" localSheetId="21">#REF!</definedName>
    <definedName name="EDIT2" localSheetId="22">#REF!</definedName>
    <definedName name="EDIT2" localSheetId="16">#REF!</definedName>
    <definedName name="EDIT2" localSheetId="17">#REF!</definedName>
    <definedName name="EDIT2">#REF!</definedName>
    <definedName name="ee" localSheetId="16">#REF!</definedName>
    <definedName name="ee">#REF!</definedName>
    <definedName name="eeeeeee" localSheetId="16">#REF!</definedName>
    <definedName name="eeeeeee">#REF!</definedName>
    <definedName name="eeerr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eerr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ejecucion" localSheetId="31">#REF!</definedName>
    <definedName name="ejecucion" localSheetId="7">#REF!</definedName>
    <definedName name="ejecucion" localSheetId="14">#REF!</definedName>
    <definedName name="ejecucion" localSheetId="19">#REF!</definedName>
    <definedName name="ejecucion" localSheetId="21">#REF!</definedName>
    <definedName name="ejecucion" localSheetId="22">#REF!</definedName>
    <definedName name="ejecucion" localSheetId="16">#REF!</definedName>
    <definedName name="ejecucion" localSheetId="17">#REF!</definedName>
    <definedName name="ejecucion">#REF!</definedName>
    <definedName name="EL__PORVENIR" localSheetId="31">#REF!</definedName>
    <definedName name="EL__PORVENIR" localSheetId="7">#REF!</definedName>
    <definedName name="EL__PORVENIR" localSheetId="14">#REF!</definedName>
    <definedName name="EL__PORVENIR" localSheetId="19">#REF!</definedName>
    <definedName name="EL__PORVENIR" localSheetId="21">#REF!</definedName>
    <definedName name="EL__PORVENIR" localSheetId="22">#REF!</definedName>
    <definedName name="EL__PORVENIR" localSheetId="16">#REF!</definedName>
    <definedName name="EL__PORVENIR" localSheetId="17">#REF!</definedName>
    <definedName name="EL__PORVENIR">#REF!</definedName>
    <definedName name="ELAPS" localSheetId="31">#REF!</definedName>
    <definedName name="ELAPS" localSheetId="7">#REF!</definedName>
    <definedName name="ELAPS" localSheetId="14">#REF!</definedName>
    <definedName name="ELAPS" localSheetId="19">#REF!</definedName>
    <definedName name="ELAPS" localSheetId="21">#REF!</definedName>
    <definedName name="ELAPS" localSheetId="22">#REF!</definedName>
    <definedName name="ELAPS" localSheetId="16">#REF!</definedName>
    <definedName name="ELAPS" localSheetId="17">#REF!</definedName>
    <definedName name="ELAPS">#REF!</definedName>
    <definedName name="Empresa">[42]Hoja1!$B$55:$B$56</definedName>
    <definedName name="EMPRESA_DEL_GRUPO" localSheetId="7">#REF!</definedName>
    <definedName name="EMPRESA_DEL_GRUPO" localSheetId="14">#REF!</definedName>
    <definedName name="EMPRESA_DEL_GRUPO" localSheetId="19">#REF!</definedName>
    <definedName name="EMPRESA_DEL_GRUPO" localSheetId="21">#REF!</definedName>
    <definedName name="EMPRESA_DEL_GRUPO" localSheetId="22">#REF!</definedName>
    <definedName name="EMPRESA_DEL_GRUPO" localSheetId="16">#REF!</definedName>
    <definedName name="EMPRESA_DEL_GRUPO" localSheetId="17">#REF!</definedName>
    <definedName name="EMPRESA_DEL_GRUPO">#REF!</definedName>
    <definedName name="END" localSheetId="31">C_SKID!END</definedName>
    <definedName name="END" localSheetId="14">EE.RR!END</definedName>
    <definedName name="END" localSheetId="16">PQ!END</definedName>
    <definedName name="END">[0]!END</definedName>
    <definedName name="entAPI" localSheetId="31">#REF!</definedName>
    <definedName name="entAPI" localSheetId="7">#REF!</definedName>
    <definedName name="entAPI" localSheetId="27">#REF!</definedName>
    <definedName name="entAPI" localSheetId="14">#REF!</definedName>
    <definedName name="entAPI" localSheetId="19">#REF!</definedName>
    <definedName name="entAPI" localSheetId="21">#REF!</definedName>
    <definedName name="entAPI" localSheetId="22">#REF!</definedName>
    <definedName name="entAPI" localSheetId="28">#REF!</definedName>
    <definedName name="entAPI" localSheetId="16">#REF!</definedName>
    <definedName name="entAPI" localSheetId="3">#REF!</definedName>
    <definedName name="entAPI" localSheetId="17">#REF!</definedName>
    <definedName name="entAPI">#REF!</definedName>
    <definedName name="entBAF" localSheetId="27">'[17]Entrada Tk Bafle'!$A$7:$P$81</definedName>
    <definedName name="entBAF">'[18]Entrada Tk Bafle'!$A$7:$P$81</definedName>
    <definedName name="enter150" localSheetId="31">#REF!</definedName>
    <definedName name="enter150" localSheetId="7">#REF!</definedName>
    <definedName name="enter150" localSheetId="27">#REF!</definedName>
    <definedName name="enter150" localSheetId="14">#REF!</definedName>
    <definedName name="enter150" localSheetId="19">#REF!</definedName>
    <definedName name="enter150" localSheetId="21">#REF!</definedName>
    <definedName name="enter150" localSheetId="22">#REF!</definedName>
    <definedName name="enter150" localSheetId="28">#REF!</definedName>
    <definedName name="enter150" localSheetId="16">#REF!</definedName>
    <definedName name="enter150" localSheetId="3">#REF!</definedName>
    <definedName name="enter150" localSheetId="17">#REF!</definedName>
    <definedName name="enter150">#REF!</definedName>
    <definedName name="enter600" localSheetId="31">#REF!</definedName>
    <definedName name="enter600" localSheetId="7">#REF!</definedName>
    <definedName name="enter600" localSheetId="27">#REF!</definedName>
    <definedName name="enter600" localSheetId="14">#REF!</definedName>
    <definedName name="enter600" localSheetId="19">#REF!</definedName>
    <definedName name="enter600" localSheetId="21">#REF!</definedName>
    <definedName name="enter600" localSheetId="22">#REF!</definedName>
    <definedName name="enter600" localSheetId="28">#REF!</definedName>
    <definedName name="enter600" localSheetId="16">#REF!</definedName>
    <definedName name="enter600" localSheetId="3">#REF!</definedName>
    <definedName name="enter600" localSheetId="17">#REF!</definedName>
    <definedName name="enter600">#REF!</definedName>
    <definedName name="entidad" localSheetId="31">#REF!</definedName>
    <definedName name="entidad" localSheetId="7">#REF!</definedName>
    <definedName name="entidad" localSheetId="14">#REF!</definedName>
    <definedName name="entidad" localSheetId="19">#REF!</definedName>
    <definedName name="entidad" localSheetId="21">#REF!</definedName>
    <definedName name="entidad" localSheetId="22">#REF!</definedName>
    <definedName name="entidad" localSheetId="28">#REF!</definedName>
    <definedName name="entidad" localSheetId="16">#REF!</definedName>
    <definedName name="entidad" localSheetId="3">#REF!</definedName>
    <definedName name="entidad" localSheetId="17">#REF!</definedName>
    <definedName name="entidad">#REF!</definedName>
    <definedName name="EQUIPAMIENTO" localSheetId="31">#REF!</definedName>
    <definedName name="EQUIPAMIENTO" localSheetId="7">#REF!</definedName>
    <definedName name="EQUIPAMIENTO" localSheetId="14">#REF!</definedName>
    <definedName name="EQUIPAMIENTO" localSheetId="19">#REF!</definedName>
    <definedName name="EQUIPAMIENTO" localSheetId="21">#REF!</definedName>
    <definedName name="EQUIPAMIENTO" localSheetId="22">#REF!</definedName>
    <definedName name="EQUIPAMIENTO" localSheetId="16">#REF!</definedName>
    <definedName name="EQUIPAMIENTO" localSheetId="17">#REF!</definedName>
    <definedName name="EQUIPAMIENTO">#REF!</definedName>
    <definedName name="equipo" localSheetId="31">#REF!</definedName>
    <definedName name="equipo" localSheetId="7">#REF!</definedName>
    <definedName name="equipo" localSheetId="14">#REF!</definedName>
    <definedName name="equipo" localSheetId="19">#REF!</definedName>
    <definedName name="equipo" localSheetId="21">#REF!</definedName>
    <definedName name="equipo" localSheetId="22">#REF!</definedName>
    <definedName name="equipo" localSheetId="16">#REF!</definedName>
    <definedName name="equipo" localSheetId="17">#REF!</definedName>
    <definedName name="equipo">#REF!</definedName>
    <definedName name="EquipoBASE" localSheetId="31">#REF!</definedName>
    <definedName name="EquipoBASE" localSheetId="7">#REF!</definedName>
    <definedName name="EquipoBASE" localSheetId="14">#REF!</definedName>
    <definedName name="EquipoBASE" localSheetId="19">#REF!</definedName>
    <definedName name="EquipoBASE" localSheetId="21">#REF!</definedName>
    <definedName name="EquipoBASE" localSheetId="22">#REF!</definedName>
    <definedName name="EquipoBASE" localSheetId="16">#REF!</definedName>
    <definedName name="EquipoBASE" localSheetId="17">#REF!</definedName>
    <definedName name="EquipoBASE">#REF!</definedName>
    <definedName name="EquipoCIS" localSheetId="31">#REF!</definedName>
    <definedName name="EquipoCIS" localSheetId="7">#REF!</definedName>
    <definedName name="EquipoCIS" localSheetId="14">#REF!</definedName>
    <definedName name="EquipoCIS" localSheetId="19">#REF!</definedName>
    <definedName name="EquipoCIS" localSheetId="21">#REF!</definedName>
    <definedName name="EquipoCIS" localSheetId="22">#REF!</definedName>
    <definedName name="EquipoCIS" localSheetId="16">#REF!</definedName>
    <definedName name="EquipoCIS" localSheetId="17">#REF!</definedName>
    <definedName name="EquipoCIS">#REF!</definedName>
    <definedName name="EquipoFUGAS" localSheetId="31">#REF!</definedName>
    <definedName name="EquipoFUGAS" localSheetId="7">#REF!</definedName>
    <definedName name="EquipoFUGAS" localSheetId="14">#REF!</definedName>
    <definedName name="EquipoFUGAS" localSheetId="19">#REF!</definedName>
    <definedName name="EquipoFUGAS" localSheetId="21">#REF!</definedName>
    <definedName name="EquipoFUGAS" localSheetId="22">#REF!</definedName>
    <definedName name="EquipoFUGAS" localSheetId="16">#REF!</definedName>
    <definedName name="EquipoFUGAS" localSheetId="17">#REF!</definedName>
    <definedName name="EquipoFUGAS">#REF!</definedName>
    <definedName name="EquipoPAT" localSheetId="31">#REF!</definedName>
    <definedName name="EquipoPAT" localSheetId="7">#REF!</definedName>
    <definedName name="EquipoPAT" localSheetId="14">#REF!</definedName>
    <definedName name="EquipoPAT" localSheetId="19">#REF!</definedName>
    <definedName name="EquipoPAT" localSheetId="21">#REF!</definedName>
    <definedName name="EquipoPAT" localSheetId="22">#REF!</definedName>
    <definedName name="EquipoPAT" localSheetId="16">#REF!</definedName>
    <definedName name="EquipoPAT" localSheetId="17">#REF!</definedName>
    <definedName name="EquipoPAT">#REF!</definedName>
    <definedName name="EquipoPCM" localSheetId="31">#REF!</definedName>
    <definedName name="EquipoPCM" localSheetId="7">#REF!</definedName>
    <definedName name="EquipoPCM" localSheetId="14">#REF!</definedName>
    <definedName name="EquipoPCM" localSheetId="19">#REF!</definedName>
    <definedName name="EquipoPCM" localSheetId="21">#REF!</definedName>
    <definedName name="EquipoPCM" localSheetId="22">#REF!</definedName>
    <definedName name="EquipoPCM" localSheetId="16">#REF!</definedName>
    <definedName name="EquipoPCM" localSheetId="17">#REF!</definedName>
    <definedName name="EquipoPCM">#REF!</definedName>
    <definedName name="Equipos" localSheetId="31">#REF!</definedName>
    <definedName name="Equipos" localSheetId="7">#REF!</definedName>
    <definedName name="Equipos" localSheetId="19">#REF!</definedName>
    <definedName name="Equipos" localSheetId="21">#REF!</definedName>
    <definedName name="Equipos" localSheetId="22">#REF!</definedName>
    <definedName name="Equipos" localSheetId="17">#REF!</definedName>
    <definedName name="Equipos">#REF!</definedName>
    <definedName name="EquiposPC" localSheetId="31">#REF!</definedName>
    <definedName name="EquiposPC" localSheetId="7">#REF!</definedName>
    <definedName name="EquiposPC" localSheetId="14">#REF!</definedName>
    <definedName name="EquiposPC" localSheetId="19">#REF!</definedName>
    <definedName name="EquiposPC" localSheetId="21">#REF!</definedName>
    <definedName name="EquiposPC" localSheetId="22">#REF!</definedName>
    <definedName name="EquiposPC" localSheetId="16">#REF!</definedName>
    <definedName name="EquiposPC" localSheetId="17">#REF!</definedName>
    <definedName name="EquiposPC">#REF!</definedName>
    <definedName name="er" localSheetId="31">#REF!</definedName>
    <definedName name="er" localSheetId="7">#REF!</definedName>
    <definedName name="er" localSheetId="14">#REF!</definedName>
    <definedName name="er" localSheetId="19">#REF!</definedName>
    <definedName name="er" localSheetId="21">#REF!</definedName>
    <definedName name="er" localSheetId="22">#REF!</definedName>
    <definedName name="er" localSheetId="16">#REF!</definedName>
    <definedName name="er" localSheetId="17">#REF!</definedName>
    <definedName name="er">#REF!</definedName>
    <definedName name="esc1bbainy" localSheetId="31">#REF!</definedName>
    <definedName name="esc1bbainy" localSheetId="7">#REF!</definedName>
    <definedName name="esc1bbainy" localSheetId="27">#REF!</definedName>
    <definedName name="esc1bbainy" localSheetId="14">#REF!</definedName>
    <definedName name="esc1bbainy" localSheetId="19">#REF!</definedName>
    <definedName name="esc1bbainy" localSheetId="21">#REF!</definedName>
    <definedName name="esc1bbainy" localSheetId="22">#REF!</definedName>
    <definedName name="esc1bbainy" localSheetId="28">#REF!</definedName>
    <definedName name="esc1bbainy" localSheetId="16">#REF!</definedName>
    <definedName name="esc1bbainy" localSheetId="3">#REF!</definedName>
    <definedName name="esc1bbainy" localSheetId="17">#REF!</definedName>
    <definedName name="esc1bbainy">#REF!</definedName>
    <definedName name="esc1ipe843" localSheetId="31">#REF!</definedName>
    <definedName name="esc1ipe843" localSheetId="7">#REF!</definedName>
    <definedName name="esc1ipe843" localSheetId="27">#REF!</definedName>
    <definedName name="esc1ipe843" localSheetId="14">#REF!</definedName>
    <definedName name="esc1ipe843" localSheetId="19">#REF!</definedName>
    <definedName name="esc1ipe843" localSheetId="21">#REF!</definedName>
    <definedName name="esc1ipe843" localSheetId="22">#REF!</definedName>
    <definedName name="esc1ipe843" localSheetId="28">#REF!</definedName>
    <definedName name="esc1ipe843" localSheetId="16">#REF!</definedName>
    <definedName name="esc1ipe843" localSheetId="3">#REF!</definedName>
    <definedName name="esc1ipe843" localSheetId="17">#REF!</definedName>
    <definedName name="esc1ipe843">#REF!</definedName>
    <definedName name="esc1salfw" localSheetId="31">#REF!</definedName>
    <definedName name="esc1salfw" localSheetId="7">#REF!</definedName>
    <definedName name="esc1salfw" localSheetId="27">#REF!</definedName>
    <definedName name="esc1salfw" localSheetId="14">#REF!</definedName>
    <definedName name="esc1salfw" localSheetId="19">#REF!</definedName>
    <definedName name="esc1salfw" localSheetId="21">#REF!</definedName>
    <definedName name="esc1salfw" localSheetId="22">#REF!</definedName>
    <definedName name="esc1salfw" localSheetId="28">#REF!</definedName>
    <definedName name="esc1salfw" localSheetId="16">#REF!</definedName>
    <definedName name="esc1salfw" localSheetId="3">#REF!</definedName>
    <definedName name="esc1salfw" localSheetId="17">#REF!</definedName>
    <definedName name="esc1salfw">#REF!</definedName>
    <definedName name="Escala" localSheetId="14">#REF!</definedName>
    <definedName name="Escala" localSheetId="16">#REF!</definedName>
    <definedName name="Escala">#REF!</definedName>
    <definedName name="Escala2" localSheetId="14">#REF!</definedName>
    <definedName name="Escala2" localSheetId="16">#REF!</definedName>
    <definedName name="Escala2">#REF!</definedName>
    <definedName name="ESPA" localSheetId="31">#REF!</definedName>
    <definedName name="ESPA" localSheetId="7">#REF!</definedName>
    <definedName name="ESPA" localSheetId="27">#REF!</definedName>
    <definedName name="ESPA" localSheetId="14">#REF!</definedName>
    <definedName name="ESPA" localSheetId="19">#REF!</definedName>
    <definedName name="ESPA" localSheetId="21">#REF!</definedName>
    <definedName name="ESPA" localSheetId="22">#REF!</definedName>
    <definedName name="ESPA" localSheetId="28">#REF!</definedName>
    <definedName name="ESPA" localSheetId="16">#REF!</definedName>
    <definedName name="ESPA" localSheetId="3">#REF!</definedName>
    <definedName name="ESPA" localSheetId="17">#REF!</definedName>
    <definedName name="ESPA">#REF!</definedName>
    <definedName name="Est" localSheetId="14">[9]GE!$I$5:$I$36</definedName>
    <definedName name="Est">[9]GE!$I$5:$I$36</definedName>
    <definedName name="et" localSheetId="31">#REF!</definedName>
    <definedName name="et" localSheetId="7">#REF!</definedName>
    <definedName name="et" localSheetId="14">#REF!</definedName>
    <definedName name="et" localSheetId="19">#REF!</definedName>
    <definedName name="et" localSheetId="21">#REF!</definedName>
    <definedName name="et" localSheetId="22">#REF!</definedName>
    <definedName name="et" localSheetId="16">#REF!</definedName>
    <definedName name="et" localSheetId="17">#REF!</definedName>
    <definedName name="et">#REF!</definedName>
    <definedName name="ETAPA" localSheetId="14">[43]MODELO!$D$7</definedName>
    <definedName name="ETAPA">[43]MODELO!$D$7</definedName>
    <definedName name="EVI" localSheetId="7">#REF!</definedName>
    <definedName name="EVI" localSheetId="14">#REF!</definedName>
    <definedName name="EVI" localSheetId="19">#REF!</definedName>
    <definedName name="EVI" localSheetId="21">#REF!</definedName>
    <definedName name="EVI" localSheetId="22">#REF!</definedName>
    <definedName name="EVI" localSheetId="16">#REF!</definedName>
    <definedName name="EVI" localSheetId="17">#REF!</definedName>
    <definedName name="EVI">#REF!</definedName>
    <definedName name="ex_despues" localSheetId="31">#REF!</definedName>
    <definedName name="ex_despues" localSheetId="7">#REF!</definedName>
    <definedName name="ex_despues" localSheetId="14">#REF!</definedName>
    <definedName name="ex_despues" localSheetId="19">#REF!</definedName>
    <definedName name="ex_despues" localSheetId="21">#REF!</definedName>
    <definedName name="ex_despues" localSheetId="22">#REF!</definedName>
    <definedName name="ex_despues" localSheetId="16">#REF!</definedName>
    <definedName name="ex_despues" localSheetId="17">#REF!</definedName>
    <definedName name="ex_despues">#REF!</definedName>
    <definedName name="exdesp" localSheetId="31">[23]Sheet1!#REF!</definedName>
    <definedName name="exdesp" localSheetId="7">[23]Sheet1!#REF!</definedName>
    <definedName name="exdesp" localSheetId="14">[23]Sheet1!#REF!</definedName>
    <definedName name="exdesp" localSheetId="19">[23]Sheet1!#REF!</definedName>
    <definedName name="exdesp" localSheetId="21">[23]Sheet1!#REF!</definedName>
    <definedName name="exdesp" localSheetId="22">[23]Sheet1!#REF!</definedName>
    <definedName name="exdesp" localSheetId="16">[23]Sheet1!#REF!</definedName>
    <definedName name="exdesp" localSheetId="17">[23]Sheet1!#REF!</definedName>
    <definedName name="exdesp">[23]Sheet1!#REF!</definedName>
    <definedName name="fab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b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Fax" localSheetId="16">#REF!</definedName>
    <definedName name="Fax">#REF!</definedName>
    <definedName name="FB" localSheetId="31">#REF!</definedName>
    <definedName name="FB" localSheetId="7">#REF!</definedName>
    <definedName name="FB" localSheetId="14">#REF!</definedName>
    <definedName name="FB" localSheetId="19">#REF!</definedName>
    <definedName name="FB" localSheetId="21">#REF!</definedName>
    <definedName name="FB" localSheetId="22">#REF!</definedName>
    <definedName name="FB" localSheetId="16">#REF!</definedName>
    <definedName name="FB" localSheetId="17">#REF!</definedName>
    <definedName name="FB">#REF!</definedName>
    <definedName name="FC.DURACION" localSheetId="31">#REF!</definedName>
    <definedName name="FC.DURACION" localSheetId="7">'[44]FUERA DE CONVENIO'!#REF!</definedName>
    <definedName name="FC.DURACION" localSheetId="14">#REF!</definedName>
    <definedName name="FC.DURACION" localSheetId="19">'[44]FUERA DE CONVENIO'!#REF!</definedName>
    <definedName name="FC.DURACION" localSheetId="21">'[44]FUERA DE CONVENIO'!#REF!</definedName>
    <definedName name="FC.DURACION" localSheetId="22">'[44]FUERA DE CONVENIO'!#REF!</definedName>
    <definedName name="FC.DURACION" localSheetId="28">'[44]FUERA DE CONVENIO'!#REF!</definedName>
    <definedName name="FC.DURACION" localSheetId="16">#REF!</definedName>
    <definedName name="FC.DURACION" localSheetId="17">'[44]FUERA DE CONVENIO'!#REF!</definedName>
    <definedName name="FC.DURACION">'[44]FUERA DE CONVENIO'!#REF!</definedName>
    <definedName name="FC.MES" localSheetId="31">#REF!</definedName>
    <definedName name="FC.MES" localSheetId="14">#REF!</definedName>
    <definedName name="FC.MES" localSheetId="16">#REF!</definedName>
    <definedName name="FC.MES">'[44]FUERA DE CONVENIO'!$D$8</definedName>
    <definedName name="Fd">[45]ESPESOR!$C$15</definedName>
    <definedName name="Fecha" localSheetId="31">#REF!</definedName>
    <definedName name="Fecha" localSheetId="7">#REF!</definedName>
    <definedName name="Fecha" localSheetId="27">#REF!</definedName>
    <definedName name="Fecha" localSheetId="14">#REF!</definedName>
    <definedName name="Fecha" localSheetId="19">#REF!</definedName>
    <definedName name="Fecha" localSheetId="21">#REF!</definedName>
    <definedName name="Fecha" localSheetId="22">#REF!</definedName>
    <definedName name="Fecha" localSheetId="28">#REF!</definedName>
    <definedName name="Fecha" localSheetId="16">#REF!</definedName>
    <definedName name="Fecha" localSheetId="3">#REF!</definedName>
    <definedName name="Fecha" localSheetId="17">#REF!</definedName>
    <definedName name="Fecha">#REF!</definedName>
    <definedName name="Fecha_Antes" localSheetId="31">#REF!</definedName>
    <definedName name="Fecha_Antes" localSheetId="7">#REF!</definedName>
    <definedName name="Fecha_Antes" localSheetId="14">#REF!</definedName>
    <definedName name="Fecha_Antes" localSheetId="19">#REF!</definedName>
    <definedName name="Fecha_Antes" localSheetId="21">#REF!</definedName>
    <definedName name="Fecha_Antes" localSheetId="22">#REF!</definedName>
    <definedName name="Fecha_Antes" localSheetId="16">#REF!</definedName>
    <definedName name="Fecha_Antes" localSheetId="17">#REF!</definedName>
    <definedName name="Fecha_Antes">#REF!</definedName>
    <definedName name="Fecha_Cierre">'[13]Datos Generales'!$C$3</definedName>
    <definedName name="Fecha_despues" localSheetId="31">#REF!</definedName>
    <definedName name="Fecha_despues" localSheetId="7">#REF!</definedName>
    <definedName name="Fecha_despues" localSheetId="14">#REF!</definedName>
    <definedName name="Fecha_despues" localSheetId="19">#REF!</definedName>
    <definedName name="Fecha_despues" localSheetId="21">#REF!</definedName>
    <definedName name="Fecha_despues" localSheetId="22">#REF!</definedName>
    <definedName name="Fecha_despues" localSheetId="16">#REF!</definedName>
    <definedName name="Fecha_despues" localSheetId="17">#REF!</definedName>
    <definedName name="Fecha_despues">#REF!</definedName>
    <definedName name="Fecha1">[4]MiniDB!$D$10</definedName>
    <definedName name="Fecha2">[4]MiniDB!$D$7</definedName>
    <definedName name="Fecha3">[4]MiniDB!$D$2</definedName>
    <definedName name="FECHAFINAL" localSheetId="31">[1]Sheet5!#REF!</definedName>
    <definedName name="FECHAFINAL" localSheetId="7">[1]Sheet5!#REF!</definedName>
    <definedName name="FECHAFINAL" localSheetId="14">[1]Sheet5!#REF!</definedName>
    <definedName name="FECHAFINAL" localSheetId="19">[1]Sheet5!#REF!</definedName>
    <definedName name="FECHAFINAL" localSheetId="21">[1]Sheet5!#REF!</definedName>
    <definedName name="FECHAFINAL" localSheetId="22">[1]Sheet5!#REF!</definedName>
    <definedName name="FECHAFINAL" localSheetId="16">[1]Sheet5!#REF!</definedName>
    <definedName name="FECHAFINAL" localSheetId="17">[1]Sheet5!#REF!</definedName>
    <definedName name="FECHAFINAL">[1]Sheet5!#REF!</definedName>
    <definedName name="FECHAFINAL1" localSheetId="31">[1]Sheet5!#REF!</definedName>
    <definedName name="FECHAFINAL1" localSheetId="7">[1]Sheet5!#REF!</definedName>
    <definedName name="FECHAFINAL1" localSheetId="14">[1]Sheet5!#REF!</definedName>
    <definedName name="FECHAFINAL1" localSheetId="19">[1]Sheet5!#REF!</definedName>
    <definedName name="FECHAFINAL1" localSheetId="21">[1]Sheet5!#REF!</definedName>
    <definedName name="FECHAFINAL1" localSheetId="22">[1]Sheet5!#REF!</definedName>
    <definedName name="FECHAFINAL1" localSheetId="16">[1]Sheet5!#REF!</definedName>
    <definedName name="FECHAFINAL1" localSheetId="17">[1]Sheet5!#REF!</definedName>
    <definedName name="FECHAFINAL1">[1]Sheet5!#REF!</definedName>
    <definedName name="FECHAINICIAL" localSheetId="31">[1]Sheet5!#REF!</definedName>
    <definedName name="FECHAINICIAL" localSheetId="7">[1]Sheet5!#REF!</definedName>
    <definedName name="FECHAINICIAL" localSheetId="14">[1]Sheet5!#REF!</definedName>
    <definedName name="FECHAINICIAL" localSheetId="19">[1]Sheet5!#REF!</definedName>
    <definedName name="FECHAINICIAL" localSheetId="21">[1]Sheet5!#REF!</definedName>
    <definedName name="FECHAINICIAL" localSheetId="22">[1]Sheet5!#REF!</definedName>
    <definedName name="FECHAINICIAL" localSheetId="16">[1]Sheet5!#REF!</definedName>
    <definedName name="FECHAINICIAL" localSheetId="17">[1]Sheet5!#REF!</definedName>
    <definedName name="FECHAINICIAL">[1]Sheet5!#REF!</definedName>
    <definedName name="FECHAINICIAL1" localSheetId="31">[1]Sheet5!#REF!</definedName>
    <definedName name="FECHAINICIAL1" localSheetId="7">[1]Sheet5!#REF!</definedName>
    <definedName name="FECHAINICIAL1" localSheetId="14">[1]Sheet5!#REF!</definedName>
    <definedName name="FECHAINICIAL1" localSheetId="19">[1]Sheet5!#REF!</definedName>
    <definedName name="FECHAINICIAL1" localSheetId="21">[1]Sheet5!#REF!</definedName>
    <definedName name="FECHAINICIAL1" localSheetId="22">[1]Sheet5!#REF!</definedName>
    <definedName name="FECHAINICIAL1" localSheetId="16">[1]Sheet5!#REF!</definedName>
    <definedName name="FECHAINICIAL1" localSheetId="17">[1]Sheet5!#REF!</definedName>
    <definedName name="FECHAINICIAL1">[1]Sheet5!#REF!</definedName>
    <definedName name="fechant" localSheetId="31">[23]Sheet1!#REF!</definedName>
    <definedName name="fechant" localSheetId="7">[23]Sheet1!#REF!</definedName>
    <definedName name="fechant" localSheetId="14">[23]Sheet1!#REF!</definedName>
    <definedName name="fechant" localSheetId="19">[23]Sheet1!#REF!</definedName>
    <definedName name="fechant" localSheetId="21">[23]Sheet1!#REF!</definedName>
    <definedName name="fechant" localSheetId="22">[23]Sheet1!#REF!</definedName>
    <definedName name="fechant" localSheetId="16">[23]Sheet1!#REF!</definedName>
    <definedName name="fechant" localSheetId="17">[23]Sheet1!#REF!</definedName>
    <definedName name="fechant">[23]Sheet1!#REF!</definedName>
    <definedName name="fechdesp" localSheetId="31">[23]Sheet1!#REF!</definedName>
    <definedName name="fechdesp" localSheetId="7">[23]Sheet1!#REF!</definedName>
    <definedName name="fechdesp" localSheetId="14">[23]Sheet1!#REF!</definedName>
    <definedName name="fechdesp" localSheetId="19">[23]Sheet1!#REF!</definedName>
    <definedName name="fechdesp" localSheetId="21">[23]Sheet1!#REF!</definedName>
    <definedName name="fechdesp" localSheetId="22">[23]Sheet1!#REF!</definedName>
    <definedName name="fechdesp" localSheetId="16">[23]Sheet1!#REF!</definedName>
    <definedName name="fechdesp" localSheetId="17">[23]Sheet1!#REF!</definedName>
    <definedName name="fechdesp">[23]Sheet1!#REF!</definedName>
    <definedName name="ff" localSheetId="16">#REF!</definedName>
    <definedName name="ff">#REF!</definedName>
    <definedName name="FG" localSheetId="31">#REF!</definedName>
    <definedName name="FG" localSheetId="7">#REF!</definedName>
    <definedName name="FG" localSheetId="14">#REF!</definedName>
    <definedName name="FG" localSheetId="19">#REF!</definedName>
    <definedName name="FG" localSheetId="21">#REF!</definedName>
    <definedName name="FG" localSheetId="22">#REF!</definedName>
    <definedName name="FG" localSheetId="16">#REF!</definedName>
    <definedName name="FG" localSheetId="17">#REF!</definedName>
    <definedName name="FG">#REF!</definedName>
    <definedName name="FIEL" localSheetId="31">#REF!</definedName>
    <definedName name="FIEL" localSheetId="7">#REF!</definedName>
    <definedName name="FIEL" localSheetId="14">#REF!</definedName>
    <definedName name="FIEL" localSheetId="19">#REF!</definedName>
    <definedName name="FIEL" localSheetId="21">#REF!</definedName>
    <definedName name="FIEL" localSheetId="22">#REF!</definedName>
    <definedName name="FIEL" localSheetId="16">#REF!</definedName>
    <definedName name="FIEL" localSheetId="17">#REF!</definedName>
    <definedName name="FIEL">#REF!</definedName>
    <definedName name="FIL" localSheetId="31">#REF!</definedName>
    <definedName name="FIL" localSheetId="7">#REF!</definedName>
    <definedName name="FIL" localSheetId="14">#REF!</definedName>
    <definedName name="FIL" localSheetId="19">#REF!</definedName>
    <definedName name="FIL" localSheetId="21">#REF!</definedName>
    <definedName name="FIL" localSheetId="22">#REF!</definedName>
    <definedName name="FIL" localSheetId="16">#REF!</definedName>
    <definedName name="FIL" localSheetId="17">#REF!</definedName>
    <definedName name="FIL">#REF!</definedName>
    <definedName name="FixedC" localSheetId="31">#REF!</definedName>
    <definedName name="FixedC" localSheetId="7">#REF!</definedName>
    <definedName name="FixedC" localSheetId="14">#REF!</definedName>
    <definedName name="FixedC" localSheetId="19">#REF!</definedName>
    <definedName name="FixedC" localSheetId="21">#REF!</definedName>
    <definedName name="FixedC" localSheetId="22">#REF!</definedName>
    <definedName name="FixedC" localSheetId="16">#REF!</definedName>
    <definedName name="FixedC" localSheetId="17">#REF!</definedName>
    <definedName name="FixedC">#REF!</definedName>
    <definedName name="FL_ID">[4]MiniDB!$D$36</definedName>
    <definedName name="FL_length">[4]MiniDB!$D$35</definedName>
    <definedName name="Fluido" localSheetId="31">#REF!</definedName>
    <definedName name="Fluido" localSheetId="7">#REF!</definedName>
    <definedName name="Fluido" localSheetId="14">#REF!</definedName>
    <definedName name="Fluido" localSheetId="19">#REF!</definedName>
    <definedName name="Fluido" localSheetId="21">#REF!</definedName>
    <definedName name="Fluido" localSheetId="22">#REF!</definedName>
    <definedName name="Fluido" localSheetId="16">#REF!</definedName>
    <definedName name="Fluido" localSheetId="17">#REF!</definedName>
    <definedName name="Fluido">#REF!</definedName>
    <definedName name="Fono" localSheetId="16">#REF!</definedName>
    <definedName name="Fono">#REF!</definedName>
    <definedName name="Ford4000" localSheetId="31">#REF!</definedName>
    <definedName name="Ford4000" localSheetId="7">#REF!</definedName>
    <definedName name="Ford4000" localSheetId="14">#REF!</definedName>
    <definedName name="Ford4000" localSheetId="19">#REF!</definedName>
    <definedName name="Ford4000" localSheetId="21">#REF!</definedName>
    <definedName name="Ford4000" localSheetId="22">#REF!</definedName>
    <definedName name="Ford4000" localSheetId="16">#REF!</definedName>
    <definedName name="Ford4000" localSheetId="17">#REF!</definedName>
    <definedName name="Ford4000">#REF!</definedName>
    <definedName name="FORM" localSheetId="31">#REF!</definedName>
    <definedName name="FORM" localSheetId="7">#REF!</definedName>
    <definedName name="FORM" localSheetId="14">#REF!</definedName>
    <definedName name="FORM" localSheetId="19">#REF!</definedName>
    <definedName name="FORM" localSheetId="21">#REF!</definedName>
    <definedName name="FORM" localSheetId="22">#REF!</definedName>
    <definedName name="FORM" localSheetId="16">#REF!</definedName>
    <definedName name="FORM" localSheetId="17">#REF!</definedName>
    <definedName name="FORM">#REF!</definedName>
    <definedName name="FORMAC" localSheetId="31">#REF!</definedName>
    <definedName name="FORMAC" localSheetId="7">#REF!</definedName>
    <definedName name="FORMAC" localSheetId="14">#REF!</definedName>
    <definedName name="FORMAC" localSheetId="19">#REF!</definedName>
    <definedName name="FORMAC" localSheetId="21">#REF!</definedName>
    <definedName name="FORMAC" localSheetId="22">#REF!</definedName>
    <definedName name="FORMAC" localSheetId="16">#REF!</definedName>
    <definedName name="FORMAC" localSheetId="17">#REF!</definedName>
    <definedName name="FORMAC">#REF!</definedName>
    <definedName name="Format" localSheetId="14">'[46]Base General'!#REF!</definedName>
    <definedName name="Format" localSheetId="16">'[46]Base General'!#REF!</definedName>
    <definedName name="Format">'[46]Base General'!#REF!</definedName>
    <definedName name="FPDe">[16]Data!$D$13</definedName>
    <definedName name="FPV" localSheetId="31">#REF!</definedName>
    <definedName name="FPV" localSheetId="7">#REF!</definedName>
    <definedName name="FPV" localSheetId="14">#REF!</definedName>
    <definedName name="FPV" localSheetId="19">#REF!</definedName>
    <definedName name="FPV" localSheetId="21">#REF!</definedName>
    <definedName name="FPV" localSheetId="22">#REF!</definedName>
    <definedName name="FPV" localSheetId="16">#REF!</definedName>
    <definedName name="FPV" localSheetId="17">#REF!</definedName>
    <definedName name="FPV">#REF!</definedName>
    <definedName name="Frec_1">[4]MiniDB!$D$57</definedName>
    <definedName name="Frec_2">[4]MiniDB!$D$58</definedName>
    <definedName name="Frec_3">[4]MiniDB!$D$59</definedName>
    <definedName name="Frec_4">[4]MiniDB!$D$60</definedName>
    <definedName name="Frec_5">[4]MiniDB!$D$61</definedName>
    <definedName name="Frec_6">[4]MiniDB!$D$62</definedName>
    <definedName name="FS" localSheetId="31">#REF!</definedName>
    <definedName name="FS" localSheetId="7">#REF!</definedName>
    <definedName name="FS" localSheetId="27">#REF!</definedName>
    <definedName name="FS" localSheetId="14">#REF!</definedName>
    <definedName name="FS" localSheetId="19">#REF!</definedName>
    <definedName name="FS" localSheetId="21">#REF!</definedName>
    <definedName name="FS" localSheetId="22">#REF!</definedName>
    <definedName name="FS" localSheetId="28">#REF!</definedName>
    <definedName name="FS" localSheetId="16">#REF!</definedName>
    <definedName name="FS" localSheetId="3">#REF!</definedName>
    <definedName name="FS" localSheetId="17">#REF!</definedName>
    <definedName name="FS">#REF!</definedName>
    <definedName name="FSDFSD">#N/A</definedName>
    <definedName name="Ft">[45]ESPESOR!$C$16</definedName>
    <definedName name="FTF" localSheetId="31">#REF!</definedName>
    <definedName name="FTF" localSheetId="7">#REF!</definedName>
    <definedName name="FTF" localSheetId="14">#REF!</definedName>
    <definedName name="FTF" localSheetId="19">#REF!</definedName>
    <definedName name="FTF" localSheetId="21">#REF!</definedName>
    <definedName name="FTF" localSheetId="22">#REF!</definedName>
    <definedName name="FTF" localSheetId="16">#REF!</definedName>
    <definedName name="FTF" localSheetId="17">#REF!</definedName>
    <definedName name="FTF">#REF!</definedName>
    <definedName name="FU" localSheetId="31">#REF!</definedName>
    <definedName name="FU" localSheetId="7">#REF!</definedName>
    <definedName name="FU" localSheetId="14">#REF!</definedName>
    <definedName name="FU" localSheetId="19">#REF!</definedName>
    <definedName name="FU" localSheetId="21">#REF!</definedName>
    <definedName name="FU" localSheetId="22">#REF!</definedName>
    <definedName name="FU" localSheetId="16">#REF!</definedName>
    <definedName name="FU" localSheetId="17">#REF!</definedName>
    <definedName name="FU">#REF!</definedName>
    <definedName name="fv" localSheetId="16">#REF!</definedName>
    <definedName name="fv">#REF!</definedName>
    <definedName name="fyioo" localSheetId="31">#REF!</definedName>
    <definedName name="fyioo" localSheetId="7">#REF!</definedName>
    <definedName name="fyioo" localSheetId="14">#REF!</definedName>
    <definedName name="fyioo" localSheetId="19">#REF!</definedName>
    <definedName name="fyioo" localSheetId="21">#REF!</definedName>
    <definedName name="fyioo" localSheetId="22">#REF!</definedName>
    <definedName name="fyioo" localSheetId="16">#REF!</definedName>
    <definedName name="fyioo" localSheetId="17">#REF!</definedName>
    <definedName name="fyioo">#REF!</definedName>
    <definedName name="G" localSheetId="31">#REF!</definedName>
    <definedName name="G" localSheetId="7">#REF!</definedName>
    <definedName name="G" localSheetId="27">#REF!</definedName>
    <definedName name="G" localSheetId="14">#REF!</definedName>
    <definedName name="G" localSheetId="19">#REF!</definedName>
    <definedName name="G" localSheetId="21">#REF!</definedName>
    <definedName name="G" localSheetId="22">#REF!</definedName>
    <definedName name="G" localSheetId="28">#REF!</definedName>
    <definedName name="G" localSheetId="16">#REF!</definedName>
    <definedName name="G" localSheetId="3">#REF!</definedName>
    <definedName name="G" localSheetId="17">#REF!</definedName>
    <definedName name="G">#REF!</definedName>
    <definedName name="G.1" localSheetId="31">#REF!</definedName>
    <definedName name="G.1" localSheetId="7">#REF!</definedName>
    <definedName name="G.1" localSheetId="14">#REF!</definedName>
    <definedName name="G.1" localSheetId="19">#REF!</definedName>
    <definedName name="G.1" localSheetId="21">#REF!</definedName>
    <definedName name="G.1" localSheetId="22">#REF!</definedName>
    <definedName name="G.1" localSheetId="16">#REF!</definedName>
    <definedName name="G.1" localSheetId="17">#REF!</definedName>
    <definedName name="G.1">#REF!</definedName>
    <definedName name="G.2" localSheetId="31">#REF!</definedName>
    <definedName name="G.2" localSheetId="7">#REF!</definedName>
    <definedName name="G.2" localSheetId="14">#REF!</definedName>
    <definedName name="G.2" localSheetId="19">#REF!</definedName>
    <definedName name="G.2" localSheetId="21">#REF!</definedName>
    <definedName name="G.2" localSheetId="22">#REF!</definedName>
    <definedName name="G.2" localSheetId="16">#REF!</definedName>
    <definedName name="G.2" localSheetId="17">#REF!</definedName>
    <definedName name="G.2">#REF!</definedName>
    <definedName name="G.3" localSheetId="31">#REF!</definedName>
    <definedName name="G.3" localSheetId="7">#REF!</definedName>
    <definedName name="G.3" localSheetId="14">#REF!</definedName>
    <definedName name="G.3" localSheetId="19">#REF!</definedName>
    <definedName name="G.3" localSheetId="21">#REF!</definedName>
    <definedName name="G.3" localSheetId="22">#REF!</definedName>
    <definedName name="G.3" localSheetId="16">#REF!</definedName>
    <definedName name="G.3" localSheetId="17">#REF!</definedName>
    <definedName name="G.3">#REF!</definedName>
    <definedName name="gamma" localSheetId="16">#REF!</definedName>
    <definedName name="gamma">#REF!</definedName>
    <definedName name="Gan_no_Imp" localSheetId="14">#REF!</definedName>
    <definedName name="Gan_no_Imp" localSheetId="16">#REF!</definedName>
    <definedName name="Gan_no_Imp">#REF!</definedName>
    <definedName name="Gan_no_imp1" localSheetId="14">#REF!</definedName>
    <definedName name="Gan_no_imp1" localSheetId="16">#REF!</definedName>
    <definedName name="Gan_no_imp1">#REF!</definedName>
    <definedName name="Gas" localSheetId="31">#REF!</definedName>
    <definedName name="Gas" localSheetId="7">#REF!</definedName>
    <definedName name="Gas" localSheetId="14">#REF!</definedName>
    <definedName name="Gas" localSheetId="19">#REF!</definedName>
    <definedName name="Gas" localSheetId="21">#REF!</definedName>
    <definedName name="Gas" localSheetId="22">#REF!</definedName>
    <definedName name="Gas" localSheetId="16">#REF!</definedName>
    <definedName name="Gas" localSheetId="17">#REF!</definedName>
    <definedName name="Gas">#REF!</definedName>
    <definedName name="GAS.INY" localSheetId="31">#REF!</definedName>
    <definedName name="GAS.INY" localSheetId="7">#REF!</definedName>
    <definedName name="GAS.INY" localSheetId="14">#REF!</definedName>
    <definedName name="GAS.INY" localSheetId="19">#REF!</definedName>
    <definedName name="GAS.INY" localSheetId="21">#REF!</definedName>
    <definedName name="GAS.INY" localSheetId="22">#REF!</definedName>
    <definedName name="GAS.INY" localSheetId="16">#REF!</definedName>
    <definedName name="GAS.INY" localSheetId="17">#REF!</definedName>
    <definedName name="GAS.INY">#REF!</definedName>
    <definedName name="GAS_A" localSheetId="31">#REF!</definedName>
    <definedName name="GAS_A" localSheetId="7">#REF!</definedName>
    <definedName name="GAS_A" localSheetId="14">#REF!</definedName>
    <definedName name="GAS_A" localSheetId="19">#REF!</definedName>
    <definedName name="GAS_A" localSheetId="21">#REF!</definedName>
    <definedName name="GAS_A" localSheetId="22">#REF!</definedName>
    <definedName name="GAS_A" localSheetId="16">#REF!</definedName>
    <definedName name="GAS_A" localSheetId="17">#REF!</definedName>
    <definedName name="GAS_A">#REF!</definedName>
    <definedName name="Gas_Antes" localSheetId="31">#REF!</definedName>
    <definedName name="Gas_Antes" localSheetId="7">#REF!</definedName>
    <definedName name="Gas_Antes" localSheetId="14">#REF!</definedName>
    <definedName name="Gas_Antes" localSheetId="19">#REF!</definedName>
    <definedName name="Gas_Antes" localSheetId="21">#REF!</definedName>
    <definedName name="Gas_Antes" localSheetId="22">#REF!</definedName>
    <definedName name="Gas_Antes" localSheetId="16">#REF!</definedName>
    <definedName name="Gas_Antes" localSheetId="17">#REF!</definedName>
    <definedName name="Gas_Antes">#REF!</definedName>
    <definedName name="Gas_despues" localSheetId="31">#REF!</definedName>
    <definedName name="Gas_despues" localSheetId="7">#REF!</definedName>
    <definedName name="Gas_despues" localSheetId="14">#REF!</definedName>
    <definedName name="Gas_despues" localSheetId="19">#REF!</definedName>
    <definedName name="Gas_despues" localSheetId="21">#REF!</definedName>
    <definedName name="Gas_despues" localSheetId="22">#REF!</definedName>
    <definedName name="Gas_despues" localSheetId="16">#REF!</definedName>
    <definedName name="Gas_despues" localSheetId="17">#REF!</definedName>
    <definedName name="Gas_despues">#REF!</definedName>
    <definedName name="gasant" localSheetId="31">[23]Sheet1!#REF!</definedName>
    <definedName name="gasant" localSheetId="7">[23]Sheet1!#REF!</definedName>
    <definedName name="gasant" localSheetId="14">[23]Sheet1!#REF!</definedName>
    <definedName name="gasant" localSheetId="19">[23]Sheet1!#REF!</definedName>
    <definedName name="gasant" localSheetId="21">[23]Sheet1!#REF!</definedName>
    <definedName name="gasant" localSheetId="22">[23]Sheet1!#REF!</definedName>
    <definedName name="gasant" localSheetId="16">[23]Sheet1!#REF!</definedName>
    <definedName name="gasant" localSheetId="17">[23]Sheet1!#REF!</definedName>
    <definedName name="gasant">[23]Sheet1!#REF!</definedName>
    <definedName name="gasdesp" localSheetId="31">[23]Sheet1!#REF!</definedName>
    <definedName name="gasdesp" localSheetId="7">[23]Sheet1!#REF!</definedName>
    <definedName name="gasdesp" localSheetId="14">[23]Sheet1!#REF!</definedName>
    <definedName name="gasdesp" localSheetId="19">[23]Sheet1!#REF!</definedName>
    <definedName name="gasdesp" localSheetId="21">[23]Sheet1!#REF!</definedName>
    <definedName name="gasdesp" localSheetId="22">[23]Sheet1!#REF!</definedName>
    <definedName name="gasdesp" localSheetId="16">[23]Sheet1!#REF!</definedName>
    <definedName name="gasdesp" localSheetId="17">[23]Sheet1!#REF!</definedName>
    <definedName name="gasdesp">[23]Sheet1!#REF!</definedName>
    <definedName name="GassepModelo">[47]DataCombos2!$B$6:$B$88</definedName>
    <definedName name="GAST" localSheetId="31">#REF!</definedName>
    <definedName name="GAST" localSheetId="7">#REF!</definedName>
    <definedName name="GAST" localSheetId="14">#REF!</definedName>
    <definedName name="GAST" localSheetId="19">#REF!</definedName>
    <definedName name="GAST" localSheetId="21">#REF!</definedName>
    <definedName name="GAST" localSheetId="22">#REF!</definedName>
    <definedName name="GAST" localSheetId="16">#REF!</definedName>
    <definedName name="GAST" localSheetId="17">#REF!</definedName>
    <definedName name="GAST">#REF!</definedName>
    <definedName name="GC3500_PRICES">'[48]MASTER TABLE'!$I$547:$I$564</definedName>
    <definedName name="GDEP" localSheetId="31">#REF!</definedName>
    <definedName name="GDEP" localSheetId="7">#REF!</definedName>
    <definedName name="GDEP" localSheetId="14">#REF!</definedName>
    <definedName name="GDEP" localSheetId="19">#REF!</definedName>
    <definedName name="GDEP" localSheetId="21">#REF!</definedName>
    <definedName name="GDEP" localSheetId="22">#REF!</definedName>
    <definedName name="GDEP" localSheetId="16">#REF!</definedName>
    <definedName name="GDEP" localSheetId="17">#REF!</definedName>
    <definedName name="GDEP">#REF!</definedName>
    <definedName name="GENERAL">#N/A</definedName>
    <definedName name="GETDAT" localSheetId="31">#REF!</definedName>
    <definedName name="GETDAT" localSheetId="7">#REF!</definedName>
    <definedName name="GETDAT" localSheetId="14">#REF!</definedName>
    <definedName name="GETDAT" localSheetId="19">#REF!</definedName>
    <definedName name="GETDAT" localSheetId="21">#REF!</definedName>
    <definedName name="GETDAT" localSheetId="22">#REF!</definedName>
    <definedName name="GETDAT" localSheetId="16">#REF!</definedName>
    <definedName name="GETDAT" localSheetId="17">#REF!</definedName>
    <definedName name="GETDAT">#REF!</definedName>
    <definedName name="gf">#REF!</definedName>
    <definedName name="GG" localSheetId="31">#REF!</definedName>
    <definedName name="GG" localSheetId="7">#REF!</definedName>
    <definedName name="GG" localSheetId="27">#REF!</definedName>
    <definedName name="GG" localSheetId="14">#REF!</definedName>
    <definedName name="GG" localSheetId="19">#REF!</definedName>
    <definedName name="GG" localSheetId="21">#REF!</definedName>
    <definedName name="GG" localSheetId="22">#REF!</definedName>
    <definedName name="GG" localSheetId="28">#REF!</definedName>
    <definedName name="GG" localSheetId="16">#REF!</definedName>
    <definedName name="GG" localSheetId="3">#REF!</definedName>
    <definedName name="GG" localSheetId="17">#REF!</definedName>
    <definedName name="GG">#REF!</definedName>
    <definedName name="GGRA" localSheetId="31">#REF!</definedName>
    <definedName name="GGRA" localSheetId="7">#REF!</definedName>
    <definedName name="GGRA" localSheetId="14">#REF!</definedName>
    <definedName name="GGRA" localSheetId="19">#REF!</definedName>
    <definedName name="GGRA" localSheetId="21">#REF!</definedName>
    <definedName name="GGRA" localSheetId="22">#REF!</definedName>
    <definedName name="GGRA" localSheetId="16">#REF!</definedName>
    <definedName name="GGRA" localSheetId="17">#REF!</definedName>
    <definedName name="GGRA">#REF!</definedName>
    <definedName name="GL" localSheetId="31">#REF!</definedName>
    <definedName name="GL" localSheetId="7">#REF!</definedName>
    <definedName name="GL" localSheetId="27">#REF!</definedName>
    <definedName name="GL" localSheetId="14">#REF!</definedName>
    <definedName name="GL" localSheetId="19">#REF!</definedName>
    <definedName name="GL" localSheetId="21">#REF!</definedName>
    <definedName name="GL" localSheetId="22">#REF!</definedName>
    <definedName name="GL" localSheetId="28">#REF!</definedName>
    <definedName name="GL" localSheetId="16">#REF!</definedName>
    <definedName name="GL" localSheetId="3">#REF!</definedName>
    <definedName name="GL" localSheetId="17">#REF!</definedName>
    <definedName name="GL">#REF!</definedName>
    <definedName name="GM3D" localSheetId="31">#REF!</definedName>
    <definedName name="GM3D" localSheetId="7">#REF!</definedName>
    <definedName name="GM3D" localSheetId="14">#REF!</definedName>
    <definedName name="GM3D" localSheetId="19">#REF!</definedName>
    <definedName name="GM3D" localSheetId="21">#REF!</definedName>
    <definedName name="GM3D" localSheetId="22">#REF!</definedName>
    <definedName name="GM3D" localSheetId="16">#REF!</definedName>
    <definedName name="GM3D" localSheetId="17">#REF!</definedName>
    <definedName name="GM3D">#REF!</definedName>
    <definedName name="GOR" localSheetId="31">#REF!</definedName>
    <definedName name="GOR" localSheetId="7">#REF!</definedName>
    <definedName name="GOR" localSheetId="14">#REF!</definedName>
    <definedName name="GOR" localSheetId="19">#REF!</definedName>
    <definedName name="GOR" localSheetId="21">#REF!</definedName>
    <definedName name="GOR" localSheetId="22">#REF!</definedName>
    <definedName name="GOR" localSheetId="16">#REF!</definedName>
    <definedName name="GOR" localSheetId="17">#REF!</definedName>
    <definedName name="GOR">#REF!</definedName>
    <definedName name="Gor_Antes" localSheetId="31">#REF!</definedName>
    <definedName name="Gor_Antes" localSheetId="7">#REF!</definedName>
    <definedName name="Gor_Antes" localSheetId="14">#REF!</definedName>
    <definedName name="Gor_Antes" localSheetId="19">#REF!</definedName>
    <definedName name="Gor_Antes" localSheetId="21">#REF!</definedName>
    <definedName name="Gor_Antes" localSheetId="22">#REF!</definedName>
    <definedName name="Gor_Antes" localSheetId="16">#REF!</definedName>
    <definedName name="Gor_Antes" localSheetId="17">#REF!</definedName>
    <definedName name="Gor_Antes">#REF!</definedName>
    <definedName name="GOR_despues" localSheetId="31">#REF!</definedName>
    <definedName name="GOR_despues" localSheetId="7">#REF!</definedName>
    <definedName name="GOR_despues" localSheetId="14">#REF!</definedName>
    <definedName name="GOR_despues" localSheetId="19">#REF!</definedName>
    <definedName name="GOR_despues" localSheetId="21">#REF!</definedName>
    <definedName name="GOR_despues" localSheetId="22">#REF!</definedName>
    <definedName name="GOR_despues" localSheetId="16">#REF!</definedName>
    <definedName name="GOR_despues" localSheetId="17">#REF!</definedName>
    <definedName name="GOR_despues">#REF!</definedName>
    <definedName name="gorant" localSheetId="31">[23]Sheet1!#REF!</definedName>
    <definedName name="gorant" localSheetId="7">[23]Sheet1!#REF!</definedName>
    <definedName name="gorant" localSheetId="14">[23]Sheet1!#REF!</definedName>
    <definedName name="gorant" localSheetId="19">[23]Sheet1!#REF!</definedName>
    <definedName name="gorant" localSheetId="21">[23]Sheet1!#REF!</definedName>
    <definedName name="gorant" localSheetId="22">[23]Sheet1!#REF!</definedName>
    <definedName name="gorant" localSheetId="16">[23]Sheet1!#REF!</definedName>
    <definedName name="gorant" localSheetId="17">[23]Sheet1!#REF!</definedName>
    <definedName name="gorant">[23]Sheet1!#REF!</definedName>
    <definedName name="GPM" localSheetId="31">#REF!</definedName>
    <definedName name="GPM" localSheetId="7">#REF!</definedName>
    <definedName name="GPM" localSheetId="14">#REF!</definedName>
    <definedName name="GPM" localSheetId="19">#REF!</definedName>
    <definedName name="GPM" localSheetId="21">#REF!</definedName>
    <definedName name="GPM" localSheetId="22">#REF!</definedName>
    <definedName name="GPM" localSheetId="16">#REF!</definedName>
    <definedName name="GPM" localSheetId="17">#REF!</definedName>
    <definedName name="GPM">#REF!</definedName>
    <definedName name="_xlnm.Recorder" localSheetId="16">#REF!</definedName>
    <definedName name="_xlnm.Recorder">#REF!</definedName>
    <definedName name="GRABAR" localSheetId="31">#REF!</definedName>
    <definedName name="GRABAR" localSheetId="7">#REF!</definedName>
    <definedName name="GRABAR" localSheetId="14">#REF!</definedName>
    <definedName name="GRABAR" localSheetId="19">#REF!</definedName>
    <definedName name="GRABAR" localSheetId="21">#REF!</definedName>
    <definedName name="GRABAR" localSheetId="22">#REF!</definedName>
    <definedName name="GRABAR" localSheetId="16">#REF!</definedName>
    <definedName name="GRABAR" localSheetId="17">#REF!</definedName>
    <definedName name="GRABAR">#REF!</definedName>
    <definedName name="GrabarCambios" localSheetId="7">[8]!GrabarCambios</definedName>
    <definedName name="GrabarCambios" localSheetId="19">[8]!GrabarCambios</definedName>
    <definedName name="GrabarCambios" localSheetId="21">[8]!GrabarCambios</definedName>
    <definedName name="GrabarCambios" localSheetId="22">[8]!GrabarCambios</definedName>
    <definedName name="GrabarCambios" localSheetId="17">[8]!GrabarCambios</definedName>
    <definedName name="GrabarCambios">[8]!GrabarCambios</definedName>
    <definedName name="GRABARDIAS" localSheetId="31">[1]Sheet6!#REF!</definedName>
    <definedName name="GRABARDIAS" localSheetId="7">[1]Sheet6!#REF!</definedName>
    <definedName name="GRABARDIAS" localSheetId="14">[1]Sheet6!#REF!</definedName>
    <definedName name="GRABARDIAS" localSheetId="19">[1]Sheet6!#REF!</definedName>
    <definedName name="GRABARDIAS" localSheetId="21">[1]Sheet6!#REF!</definedName>
    <definedName name="GRABARDIAS" localSheetId="22">[1]Sheet6!#REF!</definedName>
    <definedName name="GRABARDIAS" localSheetId="16">[1]Sheet6!#REF!</definedName>
    <definedName name="GRABARDIAS" localSheetId="17">[1]Sheet6!#REF!</definedName>
    <definedName name="GRABARDIAS">[1]Sheet6!#REF!</definedName>
    <definedName name="grade">[16]Data!$K$13</definedName>
    <definedName name="Guardias_por_turno" localSheetId="16">#REF!</definedName>
    <definedName name="Guardias_por_turno">#REF!</definedName>
    <definedName name="h" localSheetId="16">#REF!</definedName>
    <definedName name="h">#REF!</definedName>
    <definedName name="H2O" localSheetId="31">#REF!</definedName>
    <definedName name="H2O" localSheetId="7">#REF!</definedName>
    <definedName name="H2O" localSheetId="14">#REF!</definedName>
    <definedName name="H2O" localSheetId="19">#REF!</definedName>
    <definedName name="H2O" localSheetId="21">#REF!</definedName>
    <definedName name="H2O" localSheetId="22">#REF!</definedName>
    <definedName name="H2O" localSheetId="16">#REF!</definedName>
    <definedName name="H2O" localSheetId="17">#REF!</definedName>
    <definedName name="H2O">#REF!</definedName>
    <definedName name="hdp" localSheetId="31">[49]WTPO0197!#REF!</definedName>
    <definedName name="hdp" localSheetId="7">[49]WTPO0197!#REF!</definedName>
    <definedName name="hdp" localSheetId="14">[49]WTPO0197!#REF!</definedName>
    <definedName name="hdp" localSheetId="19">[49]WTPO0197!#REF!</definedName>
    <definedName name="hdp" localSheetId="21">[49]WTPO0197!#REF!</definedName>
    <definedName name="hdp" localSheetId="22">[49]WTPO0197!#REF!</definedName>
    <definedName name="hdp" localSheetId="16">[49]WTPO0197!#REF!</definedName>
    <definedName name="hdp" localSheetId="17">[49]WTPO0197!#REF!</definedName>
    <definedName name="hdp">[49]WTPO0197!#REF!</definedName>
    <definedName name="HeatValue" localSheetId="31">#REF!</definedName>
    <definedName name="HeatValue" localSheetId="7">#REF!</definedName>
    <definedName name="HeatValue" localSheetId="14">#REF!</definedName>
    <definedName name="HeatValue" localSheetId="19">#REF!</definedName>
    <definedName name="HeatValue" localSheetId="21">#REF!</definedName>
    <definedName name="HeatValue" localSheetId="22">#REF!</definedName>
    <definedName name="HeatValue" localSheetId="16">#REF!</definedName>
    <definedName name="HeatValue" localSheetId="17">#REF!</definedName>
    <definedName name="HeatValue">#REF!</definedName>
    <definedName name="HERRA" localSheetId="31">#REF!</definedName>
    <definedName name="HERRA" localSheetId="7">#REF!</definedName>
    <definedName name="HERRA" localSheetId="14">#REF!</definedName>
    <definedName name="HERRA" localSheetId="19">#REF!</definedName>
    <definedName name="HERRA" localSheetId="21">#REF!</definedName>
    <definedName name="HERRA" localSheetId="22">#REF!</definedName>
    <definedName name="HERRA" localSheetId="16">#REF!</definedName>
    <definedName name="HERRA" localSheetId="17">#REF!</definedName>
    <definedName name="HERRA">#REF!</definedName>
    <definedName name="herramientas" localSheetId="16">[50]Equipos!#REF!</definedName>
    <definedName name="herramientas">[50]Equipos!#REF!</definedName>
    <definedName name="hh" localSheetId="16">#REF!</definedName>
    <definedName name="hh">#REF!</definedName>
    <definedName name="hi" localSheetId="31">#REF!</definedName>
    <definedName name="hi" localSheetId="7">#REF!</definedName>
    <definedName name="hi" localSheetId="14">#REF!</definedName>
    <definedName name="hi" localSheetId="19">#REF!</definedName>
    <definedName name="hi" localSheetId="21">#REF!</definedName>
    <definedName name="hi" localSheetId="22">#REF!</definedName>
    <definedName name="hi" localSheetId="16">#REF!</definedName>
    <definedName name="hi" localSheetId="17">#REF!</definedName>
    <definedName name="hi">#REF!</definedName>
    <definedName name="Hijo1" localSheetId="14">#REF!</definedName>
    <definedName name="Hijo1" localSheetId="16">#REF!</definedName>
    <definedName name="Hijo1">#REF!</definedName>
    <definedName name="Hijos" localSheetId="14">#REF!</definedName>
    <definedName name="Hijos" localSheetId="16">#REF!</definedName>
    <definedName name="Hijos">#REF!</definedName>
    <definedName name="hoja2" localSheetId="31">#REF!</definedName>
    <definedName name="hoja2" localSheetId="7">#REF!</definedName>
    <definedName name="hoja2" localSheetId="27">#REF!</definedName>
    <definedName name="hoja2" localSheetId="14">#REF!</definedName>
    <definedName name="hoja2" localSheetId="19">#REF!</definedName>
    <definedName name="hoja2" localSheetId="21">#REF!</definedName>
    <definedName name="hoja2" localSheetId="22">#REF!</definedName>
    <definedName name="hoja2" localSheetId="28">#REF!</definedName>
    <definedName name="hoja2" localSheetId="16">#REF!</definedName>
    <definedName name="hoja2" localSheetId="3">#REF!</definedName>
    <definedName name="hoja2" localSheetId="17">#REF!</definedName>
    <definedName name="hoja2">#REF!</definedName>
    <definedName name="hoja3" localSheetId="31">#REF!</definedName>
    <definedName name="hoja3" localSheetId="7">#REF!</definedName>
    <definedName name="hoja3" localSheetId="27">#REF!</definedName>
    <definedName name="hoja3" localSheetId="14">#REF!</definedName>
    <definedName name="hoja3" localSheetId="19">#REF!</definedName>
    <definedName name="hoja3" localSheetId="21">#REF!</definedName>
    <definedName name="hoja3" localSheetId="22">#REF!</definedName>
    <definedName name="hoja3" localSheetId="28">#REF!</definedName>
    <definedName name="hoja3" localSheetId="16">#REF!</definedName>
    <definedName name="hoja3" localSheetId="3">#REF!</definedName>
    <definedName name="hoja3" localSheetId="17">#REF!</definedName>
    <definedName name="hoja3">#REF!</definedName>
    <definedName name="hoja4" localSheetId="31">#REF!</definedName>
    <definedName name="hoja4" localSheetId="7">#REF!</definedName>
    <definedName name="hoja4" localSheetId="27">#REF!</definedName>
    <definedName name="hoja4" localSheetId="14">#REF!</definedName>
    <definedName name="hoja4" localSheetId="19">#REF!</definedName>
    <definedName name="hoja4" localSheetId="21">#REF!</definedName>
    <definedName name="hoja4" localSheetId="22">#REF!</definedName>
    <definedName name="hoja4" localSheetId="28">#REF!</definedName>
    <definedName name="hoja4" localSheetId="16">#REF!</definedName>
    <definedName name="hoja4" localSheetId="3">#REF!</definedName>
    <definedName name="hoja4" localSheetId="17">#REF!</definedName>
    <definedName name="hoja4">#REF!</definedName>
    <definedName name="hoja5" localSheetId="27">'[17]Salida Tk Bafle'!$A$7:$P$500</definedName>
    <definedName name="hoja5">'[18]Salida Tk Bafle'!$A$7:$P$500</definedName>
    <definedName name="hoja6" localSheetId="27">'[17]Impulsion Bomba Inyectora'!$A$4:$U$502</definedName>
    <definedName name="hoja6">'[18]Impulsion Bomba Inyectora'!$A$4:$U$502</definedName>
    <definedName name="Horas_por_turno" localSheetId="16">#REF!</definedName>
    <definedName name="Horas_por_turno">#REF!</definedName>
    <definedName name="horasp" localSheetId="31">#REF!</definedName>
    <definedName name="horasp" localSheetId="7">#REF!</definedName>
    <definedName name="horasp" localSheetId="14">#REF!</definedName>
    <definedName name="horasp" localSheetId="19">#REF!</definedName>
    <definedName name="horasp" localSheetId="21">#REF!</definedName>
    <definedName name="horasp" localSheetId="22">#REF!</definedName>
    <definedName name="horasp" localSheetId="28">#REF!</definedName>
    <definedName name="horasp" localSheetId="16">#REF!</definedName>
    <definedName name="horasp" localSheetId="3">#REF!</definedName>
    <definedName name="horasp" localSheetId="17">#REF!</definedName>
    <definedName name="horasp">#REF!</definedName>
    <definedName name="HP" localSheetId="31">#REF!</definedName>
    <definedName name="HP" localSheetId="7">#REF!</definedName>
    <definedName name="HP" localSheetId="14">#REF!</definedName>
    <definedName name="HP" localSheetId="19">#REF!</definedName>
    <definedName name="HP" localSheetId="21">#REF!</definedName>
    <definedName name="HP" localSheetId="22">#REF!</definedName>
    <definedName name="HP" localSheetId="16">#REF!</definedName>
    <definedName name="HP" localSheetId="17">#REF!</definedName>
    <definedName name="HP">#REF!</definedName>
    <definedName name="hsd" localSheetId="31">#REF!</definedName>
    <definedName name="hsd" localSheetId="7">#REF!</definedName>
    <definedName name="hsd" localSheetId="14">#REF!</definedName>
    <definedName name="hsd" localSheetId="19">#REF!</definedName>
    <definedName name="hsd" localSheetId="21">#REF!</definedName>
    <definedName name="hsd" localSheetId="22">#REF!</definedName>
    <definedName name="hsd" localSheetId="16">#REF!</definedName>
    <definedName name="hsd" localSheetId="17">#REF!</definedName>
    <definedName name="hsd">#REF!</definedName>
    <definedName name="HVGI" localSheetId="31">#REF!</definedName>
    <definedName name="HVGI" localSheetId="7">#REF!</definedName>
    <definedName name="HVGI" localSheetId="27">#REF!</definedName>
    <definedName name="HVGI" localSheetId="14">#REF!</definedName>
    <definedName name="HVGI" localSheetId="19">#REF!</definedName>
    <definedName name="HVGI" localSheetId="21">#REF!</definedName>
    <definedName name="HVGI" localSheetId="22">#REF!</definedName>
    <definedName name="HVGI" localSheetId="28">#REF!</definedName>
    <definedName name="HVGI" localSheetId="16">#REF!</definedName>
    <definedName name="HVGI" localSheetId="3">#REF!</definedName>
    <definedName name="HVGI" localSheetId="17">#REF!</definedName>
    <definedName name="HVGI">#REF!</definedName>
    <definedName name="HVGS" localSheetId="31">#REF!</definedName>
    <definedName name="HVGS" localSheetId="7">#REF!</definedName>
    <definedName name="HVGS" localSheetId="27">#REF!</definedName>
    <definedName name="HVGS" localSheetId="14">#REF!</definedName>
    <definedName name="HVGS" localSheetId="19">#REF!</definedName>
    <definedName name="HVGS" localSheetId="21">#REF!</definedName>
    <definedName name="HVGS" localSheetId="22">#REF!</definedName>
    <definedName name="HVGS" localSheetId="28">#REF!</definedName>
    <definedName name="HVGS" localSheetId="16">#REF!</definedName>
    <definedName name="HVGS" localSheetId="3">#REF!</definedName>
    <definedName name="HVGS" localSheetId="17">#REF!</definedName>
    <definedName name="HVGS">#REF!</definedName>
    <definedName name="HVLS" localSheetId="31">#REF!</definedName>
    <definedName name="HVLS" localSheetId="7">#REF!</definedName>
    <definedName name="HVLS" localSheetId="27">#REF!</definedName>
    <definedName name="HVLS" localSheetId="14">#REF!</definedName>
    <definedName name="HVLS" localSheetId="19">#REF!</definedName>
    <definedName name="HVLS" localSheetId="21">#REF!</definedName>
    <definedName name="HVLS" localSheetId="22">#REF!</definedName>
    <definedName name="HVLS" localSheetId="28">#REF!</definedName>
    <definedName name="HVLS" localSheetId="16">#REF!</definedName>
    <definedName name="HVLS" localSheetId="3">#REF!</definedName>
    <definedName name="HVLS" localSheetId="17">#REF!</definedName>
    <definedName name="HVLS">#REF!</definedName>
    <definedName name="i" localSheetId="16">#REF!</definedName>
    <definedName name="i">#REF!</definedName>
    <definedName name="IB" localSheetId="31">#REF!</definedName>
    <definedName name="IB" localSheetId="7">#REF!</definedName>
    <definedName name="IB" localSheetId="14">#REF!</definedName>
    <definedName name="IB" localSheetId="19">#REF!</definedName>
    <definedName name="IB" localSheetId="21">#REF!</definedName>
    <definedName name="IB" localSheetId="22">#REF!</definedName>
    <definedName name="IB" localSheetId="16">#REF!</definedName>
    <definedName name="IB" localSheetId="17">#REF!</definedName>
    <definedName name="IB">#REF!</definedName>
    <definedName name="iff" localSheetId="31">#REF!</definedName>
    <definedName name="iff" localSheetId="7">#REF!</definedName>
    <definedName name="iff" localSheetId="14">#REF!</definedName>
    <definedName name="iff" localSheetId="19">#REF!</definedName>
    <definedName name="iff" localSheetId="21">#REF!</definedName>
    <definedName name="iff" localSheetId="22">#REF!</definedName>
    <definedName name="iff" localSheetId="16">#REF!</definedName>
    <definedName name="iff" localSheetId="17">#REF!</definedName>
    <definedName name="iff">#REF!</definedName>
    <definedName name="ii" localSheetId="16">#REF!</definedName>
    <definedName name="ii">#REF!</definedName>
    <definedName name="iiiiiiiiiiiiiiiiiiiiiiii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iiiiiiiiiiiiiiiiiiiiiiiiiiiiiiiiiii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Imp_1" localSheetId="16">#REF!</definedName>
    <definedName name="Imp_1">#REF!</definedName>
    <definedName name="Imp_2" localSheetId="16">#REF!</definedName>
    <definedName name="Imp_2">#REF!</definedName>
    <definedName name="Impuestos" localSheetId="31">#REF!</definedName>
    <definedName name="Impuestos" localSheetId="7">#REF!</definedName>
    <definedName name="Impuestos" localSheetId="14">#REF!</definedName>
    <definedName name="Impuestos" localSheetId="19">#REF!</definedName>
    <definedName name="Impuestos" localSheetId="21">#REF!</definedName>
    <definedName name="Impuestos" localSheetId="22">#REF!</definedName>
    <definedName name="Impuestos" localSheetId="16">#REF!</definedName>
    <definedName name="Impuestos" localSheetId="17">#REF!</definedName>
    <definedName name="Impuestos">#REF!</definedName>
    <definedName name="imputa">'[51]Canon Taller '!$I$15:$J$19</definedName>
    <definedName name="Income" localSheetId="31">#REF!</definedName>
    <definedName name="Income" localSheetId="7">#REF!</definedName>
    <definedName name="Income" localSheetId="14">#REF!</definedName>
    <definedName name="Income" localSheetId="19">#REF!</definedName>
    <definedName name="Income" localSheetId="21">#REF!</definedName>
    <definedName name="Income" localSheetId="22">#REF!</definedName>
    <definedName name="Income" localSheetId="16">#REF!</definedName>
    <definedName name="Income" localSheetId="17">#REF!</definedName>
    <definedName name="Income">#REF!</definedName>
    <definedName name="Indices">[52]Validaciones!$B$79:$B$83</definedName>
    <definedName name="InfoGlob">'[53]Informe global'!$A$6:$AA$90</definedName>
    <definedName name="INI" localSheetId="31">#REF!</definedName>
    <definedName name="INI" localSheetId="7">#REF!</definedName>
    <definedName name="INI" localSheetId="14">#REF!</definedName>
    <definedName name="INI" localSheetId="19">#REF!</definedName>
    <definedName name="INI" localSheetId="21">#REF!</definedName>
    <definedName name="INI" localSheetId="22">#REF!</definedName>
    <definedName name="INI" localSheetId="16">#REF!</definedName>
    <definedName name="INI" localSheetId="17">#REF!</definedName>
    <definedName name="INI">#REF!</definedName>
    <definedName name="INICIAL" localSheetId="31">[1]Sheet5!#REF!</definedName>
    <definedName name="INICIAL" localSheetId="7">[1]Sheet5!#REF!</definedName>
    <definedName name="INICIAL" localSheetId="14">[1]Sheet5!#REF!</definedName>
    <definedName name="INICIAL" localSheetId="19">[1]Sheet5!#REF!</definedName>
    <definedName name="INICIAL" localSheetId="21">[1]Sheet5!#REF!</definedName>
    <definedName name="INICIAL" localSheetId="22">[1]Sheet5!#REF!</definedName>
    <definedName name="INICIAL" localSheetId="16">[1]Sheet5!#REF!</definedName>
    <definedName name="INICIAL" localSheetId="17">[1]Sheet5!#REF!</definedName>
    <definedName name="INICIAL">[1]Sheet5!#REF!</definedName>
    <definedName name="inicio" localSheetId="31">#REF!</definedName>
    <definedName name="inicio" localSheetId="7">#REF!</definedName>
    <definedName name="inicio" localSheetId="14">#REF!</definedName>
    <definedName name="inicio" localSheetId="19">#REF!</definedName>
    <definedName name="inicio" localSheetId="21">#REF!</definedName>
    <definedName name="inicio" localSheetId="22">#REF!</definedName>
    <definedName name="inicio" localSheetId="16">#REF!</definedName>
    <definedName name="inicio" localSheetId="17">#REF!</definedName>
    <definedName name="inicio">#REF!</definedName>
    <definedName name="InjectionVC">[22]Datos!$F$66</definedName>
    <definedName name="Insumos_Directo_Indirecto">[54]Validaciones!$B$61:$B$63</definedName>
    <definedName name="INT" localSheetId="31">#REF!</definedName>
    <definedName name="INT" localSheetId="7">#REF!</definedName>
    <definedName name="INT" localSheetId="14">#REF!</definedName>
    <definedName name="INT" localSheetId="19">#REF!</definedName>
    <definedName name="INT" localSheetId="21">#REF!</definedName>
    <definedName name="INT" localSheetId="22">#REF!</definedName>
    <definedName name="INT" localSheetId="16">#REF!</definedName>
    <definedName name="INT" localSheetId="17">#REF!</definedName>
    <definedName name="INT">#REF!</definedName>
    <definedName name="INV" localSheetId="31" hidden="1">{#N/A,#N/A,FALSE,"RES-ANUAL";#N/A,#N/A,FALSE,"RES-CUENTA";#N/A,#N/A,FALSE,"AREA-RESP"}</definedName>
    <definedName name="INV" localSheetId="14" hidden="1">{#N/A,#N/A,FALSE,"RES-ANUAL";#N/A,#N/A,FALSE,"RES-CUENTA";#N/A,#N/A,FALSE,"AREA-RESP"}</definedName>
    <definedName name="INV" localSheetId="16" hidden="1">{#N/A,#N/A,FALSE,"RES-ANUAL";#N/A,#N/A,FALSE,"RES-CUENTA";#N/A,#N/A,FALSE,"AREA-RESP"}</definedName>
    <definedName name="INV" hidden="1">{#N/A,#N/A,FALSE,"RES-ANUAL";#N/A,#N/A,FALSE,"RES-CUENTA";#N/A,#N/A,FALSE,"AREA-RESP"}</definedName>
    <definedName name="Inversiones" localSheetId="31">#REF!</definedName>
    <definedName name="Inversiones" localSheetId="7">#REF!</definedName>
    <definedName name="Inversiones" localSheetId="14">#REF!</definedName>
    <definedName name="Inversiones" localSheetId="19">#REF!</definedName>
    <definedName name="Inversiones" localSheetId="21">#REF!</definedName>
    <definedName name="Inversiones" localSheetId="22">#REF!</definedName>
    <definedName name="Inversiones" localSheetId="16">#REF!</definedName>
    <definedName name="Inversiones" localSheetId="17">#REF!</definedName>
    <definedName name="Inversiones">#REF!</definedName>
    <definedName name="Investment" localSheetId="31">#REF!</definedName>
    <definedName name="Investment" localSheetId="7">#REF!</definedName>
    <definedName name="Investment" localSheetId="14">#REF!</definedName>
    <definedName name="Investment" localSheetId="19">#REF!</definedName>
    <definedName name="Investment" localSheetId="21">#REF!</definedName>
    <definedName name="Investment" localSheetId="22">#REF!</definedName>
    <definedName name="Investment" localSheetId="16">#REF!</definedName>
    <definedName name="Investment" localSheetId="17">#REF!</definedName>
    <definedName name="Investment">#REF!</definedName>
    <definedName name="Inygas" localSheetId="31">#REF!</definedName>
    <definedName name="Inygas" localSheetId="7">#REF!</definedName>
    <definedName name="Inygas" localSheetId="14">#REF!</definedName>
    <definedName name="Inygas" localSheetId="19">#REF!</definedName>
    <definedName name="Inygas" localSheetId="21">#REF!</definedName>
    <definedName name="Inygas" localSheetId="22">#REF!</definedName>
    <definedName name="Inygas" localSheetId="16">#REF!</definedName>
    <definedName name="Inygas" localSheetId="17">#REF!</definedName>
    <definedName name="Inygas">#REF!</definedName>
    <definedName name="IS" localSheetId="31">#REF!</definedName>
    <definedName name="IS" localSheetId="7">#REF!</definedName>
    <definedName name="IS" localSheetId="14">#REF!</definedName>
    <definedName name="IS" localSheetId="19">#REF!</definedName>
    <definedName name="IS" localSheetId="21">#REF!</definedName>
    <definedName name="IS" localSheetId="22">#REF!</definedName>
    <definedName name="IS" localSheetId="16">#REF!</definedName>
    <definedName name="IS" localSheetId="17">#REF!</definedName>
    <definedName name="IS">#REF!</definedName>
    <definedName name="ITB" localSheetId="31">#REF!</definedName>
    <definedName name="ITB" localSheetId="7">#REF!</definedName>
    <definedName name="ITB" localSheetId="14">#REF!</definedName>
    <definedName name="ITB" localSheetId="19">#REF!</definedName>
    <definedName name="ITB" localSheetId="21">#REF!</definedName>
    <definedName name="ITB" localSheetId="22">#REF!</definedName>
    <definedName name="ITB" localSheetId="16">#REF!</definedName>
    <definedName name="ITB" localSheetId="17">#REF!</definedName>
    <definedName name="ITB">#REF!</definedName>
    <definedName name="IVA" localSheetId="16">#REF!</definedName>
    <definedName name="IVA">#REF!</definedName>
    <definedName name="IVA_AÑO">[55]IVA!$C$6:$G$6</definedName>
    <definedName name="IVA_IMPORTE">[55]IVA!$C$7:$G$90</definedName>
    <definedName name="IVA_JURISDICCION">[55]IVA!$B$7:$B$90</definedName>
    <definedName name="j" localSheetId="31">#REF!</definedName>
    <definedName name="j" localSheetId="7">#REF!</definedName>
    <definedName name="j" localSheetId="14">#REF!</definedName>
    <definedName name="j" localSheetId="19">#REF!</definedName>
    <definedName name="j" localSheetId="21">#REF!</definedName>
    <definedName name="j" localSheetId="22">#REF!</definedName>
    <definedName name="j" localSheetId="16">#REF!</definedName>
    <definedName name="j" localSheetId="17">#REF!</definedName>
    <definedName name="j">#REF!</definedName>
    <definedName name="jj" localSheetId="16">#REF!</definedName>
    <definedName name="jj">#REF!</definedName>
    <definedName name="JJJF">'[7]PROD DIA Y MES'!$A$1:$P$55</definedName>
    <definedName name="k" localSheetId="16">#REF!</definedName>
    <definedName name="k">#REF!</definedName>
    <definedName name="KFAC" localSheetId="31">#REF!</definedName>
    <definedName name="KFAC" localSheetId="7">#REF!</definedName>
    <definedName name="KFAC" localSheetId="14">#REF!</definedName>
    <definedName name="KFAC" localSheetId="19">#REF!</definedName>
    <definedName name="KFAC" localSheetId="21">#REF!</definedName>
    <definedName name="KFAC" localSheetId="22">#REF!</definedName>
    <definedName name="KFAC" localSheetId="16">#REF!</definedName>
    <definedName name="KFAC" localSheetId="17">#REF!</definedName>
    <definedName name="KFAC">#REF!</definedName>
    <definedName name="kk" localSheetId="16">#REF!</definedName>
    <definedName name="kk">#REF!</definedName>
    <definedName name="L._DEL__MOJON_____JARILLOSA_____PTO._SILVA" localSheetId="31">#REF!</definedName>
    <definedName name="L._DEL__MOJON_____JARILLOSA_____PTO._SILVA" localSheetId="7">#REF!</definedName>
    <definedName name="L._DEL__MOJON_____JARILLOSA_____PTO._SILVA" localSheetId="14">#REF!</definedName>
    <definedName name="L._DEL__MOJON_____JARILLOSA_____PTO._SILVA" localSheetId="19">#REF!</definedName>
    <definedName name="L._DEL__MOJON_____JARILLOSA_____PTO._SILVA" localSheetId="21">#REF!</definedName>
    <definedName name="L._DEL__MOJON_____JARILLOSA_____PTO._SILVA" localSheetId="22">#REF!</definedName>
    <definedName name="L._DEL__MOJON_____JARILLOSA_____PTO._SILVA" localSheetId="16">#REF!</definedName>
    <definedName name="L._DEL__MOJON_____JARILLOSA_____PTO._SILVA" localSheetId="17">#REF!</definedName>
    <definedName name="L._DEL__MOJON_____JARILLOSA_____PTO._SILVA">#REF!</definedName>
    <definedName name="LABEL" localSheetId="31">#REF!</definedName>
    <definedName name="LABEL" localSheetId="7">#REF!</definedName>
    <definedName name="LABEL" localSheetId="14">#REF!</definedName>
    <definedName name="LABEL" localSheetId="19">#REF!</definedName>
    <definedName name="LABEL" localSheetId="21">#REF!</definedName>
    <definedName name="LABEL" localSheetId="22">#REF!</definedName>
    <definedName name="LABEL" localSheetId="16">#REF!</definedName>
    <definedName name="LABEL" localSheetId="17">#REF!</definedName>
    <definedName name="LABEL">#REF!</definedName>
    <definedName name="lapso" localSheetId="31">#REF!</definedName>
    <definedName name="lapso" localSheetId="7">#REF!</definedName>
    <definedName name="lapso" localSheetId="14">#REF!</definedName>
    <definedName name="lapso" localSheetId="19">#REF!</definedName>
    <definedName name="lapso" localSheetId="21">#REF!</definedName>
    <definedName name="lapso" localSheetId="22">#REF!</definedName>
    <definedName name="lapso" localSheetId="16">#REF!</definedName>
    <definedName name="lapso" localSheetId="17">#REF!</definedName>
    <definedName name="lapso">#REF!</definedName>
    <definedName name="Lavadero" localSheetId="31">#REF!</definedName>
    <definedName name="Lavadero" localSheetId="7">#REF!</definedName>
    <definedName name="Lavadero" localSheetId="14">#REF!</definedName>
    <definedName name="Lavadero" localSheetId="19">#REF!</definedName>
    <definedName name="Lavadero" localSheetId="21">#REF!</definedName>
    <definedName name="Lavadero" localSheetId="22">#REF!</definedName>
    <definedName name="Lavadero" localSheetId="16">#REF!</definedName>
    <definedName name="Lavadero" localSheetId="17">#REF!</definedName>
    <definedName name="Lavadero">#REF!</definedName>
    <definedName name="Lim_inf">[4]MiniDB!$D$51</definedName>
    <definedName name="Lim_sup">[4]MiniDB!$D$56</definedName>
    <definedName name="LIN" localSheetId="31">#REF!</definedName>
    <definedName name="LIN" localSheetId="7">#REF!</definedName>
    <definedName name="LIN" localSheetId="14">#REF!</definedName>
    <definedName name="LIN" localSheetId="19">#REF!</definedName>
    <definedName name="LIN" localSheetId="21">#REF!</definedName>
    <definedName name="LIN" localSheetId="22">#REF!</definedName>
    <definedName name="LIN" localSheetId="16">#REF!</definedName>
    <definedName name="LIN" localSheetId="17">#REF!</definedName>
    <definedName name="LIN">#REF!</definedName>
    <definedName name="ListaActividades">[56]Datos!$G$6:$G$29</definedName>
    <definedName name="ListaCombustibles" localSheetId="31">#REF!</definedName>
    <definedName name="ListaCombustibles" localSheetId="7">#REF!</definedName>
    <definedName name="ListaCombustibles" localSheetId="14">#REF!</definedName>
    <definedName name="ListaCombustibles" localSheetId="19">#REF!</definedName>
    <definedName name="ListaCombustibles" localSheetId="21">#REF!</definedName>
    <definedName name="ListaCombustibles" localSheetId="22">#REF!</definedName>
    <definedName name="ListaCombustibles" localSheetId="16">#REF!</definedName>
    <definedName name="ListaCombustibles" localSheetId="17">#REF!</definedName>
    <definedName name="ListaCombustibles">#REF!</definedName>
    <definedName name="ListaModelos">'[57]Controles procesos'!$B$29:$B$37</definedName>
    <definedName name="ListaNeumaticos" localSheetId="31">#REF!</definedName>
    <definedName name="ListaNeumaticos" localSheetId="7">#REF!</definedName>
    <definedName name="ListaNeumaticos" localSheetId="14">#REF!</definedName>
    <definedName name="ListaNeumaticos" localSheetId="19">#REF!</definedName>
    <definedName name="ListaNeumaticos" localSheetId="21">#REF!</definedName>
    <definedName name="ListaNeumaticos" localSheetId="22">#REF!</definedName>
    <definedName name="ListaNeumaticos" localSheetId="16">#REF!</definedName>
    <definedName name="ListaNeumaticos" localSheetId="17">#REF!</definedName>
    <definedName name="ListaNeumaticos">#REF!</definedName>
    <definedName name="ListaSueldos" localSheetId="31">#REF!</definedName>
    <definedName name="ListaSueldos" localSheetId="7">#REF!</definedName>
    <definedName name="ListaSueldos" localSheetId="14">#REF!</definedName>
    <definedName name="ListaSueldos" localSheetId="19">#REF!</definedName>
    <definedName name="ListaSueldos" localSheetId="21">#REF!</definedName>
    <definedName name="ListaSueldos" localSheetId="22">#REF!</definedName>
    <definedName name="ListaSueldos" localSheetId="16">#REF!</definedName>
    <definedName name="ListaSueldos" localSheetId="17">#REF!</definedName>
    <definedName name="ListaSueldos">#REF!</definedName>
    <definedName name="ListaTiemposUnidades">[56]Datos!$K$6:$K$10</definedName>
    <definedName name="ll" localSheetId="16">#REF!</definedName>
    <definedName name="ll">#REF!</definedName>
    <definedName name="LOC" localSheetId="16">#REF!</definedName>
    <definedName name="LOC">#REF!</definedName>
    <definedName name="loistadf" localSheetId="31" hidden="1">{#N/A,#N/A,FALSE,"GENERAL";#N/A,#N/A,FALSE,"USP 1";#N/A,#N/A,FALSE,"USP 2";#N/A,#N/A,FALSE,"UTE"}</definedName>
    <definedName name="loistadf" hidden="1">{#N/A,#N/A,FALSE,"GENERAL";#N/A,#N/A,FALSE,"USP 1";#N/A,#N/A,FALSE,"USP 2";#N/A,#N/A,FALSE,"UTE"}</definedName>
    <definedName name="LubeF4000" localSheetId="31">#REF!</definedName>
    <definedName name="LubeF4000" localSheetId="7">#REF!</definedName>
    <definedName name="LubeF4000" localSheetId="14">#REF!</definedName>
    <definedName name="LubeF4000" localSheetId="19">#REF!</definedName>
    <definedName name="LubeF4000" localSheetId="21">#REF!</definedName>
    <definedName name="LubeF4000" localSheetId="22">#REF!</definedName>
    <definedName name="LubeF4000" localSheetId="16">#REF!</definedName>
    <definedName name="LubeF4000" localSheetId="17">#REF!</definedName>
    <definedName name="LubeF4000">#REF!</definedName>
    <definedName name="LubePerf" localSheetId="31">#REF!</definedName>
    <definedName name="LubePerf" localSheetId="7">#REF!</definedName>
    <definedName name="LubePerf" localSheetId="14">#REF!</definedName>
    <definedName name="LubePerf" localSheetId="19">#REF!</definedName>
    <definedName name="LubePerf" localSheetId="21">#REF!</definedName>
    <definedName name="LubePerf" localSheetId="22">#REF!</definedName>
    <definedName name="LubePerf" localSheetId="16">#REF!</definedName>
    <definedName name="LubePerf" localSheetId="17">#REF!</definedName>
    <definedName name="LubePerf">#REF!</definedName>
    <definedName name="LubeRanger" localSheetId="31">#REF!</definedName>
    <definedName name="LubeRanger" localSheetId="7">#REF!</definedName>
    <definedName name="LubeRanger" localSheetId="14">#REF!</definedName>
    <definedName name="LubeRanger" localSheetId="19">#REF!</definedName>
    <definedName name="LubeRanger" localSheetId="21">#REF!</definedName>
    <definedName name="LubeRanger" localSheetId="22">#REF!</definedName>
    <definedName name="LubeRanger" localSheetId="16">#REF!</definedName>
    <definedName name="LubeRanger" localSheetId="17">#REF!</definedName>
    <definedName name="LubeRanger">#REF!</definedName>
    <definedName name="LubeRetro" localSheetId="31">#REF!</definedName>
    <definedName name="LubeRetro" localSheetId="7">#REF!</definedName>
    <definedName name="LubeRetro" localSheetId="14">#REF!</definedName>
    <definedName name="LubeRetro" localSheetId="19">#REF!</definedName>
    <definedName name="LubeRetro" localSheetId="21">#REF!</definedName>
    <definedName name="LubeRetro" localSheetId="22">#REF!</definedName>
    <definedName name="LubeRetro" localSheetId="16">#REF!</definedName>
    <definedName name="LubeRetro" localSheetId="17">#REF!</definedName>
    <definedName name="LubeRetro">#REF!</definedName>
    <definedName name="M" localSheetId="31">#REF!</definedName>
    <definedName name="M" localSheetId="7">#REF!</definedName>
    <definedName name="M" localSheetId="14">#REF!</definedName>
    <definedName name="M" localSheetId="19">#REF!</definedName>
    <definedName name="M" localSheetId="21">#REF!</definedName>
    <definedName name="M" localSheetId="22">#REF!</definedName>
    <definedName name="M" localSheetId="16">#REF!</definedName>
    <definedName name="M" localSheetId="17">#REF!</definedName>
    <definedName name="M">#REF!</definedName>
    <definedName name="m8m8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8m8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acro1" localSheetId="31">C_SKID!Macro1</definedName>
    <definedName name="Macro1" localSheetId="14">EE.RR!Macro1</definedName>
    <definedName name="Macro1" localSheetId="16">PQ!Macro1</definedName>
    <definedName name="Macro1">[0]!Macro1</definedName>
    <definedName name="Macro10" localSheetId="31">C_SKID!Macro10</definedName>
    <definedName name="Macro10" localSheetId="14">EE.RR!Macro10</definedName>
    <definedName name="Macro10" localSheetId="16">PQ!Macro10</definedName>
    <definedName name="Macro10">[0]!Macro10</definedName>
    <definedName name="Macro2" localSheetId="31">C_SKID!Macro2</definedName>
    <definedName name="Macro2" localSheetId="14">EE.RR!Macro2</definedName>
    <definedName name="Macro2" localSheetId="16">PQ!Macro2</definedName>
    <definedName name="Macro2">[0]!Macro2</definedName>
    <definedName name="Macro20" localSheetId="31">C_SKID!Macro20</definedName>
    <definedName name="Macro20" localSheetId="14">EE.RR!Macro20</definedName>
    <definedName name="Macro20" localSheetId="16">PQ!Macro20</definedName>
    <definedName name="Macro20">[0]!Macro20</definedName>
    <definedName name="Macro4" localSheetId="7">[8]!Macro4</definedName>
    <definedName name="Macro4" localSheetId="19">[8]!Macro4</definedName>
    <definedName name="Macro4" localSheetId="21">[8]!Macro4</definedName>
    <definedName name="Macro4" localSheetId="22">[8]!Macro4</definedName>
    <definedName name="Macro4" localSheetId="17">[8]!Macro4</definedName>
    <definedName name="Macro4">[8]!Macro4</definedName>
    <definedName name="Macro6" localSheetId="31">C_SKID!Macro6</definedName>
    <definedName name="Macro6" localSheetId="14">EE.RR!Macro6</definedName>
    <definedName name="Macro6" localSheetId="16">PQ!Macro6</definedName>
    <definedName name="Macro6">[0]!Macro6</definedName>
    <definedName name="Macro60" localSheetId="31">C_SKID!Macro60</definedName>
    <definedName name="Macro60" localSheetId="14">EE.RR!Macro60</definedName>
    <definedName name="Macro60" localSheetId="16">PQ!Macro60</definedName>
    <definedName name="Macro60">[0]!Macro60</definedName>
    <definedName name="Macro7" localSheetId="31">C_SKID!Macro7</definedName>
    <definedName name="Macro7" localSheetId="14">EE.RR!Macro7</definedName>
    <definedName name="Macro7" localSheetId="16">PQ!Macro7</definedName>
    <definedName name="Macro7">[0]!Macro7</definedName>
    <definedName name="Macro70" localSheetId="31">C_SKID!Macro70</definedName>
    <definedName name="Macro70" localSheetId="14">EE.RR!Macro70</definedName>
    <definedName name="Macro70" localSheetId="16">PQ!Macro70</definedName>
    <definedName name="Macro70">[0]!Macro70</definedName>
    <definedName name="ManejoDefensivo" localSheetId="31">#REF!</definedName>
    <definedName name="ManejoDefensivo" localSheetId="7">#REF!</definedName>
    <definedName name="ManejoDefensivo" localSheetId="14">#REF!</definedName>
    <definedName name="ManejoDefensivo" localSheetId="19">#REF!</definedName>
    <definedName name="ManejoDefensivo" localSheetId="21">#REF!</definedName>
    <definedName name="ManejoDefensivo" localSheetId="22">#REF!</definedName>
    <definedName name="ManejoDefensivo" localSheetId="16">#REF!</definedName>
    <definedName name="ManejoDefensivo" localSheetId="17">#REF!</definedName>
    <definedName name="ManejoDefensivo">#REF!</definedName>
    <definedName name="maquina1">[36]Hoja1!$E$1:$E$14</definedName>
    <definedName name="Máquinas" localSheetId="14">[9]Maq!$A$6:$A$33</definedName>
    <definedName name="Máquinas">[9]Maq!$A$6:$A$33</definedName>
    <definedName name="mas" localSheetId="16">#REF!</definedName>
    <definedName name="mas">#REF!</definedName>
    <definedName name="MATE" localSheetId="16">'[58]1240-18-P-RI-002'!#REF!</definedName>
    <definedName name="MATE">'[58]1240-18-P-RI-002'!#REF!</definedName>
    <definedName name="Materiales" localSheetId="14">[9]Mat!$A$4:$A$305</definedName>
    <definedName name="Materiales">[9]Mat!$A$4:$A$305</definedName>
    <definedName name="Maxima">[4]MiniDB!$D$49</definedName>
    <definedName name="MedicinaLaboral" localSheetId="31">#REF!</definedName>
    <definedName name="MedicinaLaboral" localSheetId="7">#REF!</definedName>
    <definedName name="MedicinaLaboral" localSheetId="14">#REF!</definedName>
    <definedName name="MedicinaLaboral" localSheetId="19">#REF!</definedName>
    <definedName name="MedicinaLaboral" localSheetId="21">#REF!</definedName>
    <definedName name="MedicinaLaboral" localSheetId="22">#REF!</definedName>
    <definedName name="MedicinaLaboral" localSheetId="16">#REF!</definedName>
    <definedName name="MedicinaLaboral" localSheetId="17">#REF!</definedName>
    <definedName name="MedicinaLaboral">#REF!</definedName>
    <definedName name="Menor" localSheetId="16">'[51]Sop Dif '!#REF!</definedName>
    <definedName name="Menor">'[51]Sop Dif '!#REF!</definedName>
    <definedName name="menos" localSheetId="16">#REF!</definedName>
    <definedName name="menos">#REF!</definedName>
    <definedName name="MENSAJE_DIAS" localSheetId="31">[1]Sheet6!#REF!</definedName>
    <definedName name="MENSAJE_DIAS" localSheetId="7">[1]Sheet6!#REF!</definedName>
    <definedName name="MENSAJE_DIAS" localSheetId="14">[1]Sheet6!#REF!</definedName>
    <definedName name="MENSAJE_DIAS" localSheetId="19">[1]Sheet6!#REF!</definedName>
    <definedName name="MENSAJE_DIAS" localSheetId="21">[1]Sheet6!#REF!</definedName>
    <definedName name="MENSAJE_DIAS" localSheetId="22">[1]Sheet6!#REF!</definedName>
    <definedName name="MENSAJE_DIAS" localSheetId="16">[1]Sheet6!#REF!</definedName>
    <definedName name="MENSAJE_DIAS" localSheetId="17">[1]Sheet6!#REF!</definedName>
    <definedName name="MENSAJE_DIAS">[1]Sheet6!#REF!</definedName>
    <definedName name="MENU" localSheetId="31">#REF!</definedName>
    <definedName name="MENU" localSheetId="7">#REF!</definedName>
    <definedName name="MENU" localSheetId="14">#REF!</definedName>
    <definedName name="MENU" localSheetId="19">#REF!</definedName>
    <definedName name="MENU" localSheetId="21">#REF!</definedName>
    <definedName name="MENU" localSheetId="22">#REF!</definedName>
    <definedName name="MENU" localSheetId="16">#REF!</definedName>
    <definedName name="MENU" localSheetId="17">#REF!</definedName>
    <definedName name="MENU">#REF!</definedName>
    <definedName name="MENUS" localSheetId="31">#REF!</definedName>
    <definedName name="MENUS" localSheetId="7">#REF!</definedName>
    <definedName name="MENUS" localSheetId="14">#REF!</definedName>
    <definedName name="MENUS" localSheetId="19">#REF!</definedName>
    <definedName name="MENUS" localSheetId="21">#REF!</definedName>
    <definedName name="MENUS" localSheetId="22">#REF!</definedName>
    <definedName name="MENUS" localSheetId="16">#REF!</definedName>
    <definedName name="MENUS" localSheetId="17">#REF!</definedName>
    <definedName name="MENUS">#REF!</definedName>
    <definedName name="mermas" localSheetId="31">#REF!</definedName>
    <definedName name="mermas" localSheetId="7">#REF!</definedName>
    <definedName name="mermas" localSheetId="14">#REF!</definedName>
    <definedName name="mermas" localSheetId="19">#REF!</definedName>
    <definedName name="mermas" localSheetId="21">#REF!</definedName>
    <definedName name="mermas" localSheetId="22">#REF!</definedName>
    <definedName name="mermas" localSheetId="28">#REF!</definedName>
    <definedName name="mermas" localSheetId="16">#REF!</definedName>
    <definedName name="mermas" localSheetId="17">#REF!</definedName>
    <definedName name="mermas">#REF!</definedName>
    <definedName name="MES" localSheetId="31">#REF!</definedName>
    <definedName name="MES" localSheetId="7">#REF!</definedName>
    <definedName name="MES" localSheetId="14">#REF!</definedName>
    <definedName name="MES" localSheetId="19">#REF!</definedName>
    <definedName name="MES" localSheetId="21">#REF!</definedName>
    <definedName name="MES" localSheetId="22">#REF!</definedName>
    <definedName name="MES" localSheetId="28">#REF!</definedName>
    <definedName name="MES" localSheetId="16">#REF!</definedName>
    <definedName name="MES" localSheetId="3">'[28]Mano de Obra'!$D$7</definedName>
    <definedName name="MES" localSheetId="17">#REF!</definedName>
    <definedName name="MES">#REF!</definedName>
    <definedName name="min" localSheetId="16">#REF!</definedName>
    <definedName name="min">#REF!</definedName>
    <definedName name="Minima">[4]MiniDB!$D$45</definedName>
    <definedName name="mm" localSheetId="16">#REF!</definedName>
    <definedName name="mm">#REF!</definedName>
    <definedName name="mmm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m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NM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modalidad">[36]Hoja1!$F$1:$F$5</definedName>
    <definedName name="Módulo3.Sector2" localSheetId="7">[8]!Módulo3.Sector2</definedName>
    <definedName name="Módulo3.Sector2" localSheetId="19">[8]!Módulo3.Sector2</definedName>
    <definedName name="Módulo3.Sector2" localSheetId="21">[8]!Módulo3.Sector2</definedName>
    <definedName name="Módulo3.Sector2" localSheetId="22">[8]!Módulo3.Sector2</definedName>
    <definedName name="Módulo3.Sector2" localSheetId="17">[8]!Módulo3.Sector2</definedName>
    <definedName name="Módulo3.Sector2">[8]!Módulo3.Sector2</definedName>
    <definedName name="Módulo4.Sector3" localSheetId="7">[8]!Módulo4.Sector3</definedName>
    <definedName name="Módulo4.Sector3" localSheetId="19">[8]!Módulo4.Sector3</definedName>
    <definedName name="Módulo4.Sector3" localSheetId="21">[8]!Módulo4.Sector3</definedName>
    <definedName name="Módulo4.Sector3" localSheetId="22">[8]!Módulo4.Sector3</definedName>
    <definedName name="Módulo4.Sector3" localSheetId="17">[8]!Módulo4.Sector3</definedName>
    <definedName name="Módulo4.Sector3">[8]!Módulo4.Sector3</definedName>
    <definedName name="Módulo5.Sector4" localSheetId="7">[8]!Módulo5.Sector4</definedName>
    <definedName name="Módulo5.Sector4" localSheetId="19">[8]!Módulo5.Sector4</definedName>
    <definedName name="Módulo5.Sector4" localSheetId="21">[8]!Módulo5.Sector4</definedName>
    <definedName name="Módulo5.Sector4" localSheetId="22">[8]!Módulo5.Sector4</definedName>
    <definedName name="Módulo5.Sector4" localSheetId="17">[8]!Módulo5.Sector4</definedName>
    <definedName name="Módulo5.Sector4">[8]!Módulo5.Sector4</definedName>
    <definedName name="Módulo6.Sector5" localSheetId="7">[8]!Módulo6.Sector5</definedName>
    <definedName name="Módulo6.Sector5" localSheetId="19">[8]!Módulo6.Sector5</definedName>
    <definedName name="Módulo6.Sector5" localSheetId="21">[8]!Módulo6.Sector5</definedName>
    <definedName name="Módulo6.Sector5" localSheetId="22">[8]!Módulo6.Sector5</definedName>
    <definedName name="Módulo6.Sector5" localSheetId="17">[8]!Módulo6.Sector5</definedName>
    <definedName name="Módulo6.Sector5">[8]!Módulo6.Sector5</definedName>
    <definedName name="MOI" localSheetId="16">#REF!</definedName>
    <definedName name="MOI">#REF!</definedName>
    <definedName name="Moneda">[13]Resumen!$X$2</definedName>
    <definedName name="MONTO" localSheetId="16">#REF!</definedName>
    <definedName name="MONTO">#REF!</definedName>
    <definedName name="Monto_Descuento_Bolívares" localSheetId="7">#REF!</definedName>
    <definedName name="Monto_Descuento_Bolívares" localSheetId="14">#REF!</definedName>
    <definedName name="Monto_Descuento_Bolívares" localSheetId="19">#REF!</definedName>
    <definedName name="Monto_Descuento_Bolívares" localSheetId="21">#REF!</definedName>
    <definedName name="Monto_Descuento_Bolívares" localSheetId="22">#REF!</definedName>
    <definedName name="Monto_Descuento_Bolívares" localSheetId="16">#REF!</definedName>
    <definedName name="Monto_Descuento_Bolívares" localSheetId="17">#REF!</definedName>
    <definedName name="Monto_Descuento_Bolívares">#REF!</definedName>
    <definedName name="Monto_Descuento_Dólares" localSheetId="7">#REF!</definedName>
    <definedName name="Monto_Descuento_Dólares" localSheetId="14">#REF!</definedName>
    <definedName name="Monto_Descuento_Dólares" localSheetId="19">#REF!</definedName>
    <definedName name="Monto_Descuento_Dólares" localSheetId="21">#REF!</definedName>
    <definedName name="Monto_Descuento_Dólares" localSheetId="22">#REF!</definedName>
    <definedName name="Monto_Descuento_Dólares" localSheetId="16">#REF!</definedName>
    <definedName name="Monto_Descuento_Dólares" localSheetId="17">#REF!</definedName>
    <definedName name="Monto_Descuento_Dólares">#REF!</definedName>
    <definedName name="Mopre1" localSheetId="14">#REF!</definedName>
    <definedName name="Mopre1" localSheetId="16">#REF!</definedName>
    <definedName name="Mopre1">#REF!</definedName>
    <definedName name="movimiento" localSheetId="31">#REF!</definedName>
    <definedName name="movimiento" localSheetId="7">#REF!</definedName>
    <definedName name="movimiento" localSheetId="14">#REF!</definedName>
    <definedName name="movimiento" localSheetId="19">#REF!</definedName>
    <definedName name="movimiento" localSheetId="21">#REF!</definedName>
    <definedName name="movimiento" localSheetId="22">#REF!</definedName>
    <definedName name="movimiento" localSheetId="16">#REF!</definedName>
    <definedName name="movimiento" localSheetId="17">#REF!</definedName>
    <definedName name="movimiento">#REF!</definedName>
    <definedName name="MOVPARAFINA">'[27]PERDIDA DE TBG.'!$A$71:$J$132</definedName>
    <definedName name="MOVTBGACIDO">'[27]PERDIDA DE TBG.'!$A$207:$J$268</definedName>
    <definedName name="MOVTBGARENACARB">'[27]PERDIDA DE TBG.'!$A$139:$J$200</definedName>
    <definedName name="MSG" localSheetId="31">#REF!</definedName>
    <definedName name="MSG" localSheetId="7">#REF!</definedName>
    <definedName name="MSG" localSheetId="14">#REF!</definedName>
    <definedName name="MSG" localSheetId="19">#REF!</definedName>
    <definedName name="MSG" localSheetId="21">#REF!</definedName>
    <definedName name="MSG" localSheetId="22">#REF!</definedName>
    <definedName name="MSG" localSheetId="16">#REF!</definedName>
    <definedName name="MSG" localSheetId="17">#REF!</definedName>
    <definedName name="MSG">#REF!</definedName>
    <definedName name="MSG0" localSheetId="31">#REF!</definedName>
    <definedName name="MSG0" localSheetId="7">#REF!</definedName>
    <definedName name="MSG0" localSheetId="14">#REF!</definedName>
    <definedName name="MSG0" localSheetId="19">#REF!</definedName>
    <definedName name="MSG0" localSheetId="21">#REF!</definedName>
    <definedName name="MSG0" localSheetId="22">#REF!</definedName>
    <definedName name="MSG0" localSheetId="16">#REF!</definedName>
    <definedName name="MSG0" localSheetId="17">#REF!</definedName>
    <definedName name="MSG0">#REF!</definedName>
    <definedName name="MtoF4000" localSheetId="31">#REF!</definedName>
    <definedName name="MtoF4000" localSheetId="7">#REF!</definedName>
    <definedName name="MtoF4000" localSheetId="14">#REF!</definedName>
    <definedName name="MtoF4000" localSheetId="19">#REF!</definedName>
    <definedName name="MtoF4000" localSheetId="21">#REF!</definedName>
    <definedName name="MtoF4000" localSheetId="22">#REF!</definedName>
    <definedName name="MtoF4000" localSheetId="16">#REF!</definedName>
    <definedName name="MtoF4000" localSheetId="17">#REF!</definedName>
    <definedName name="MtoF4000">#REF!</definedName>
    <definedName name="MtoPerf" localSheetId="31">#REF!</definedName>
    <definedName name="MtoPerf" localSheetId="7">#REF!</definedName>
    <definedName name="MtoPerf" localSheetId="14">#REF!</definedName>
    <definedName name="MtoPerf" localSheetId="19">#REF!</definedName>
    <definedName name="MtoPerf" localSheetId="21">#REF!</definedName>
    <definedName name="MtoPerf" localSheetId="22">#REF!</definedName>
    <definedName name="MtoPerf" localSheetId="16">#REF!</definedName>
    <definedName name="MtoPerf" localSheetId="17">#REF!</definedName>
    <definedName name="MtoPerf">#REF!</definedName>
    <definedName name="MtoRanger" localSheetId="31">#REF!</definedName>
    <definedName name="MtoRanger" localSheetId="7">#REF!</definedName>
    <definedName name="MtoRanger" localSheetId="14">#REF!</definedName>
    <definedName name="MtoRanger" localSheetId="19">#REF!</definedName>
    <definedName name="MtoRanger" localSheetId="21">#REF!</definedName>
    <definedName name="MtoRanger" localSheetId="22">#REF!</definedName>
    <definedName name="MtoRanger" localSheetId="16">#REF!</definedName>
    <definedName name="MtoRanger" localSheetId="17">#REF!</definedName>
    <definedName name="MtoRanger">#REF!</definedName>
    <definedName name="MtoRetro" localSheetId="31">#REF!</definedName>
    <definedName name="MtoRetro" localSheetId="7">#REF!</definedName>
    <definedName name="MtoRetro" localSheetId="14">#REF!</definedName>
    <definedName name="MtoRetro" localSheetId="19">#REF!</definedName>
    <definedName name="MtoRetro" localSheetId="21">#REF!</definedName>
    <definedName name="MtoRetro" localSheetId="22">#REF!</definedName>
    <definedName name="MtoRetro" localSheetId="16">#REF!</definedName>
    <definedName name="MtoRetro" localSheetId="17">#REF!</definedName>
    <definedName name="MtoRetro">#REF!</definedName>
    <definedName name="MtoTrailer" localSheetId="31">#REF!</definedName>
    <definedName name="MtoTrailer" localSheetId="7">#REF!</definedName>
    <definedName name="MtoTrailer" localSheetId="14">#REF!</definedName>
    <definedName name="MtoTrailer" localSheetId="19">#REF!</definedName>
    <definedName name="MtoTrailer" localSheetId="21">#REF!</definedName>
    <definedName name="MtoTrailer" localSheetId="22">#REF!</definedName>
    <definedName name="MtoTrailer" localSheetId="16">#REF!</definedName>
    <definedName name="MtoTrailer" localSheetId="17">#REF!</definedName>
    <definedName name="MtoTrailer">#REF!</definedName>
    <definedName name="MTR" localSheetId="31">#REF!</definedName>
    <definedName name="MTR" localSheetId="7">#REF!</definedName>
    <definedName name="MTR" localSheetId="14">#REF!</definedName>
    <definedName name="MTR" localSheetId="19">#REF!</definedName>
    <definedName name="MTR" localSheetId="21">#REF!</definedName>
    <definedName name="MTR" localSheetId="22">#REF!</definedName>
    <definedName name="MTR" localSheetId="16">#REF!</definedName>
    <definedName name="MTR" localSheetId="17">#REF!</definedName>
    <definedName name="MTR">#REF!</definedName>
    <definedName name="MTRD" localSheetId="31">#REF!</definedName>
    <definedName name="MTRD" localSheetId="7">#REF!</definedName>
    <definedName name="MTRD" localSheetId="14">#REF!</definedName>
    <definedName name="MTRD" localSheetId="19">#REF!</definedName>
    <definedName name="MTRD" localSheetId="21">#REF!</definedName>
    <definedName name="MTRD" localSheetId="22">#REF!</definedName>
    <definedName name="MTRD" localSheetId="16">#REF!</definedName>
    <definedName name="MTRD" localSheetId="17">#REF!</definedName>
    <definedName name="MTRD">#REF!</definedName>
    <definedName name="MTRT" localSheetId="31">#REF!</definedName>
    <definedName name="MTRT" localSheetId="7">#REF!</definedName>
    <definedName name="MTRT" localSheetId="14">#REF!</definedName>
    <definedName name="MTRT" localSheetId="19">#REF!</definedName>
    <definedName name="MTRT" localSheetId="21">#REF!</definedName>
    <definedName name="MTRT" localSheetId="22">#REF!</definedName>
    <definedName name="MTRT" localSheetId="16">#REF!</definedName>
    <definedName name="MTRT" localSheetId="17">#REF!</definedName>
    <definedName name="MTRT">#REF!</definedName>
    <definedName name="MU" localSheetId="16">#REF!</definedName>
    <definedName name="MU">#REF!</definedName>
    <definedName name="MW" localSheetId="31">#REF!</definedName>
    <definedName name="MW" localSheetId="7">#REF!</definedName>
    <definedName name="MW" localSheetId="27">#REF!</definedName>
    <definedName name="MW" localSheetId="14">#REF!</definedName>
    <definedName name="MW" localSheetId="19">#REF!</definedName>
    <definedName name="MW" localSheetId="21">#REF!</definedName>
    <definedName name="MW" localSheetId="22">#REF!</definedName>
    <definedName name="MW" localSheetId="28">#REF!</definedName>
    <definedName name="MW" localSheetId="16">#REF!</definedName>
    <definedName name="MW" localSheetId="3">#REF!</definedName>
    <definedName name="MW" localSheetId="17">#REF!</definedName>
    <definedName name="MW">#REF!</definedName>
    <definedName name="n" localSheetId="16">#REF!</definedName>
    <definedName name="n">#REF!</definedName>
    <definedName name="N°CCT">'[12]MO - Petrolero Privado'!$E$10</definedName>
    <definedName name="nbreTotal1" localSheetId="31">#REF!</definedName>
    <definedName name="nbreTotal1" localSheetId="7">#REF!</definedName>
    <definedName name="nbreTotal1" localSheetId="14">#REF!</definedName>
    <definedName name="nbreTotal1" localSheetId="19">#REF!</definedName>
    <definedName name="nbreTotal1" localSheetId="21">#REF!</definedName>
    <definedName name="nbreTotal1" localSheetId="22">#REF!</definedName>
    <definedName name="nbreTotal1" localSheetId="28">#REF!</definedName>
    <definedName name="nbreTotal1" localSheetId="16">#REF!</definedName>
    <definedName name="nbreTotal1" localSheetId="3">#REF!</definedName>
    <definedName name="nbreTotal1" localSheetId="17">#REF!</definedName>
    <definedName name="nbreTotal1">#REF!</definedName>
    <definedName name="nbreTotal10" localSheetId="31">#REF!</definedName>
    <definedName name="nbreTotal10" localSheetId="7">#REF!</definedName>
    <definedName name="nbreTotal10" localSheetId="14">#REF!</definedName>
    <definedName name="nbreTotal10" localSheetId="19">#REF!</definedName>
    <definedName name="nbreTotal10" localSheetId="21">#REF!</definedName>
    <definedName name="nbreTotal10" localSheetId="22">#REF!</definedName>
    <definedName name="nbreTotal10" localSheetId="28">#REF!</definedName>
    <definedName name="nbreTotal10" localSheetId="16">#REF!</definedName>
    <definedName name="nbreTotal10" localSheetId="3">#REF!</definedName>
    <definedName name="nbreTotal10" localSheetId="17">#REF!</definedName>
    <definedName name="nbreTotal10">#REF!</definedName>
    <definedName name="nbreTotal2" localSheetId="31">#REF!</definedName>
    <definedName name="nbreTotal2" localSheetId="7">#REF!</definedName>
    <definedName name="nbreTotal2" localSheetId="14">#REF!</definedName>
    <definedName name="nbreTotal2" localSheetId="19">#REF!</definedName>
    <definedName name="nbreTotal2" localSheetId="21">#REF!</definedName>
    <definedName name="nbreTotal2" localSheetId="22">#REF!</definedName>
    <definedName name="nbreTotal2" localSheetId="28">#REF!</definedName>
    <definedName name="nbreTotal2" localSheetId="16">#REF!</definedName>
    <definedName name="nbreTotal2" localSheetId="3">#REF!</definedName>
    <definedName name="nbreTotal2" localSheetId="17">#REF!</definedName>
    <definedName name="nbreTotal2">#REF!</definedName>
    <definedName name="nbreTotal3" localSheetId="31">#REF!</definedName>
    <definedName name="nbreTotal3" localSheetId="7">#REF!</definedName>
    <definedName name="nbreTotal3" localSheetId="14">#REF!</definedName>
    <definedName name="nbreTotal3" localSheetId="19">#REF!</definedName>
    <definedName name="nbreTotal3" localSheetId="21">#REF!</definedName>
    <definedName name="nbreTotal3" localSheetId="22">#REF!</definedName>
    <definedName name="nbreTotal3" localSheetId="28">#REF!</definedName>
    <definedName name="nbreTotal3" localSheetId="16">#REF!</definedName>
    <definedName name="nbreTotal3" localSheetId="3">#REF!</definedName>
    <definedName name="nbreTotal3" localSheetId="17">#REF!</definedName>
    <definedName name="nbreTotal3">#REF!</definedName>
    <definedName name="nbreTotal4" localSheetId="31">#REF!</definedName>
    <definedName name="nbreTotal4" localSheetId="7">#REF!</definedName>
    <definedName name="nbreTotal4" localSheetId="14">#REF!</definedName>
    <definedName name="nbreTotal4" localSheetId="19">#REF!</definedName>
    <definedName name="nbreTotal4" localSheetId="21">#REF!</definedName>
    <definedName name="nbreTotal4" localSheetId="22">#REF!</definedName>
    <definedName name="nbreTotal4" localSheetId="28">#REF!</definedName>
    <definedName name="nbreTotal4" localSheetId="16">#REF!</definedName>
    <definedName name="nbreTotal4" localSheetId="3">#REF!</definedName>
    <definedName name="nbreTotal4" localSheetId="17">#REF!</definedName>
    <definedName name="nbreTotal4">#REF!</definedName>
    <definedName name="nbreTotal5" localSheetId="31">#REF!</definedName>
    <definedName name="nbreTotal5" localSheetId="7">#REF!</definedName>
    <definedName name="nbreTotal5" localSheetId="14">#REF!</definedName>
    <definedName name="nbreTotal5" localSheetId="19">#REF!</definedName>
    <definedName name="nbreTotal5" localSheetId="21">#REF!</definedName>
    <definedName name="nbreTotal5" localSheetId="22">#REF!</definedName>
    <definedName name="nbreTotal5" localSheetId="28">#REF!</definedName>
    <definedName name="nbreTotal5" localSheetId="16">#REF!</definedName>
    <definedName name="nbreTotal5" localSheetId="3">#REF!</definedName>
    <definedName name="nbreTotal5" localSheetId="17">#REF!</definedName>
    <definedName name="nbreTotal5">#REF!</definedName>
    <definedName name="nbreTotal6" localSheetId="31">#REF!</definedName>
    <definedName name="nbreTotal6" localSheetId="7">#REF!</definedName>
    <definedName name="nbreTotal6" localSheetId="14">#REF!</definedName>
    <definedName name="nbreTotal6" localSheetId="19">#REF!</definedName>
    <definedName name="nbreTotal6" localSheetId="21">#REF!</definedName>
    <definedName name="nbreTotal6" localSheetId="22">#REF!</definedName>
    <definedName name="nbreTotal6" localSheetId="28">#REF!</definedName>
    <definedName name="nbreTotal6" localSheetId="16">#REF!</definedName>
    <definedName name="nbreTotal6" localSheetId="3">#REF!</definedName>
    <definedName name="nbreTotal6" localSheetId="17">#REF!</definedName>
    <definedName name="nbreTotal6">#REF!</definedName>
    <definedName name="NDATE" localSheetId="31">#REF!</definedName>
    <definedName name="NDATE" localSheetId="7">#REF!</definedName>
    <definedName name="NDATE" localSheetId="14">#REF!</definedName>
    <definedName name="NDATE" localSheetId="19">#REF!</definedName>
    <definedName name="NDATE" localSheetId="21">#REF!</definedName>
    <definedName name="NDATE" localSheetId="22">#REF!</definedName>
    <definedName name="NDATE" localSheetId="16">#REF!</definedName>
    <definedName name="NDATE" localSheetId="17">#REF!</definedName>
    <definedName name="NDATE">#REF!</definedName>
    <definedName name="Neta" localSheetId="31">#REF!</definedName>
    <definedName name="Neta" localSheetId="7">#REF!</definedName>
    <definedName name="Neta" localSheetId="14">#REF!</definedName>
    <definedName name="Neta" localSheetId="19">#REF!</definedName>
    <definedName name="Neta" localSheetId="21">#REF!</definedName>
    <definedName name="Neta" localSheetId="22">#REF!</definedName>
    <definedName name="Neta" localSheetId="16">#REF!</definedName>
    <definedName name="Neta" localSheetId="17">#REF!</definedName>
    <definedName name="Neta">#REF!</definedName>
    <definedName name="Neta_Antes" localSheetId="31">#REF!</definedName>
    <definedName name="Neta_Antes" localSheetId="7">#REF!</definedName>
    <definedName name="Neta_Antes" localSheetId="14">#REF!</definedName>
    <definedName name="Neta_Antes" localSheetId="19">#REF!</definedName>
    <definedName name="Neta_Antes" localSheetId="21">#REF!</definedName>
    <definedName name="Neta_Antes" localSheetId="22">#REF!</definedName>
    <definedName name="Neta_Antes" localSheetId="16">#REF!</definedName>
    <definedName name="Neta_Antes" localSheetId="17">#REF!</definedName>
    <definedName name="Neta_Antes">#REF!</definedName>
    <definedName name="Neta_despues" localSheetId="31">#REF!</definedName>
    <definedName name="Neta_despues" localSheetId="7">#REF!</definedName>
    <definedName name="Neta_despues" localSheetId="14">#REF!</definedName>
    <definedName name="Neta_despues" localSheetId="19">#REF!</definedName>
    <definedName name="Neta_despues" localSheetId="21">#REF!</definedName>
    <definedName name="Neta_despues" localSheetId="22">#REF!</definedName>
    <definedName name="Neta_despues" localSheetId="16">#REF!</definedName>
    <definedName name="Neta_despues" localSheetId="17">#REF!</definedName>
    <definedName name="Neta_despues">#REF!</definedName>
    <definedName name="netant" localSheetId="31">[23]Sheet1!#REF!</definedName>
    <definedName name="netant" localSheetId="7">[23]Sheet1!#REF!</definedName>
    <definedName name="netant" localSheetId="14">[23]Sheet1!#REF!</definedName>
    <definedName name="netant" localSheetId="19">[23]Sheet1!#REF!</definedName>
    <definedName name="netant" localSheetId="21">[23]Sheet1!#REF!</definedName>
    <definedName name="netant" localSheetId="22">[23]Sheet1!#REF!</definedName>
    <definedName name="netant" localSheetId="16">[23]Sheet1!#REF!</definedName>
    <definedName name="netant" localSheetId="17">[23]Sheet1!#REF!</definedName>
    <definedName name="netant">[23]Sheet1!#REF!</definedName>
    <definedName name="netdesp" localSheetId="31">[23]Sheet1!#REF!</definedName>
    <definedName name="netdesp" localSheetId="7">[23]Sheet1!#REF!</definedName>
    <definedName name="netdesp" localSheetId="14">[23]Sheet1!#REF!</definedName>
    <definedName name="netdesp" localSheetId="19">[23]Sheet1!#REF!</definedName>
    <definedName name="netdesp" localSheetId="21">[23]Sheet1!#REF!</definedName>
    <definedName name="netdesp" localSheetId="22">[23]Sheet1!#REF!</definedName>
    <definedName name="netdesp" localSheetId="16">[23]Sheet1!#REF!</definedName>
    <definedName name="netdesp" localSheetId="17">[23]Sheet1!#REF!</definedName>
    <definedName name="netdesp">[23]Sheet1!#REF!</definedName>
    <definedName name="Neto_Arg" localSheetId="14">#REF!</definedName>
    <definedName name="Neto_Arg" localSheetId="16">#REF!</definedName>
    <definedName name="Neto_Arg">#REF!</definedName>
    <definedName name="Neto_Arg_T" localSheetId="14">#REF!</definedName>
    <definedName name="Neto_Arg_T" localSheetId="16">#REF!</definedName>
    <definedName name="Neto_Arg_T">#REF!</definedName>
    <definedName name="Netos_país">'[41]Netos  país'!$A$6:$I$107</definedName>
    <definedName name="NeumaticosF4000" localSheetId="31">#REF!</definedName>
    <definedName name="NeumaticosF4000" localSheetId="7">#REF!</definedName>
    <definedName name="NeumaticosF4000" localSheetId="14">#REF!</definedName>
    <definedName name="NeumaticosF4000" localSheetId="19">#REF!</definedName>
    <definedName name="NeumaticosF4000" localSheetId="21">#REF!</definedName>
    <definedName name="NeumaticosF4000" localSheetId="22">#REF!</definedName>
    <definedName name="NeumaticosF4000" localSheetId="16">#REF!</definedName>
    <definedName name="NeumaticosF4000" localSheetId="17">#REF!</definedName>
    <definedName name="NeumaticosF4000">#REF!</definedName>
    <definedName name="NeumaticosPerf" localSheetId="31">#REF!</definedName>
    <definedName name="NeumaticosPerf" localSheetId="7">#REF!</definedName>
    <definedName name="NeumaticosPerf" localSheetId="14">#REF!</definedName>
    <definedName name="NeumaticosPerf" localSheetId="19">#REF!</definedName>
    <definedName name="NeumaticosPerf" localSheetId="21">#REF!</definedName>
    <definedName name="NeumaticosPerf" localSheetId="22">#REF!</definedName>
    <definedName name="NeumaticosPerf" localSheetId="16">#REF!</definedName>
    <definedName name="NeumaticosPerf" localSheetId="17">#REF!</definedName>
    <definedName name="NeumaticosPerf">#REF!</definedName>
    <definedName name="NeumaticosRanger" localSheetId="31">#REF!</definedName>
    <definedName name="NeumaticosRanger" localSheetId="7">#REF!</definedName>
    <definedName name="NeumaticosRanger" localSheetId="14">#REF!</definedName>
    <definedName name="NeumaticosRanger" localSheetId="19">#REF!</definedName>
    <definedName name="NeumaticosRanger" localSheetId="21">#REF!</definedName>
    <definedName name="NeumaticosRanger" localSheetId="22">#REF!</definedName>
    <definedName name="NeumaticosRanger" localSheetId="16">#REF!</definedName>
    <definedName name="NeumaticosRanger" localSheetId="17">#REF!</definedName>
    <definedName name="NeumaticosRanger">#REF!</definedName>
    <definedName name="NeumaticosRetro" localSheetId="31">#REF!</definedName>
    <definedName name="NeumaticosRetro" localSheetId="7">#REF!</definedName>
    <definedName name="NeumaticosRetro" localSheetId="14">#REF!</definedName>
    <definedName name="NeumaticosRetro" localSheetId="19">#REF!</definedName>
    <definedName name="NeumaticosRetro" localSheetId="21">#REF!</definedName>
    <definedName name="NeumaticosRetro" localSheetId="22">#REF!</definedName>
    <definedName name="NeumaticosRetro" localSheetId="16">#REF!</definedName>
    <definedName name="NeumaticosRetro" localSheetId="17">#REF!</definedName>
    <definedName name="NeumaticosRetro">#REF!</definedName>
    <definedName name="NeumaticosTrailer" localSheetId="31">#REF!</definedName>
    <definedName name="NeumaticosTrailer" localSheetId="7">#REF!</definedName>
    <definedName name="NeumaticosTrailer" localSheetId="14">#REF!</definedName>
    <definedName name="NeumaticosTrailer" localSheetId="19">#REF!</definedName>
    <definedName name="NeumaticosTrailer" localSheetId="21">#REF!</definedName>
    <definedName name="NeumaticosTrailer" localSheetId="22">#REF!</definedName>
    <definedName name="NeumaticosTrailer" localSheetId="16">#REF!</definedName>
    <definedName name="NeumaticosTrailer" localSheetId="17">#REF!</definedName>
    <definedName name="NeumaticosTrailer">#REF!</definedName>
    <definedName name="NEUQUEN__DISTRICT" localSheetId="31">#REF!</definedName>
    <definedName name="NEUQUEN__DISTRICT" localSheetId="7">#REF!</definedName>
    <definedName name="NEUQUEN__DISTRICT" localSheetId="14">#REF!</definedName>
    <definedName name="NEUQUEN__DISTRICT" localSheetId="19">#REF!</definedName>
    <definedName name="NEUQUEN__DISTRICT" localSheetId="21">#REF!</definedName>
    <definedName name="NEUQUEN__DISTRICT" localSheetId="22">#REF!</definedName>
    <definedName name="NEUQUEN__DISTRICT" localSheetId="16">#REF!</definedName>
    <definedName name="NEUQUEN__DISTRICT" localSheetId="17">#REF!</definedName>
    <definedName name="NEUQUEN__DISTRICT">#REF!</definedName>
    <definedName name="niveles" localSheetId="31">#REF!</definedName>
    <definedName name="niveles" localSheetId="7">#REF!</definedName>
    <definedName name="niveles" localSheetId="14">#REF!</definedName>
    <definedName name="niveles" localSheetId="19">#REF!</definedName>
    <definedName name="niveles" localSheetId="21">#REF!</definedName>
    <definedName name="niveles" localSheetId="22">#REF!</definedName>
    <definedName name="niveles" localSheetId="28">#REF!</definedName>
    <definedName name="niveles" localSheetId="16">#REF!</definedName>
    <definedName name="niveles" localSheetId="3">#REF!</definedName>
    <definedName name="niveles" localSheetId="17">#REF!</definedName>
    <definedName name="niveles">#REF!</definedName>
    <definedName name="NOAMORT">[59]Bases!$H$7:$O$60</definedName>
    <definedName name="NOMBRE" localSheetId="16">#REF!</definedName>
    <definedName name="NOMBRE">#REF!</definedName>
    <definedName name="Normal">[4]MiniDB!$D$44</definedName>
    <definedName name="nro" localSheetId="31">#REF!</definedName>
    <definedName name="nro" localSheetId="7">#REF!</definedName>
    <definedName name="nro" localSheetId="14">#REF!</definedName>
    <definedName name="nro" localSheetId="19">#REF!</definedName>
    <definedName name="nro" localSheetId="21">#REF!</definedName>
    <definedName name="nro" localSheetId="22">#REF!</definedName>
    <definedName name="nro" localSheetId="16">#REF!</definedName>
    <definedName name="nro" localSheetId="17">#REF!</definedName>
    <definedName name="nro">#REF!</definedName>
    <definedName name="NROW" localSheetId="31">#REF!</definedName>
    <definedName name="NROW" localSheetId="7">#REF!</definedName>
    <definedName name="NROW" localSheetId="14">#REF!</definedName>
    <definedName name="NROW" localSheetId="19">#REF!</definedName>
    <definedName name="NROW" localSheetId="21">#REF!</definedName>
    <definedName name="NROW" localSheetId="22">#REF!</definedName>
    <definedName name="NROW" localSheetId="16">#REF!</definedName>
    <definedName name="NROW" localSheetId="17">#REF!</definedName>
    <definedName name="NROW">#REF!</definedName>
    <definedName name="NROWF" localSheetId="31">#REF!</definedName>
    <definedName name="NROWF" localSheetId="7">#REF!</definedName>
    <definedName name="NROWF" localSheetId="14">#REF!</definedName>
    <definedName name="NROWF" localSheetId="19">#REF!</definedName>
    <definedName name="NROWF" localSheetId="21">#REF!</definedName>
    <definedName name="NROWF" localSheetId="22">#REF!</definedName>
    <definedName name="NROWF" localSheetId="16">#REF!</definedName>
    <definedName name="NROWF" localSheetId="17">#REF!</definedName>
    <definedName name="NROWF">#REF!</definedName>
    <definedName name="NTIME" localSheetId="31">#REF!</definedName>
    <definedName name="NTIME" localSheetId="7">#REF!</definedName>
    <definedName name="NTIME" localSheetId="14">#REF!</definedName>
    <definedName name="NTIME" localSheetId="19">#REF!</definedName>
    <definedName name="NTIME" localSheetId="21">#REF!</definedName>
    <definedName name="NTIME" localSheetId="22">#REF!</definedName>
    <definedName name="NTIME" localSheetId="16">#REF!</definedName>
    <definedName name="NTIME" localSheetId="17">#REF!</definedName>
    <definedName name="NTIME">#REF!</definedName>
    <definedName name="NUEDTO.S">#N/A</definedName>
    <definedName name="NUEDTOA">#N/A</definedName>
    <definedName name="NUEDTOP">#N/A</definedName>
    <definedName name="NUEVA" localSheetId="31">#REF!</definedName>
    <definedName name="NUEVA" localSheetId="7">#REF!</definedName>
    <definedName name="NUEVA" localSheetId="14">#REF!</definedName>
    <definedName name="NUEVA" localSheetId="19">#REF!</definedName>
    <definedName name="NUEVA" localSheetId="21">#REF!</definedName>
    <definedName name="NUEVA" localSheetId="22">#REF!</definedName>
    <definedName name="NUEVA" localSheetId="16">#REF!</definedName>
    <definedName name="NUEVA" localSheetId="17">#REF!</definedName>
    <definedName name="NUEVA">#REF!</definedName>
    <definedName name="ñ" localSheetId="16">#REF!</definedName>
    <definedName name="ñ">#REF!</definedName>
    <definedName name="o" localSheetId="16">#REF!</definedName>
    <definedName name="o">#REF!</definedName>
    <definedName name="O_Cargas" localSheetId="14">#REF!</definedName>
    <definedName name="O_Cargas" localSheetId="16">#REF!</definedName>
    <definedName name="O_Cargas">#REF!</definedName>
    <definedName name="O_Cargas1" localSheetId="14">#REF!</definedName>
    <definedName name="O_Cargas1" localSheetId="16">#REF!</definedName>
    <definedName name="O_Cargas1">#REF!</definedName>
    <definedName name="obs_Antes" localSheetId="31">#REF!</definedName>
    <definedName name="obs_Antes" localSheetId="7">#REF!</definedName>
    <definedName name="obs_Antes" localSheetId="14">#REF!</definedName>
    <definedName name="obs_Antes" localSheetId="19">#REF!</definedName>
    <definedName name="obs_Antes" localSheetId="21">#REF!</definedName>
    <definedName name="obs_Antes" localSheetId="22">#REF!</definedName>
    <definedName name="obs_Antes" localSheetId="16">#REF!</definedName>
    <definedName name="obs_Antes" localSheetId="17">#REF!</definedName>
    <definedName name="obs_Antes">#REF!</definedName>
    <definedName name="obs_despues" localSheetId="31">#REF!</definedName>
    <definedName name="obs_despues" localSheetId="7">#REF!</definedName>
    <definedName name="obs_despues" localSheetId="14">#REF!</definedName>
    <definedName name="obs_despues" localSheetId="19">#REF!</definedName>
    <definedName name="obs_despues" localSheetId="21">#REF!</definedName>
    <definedName name="obs_despues" localSheetId="22">#REF!</definedName>
    <definedName name="obs_despues" localSheetId="16">#REF!</definedName>
    <definedName name="obs_despues" localSheetId="17">#REF!</definedName>
    <definedName name="obs_despues">#REF!</definedName>
    <definedName name="obsant" localSheetId="31">[23]Sheet1!#REF!</definedName>
    <definedName name="obsant" localSheetId="7">[23]Sheet1!#REF!</definedName>
    <definedName name="obsant" localSheetId="14">[23]Sheet1!#REF!</definedName>
    <definedName name="obsant" localSheetId="19">[23]Sheet1!#REF!</definedName>
    <definedName name="obsant" localSheetId="21">[23]Sheet1!#REF!</definedName>
    <definedName name="obsant" localSheetId="22">[23]Sheet1!#REF!</definedName>
    <definedName name="obsant" localSheetId="16">[23]Sheet1!#REF!</definedName>
    <definedName name="obsant" localSheetId="17">[23]Sheet1!#REF!</definedName>
    <definedName name="obsant">[23]Sheet1!#REF!</definedName>
    <definedName name="obsdesp" localSheetId="31">[23]Sheet1!#REF!</definedName>
    <definedName name="obsdesp" localSheetId="7">[23]Sheet1!#REF!</definedName>
    <definedName name="obsdesp" localSheetId="14">[23]Sheet1!#REF!</definedName>
    <definedName name="obsdesp" localSheetId="19">[23]Sheet1!#REF!</definedName>
    <definedName name="obsdesp" localSheetId="21">[23]Sheet1!#REF!</definedName>
    <definedName name="obsdesp" localSheetId="22">[23]Sheet1!#REF!</definedName>
    <definedName name="obsdesp" localSheetId="16">[23]Sheet1!#REF!</definedName>
    <definedName name="obsdesp" localSheetId="17">[23]Sheet1!#REF!</definedName>
    <definedName name="obsdesp">[23]Sheet1!#REF!</definedName>
    <definedName name="Observation">[4]MiniDB!$D$34</definedName>
    <definedName name="OGRA" localSheetId="31">#REF!</definedName>
    <definedName name="OGRA" localSheetId="7">#REF!</definedName>
    <definedName name="OGRA" localSheetId="14">#REF!</definedName>
    <definedName name="OGRA" localSheetId="19">#REF!</definedName>
    <definedName name="OGRA" localSheetId="21">#REF!</definedName>
    <definedName name="OGRA" localSheetId="22">#REF!</definedName>
    <definedName name="OGRA" localSheetId="16">#REF!</definedName>
    <definedName name="OGRA" localSheetId="17">#REF!</definedName>
    <definedName name="OGRA">#REF!</definedName>
    <definedName name="OGRA_C" localSheetId="31">#REF!</definedName>
    <definedName name="OGRA_C" localSheetId="7">#REF!</definedName>
    <definedName name="OGRA_C" localSheetId="14">#REF!</definedName>
    <definedName name="OGRA_C" localSheetId="19">#REF!</definedName>
    <definedName name="OGRA_C" localSheetId="21">#REF!</definedName>
    <definedName name="OGRA_C" localSheetId="22">#REF!</definedName>
    <definedName name="OGRA_C" localSheetId="16">#REF!</definedName>
    <definedName name="OGRA_C" localSheetId="17">#REF!</definedName>
    <definedName name="OGRA_C">#REF!</definedName>
    <definedName name="OILMTR" localSheetId="31">#REF!</definedName>
    <definedName name="OILMTR" localSheetId="7">#REF!</definedName>
    <definedName name="OILMTR" localSheetId="14">#REF!</definedName>
    <definedName name="OILMTR" localSheetId="19">#REF!</definedName>
    <definedName name="OILMTR" localSheetId="21">#REF!</definedName>
    <definedName name="OILMTR" localSheetId="22">#REF!</definedName>
    <definedName name="OILMTR" localSheetId="16">#REF!</definedName>
    <definedName name="OILMTR" localSheetId="17">#REF!</definedName>
    <definedName name="OILMTR">#REF!</definedName>
    <definedName name="OilReserves">[22]Datos!$F$13</definedName>
    <definedName name="OILT" localSheetId="31">#REF!</definedName>
    <definedName name="OILT" localSheetId="7">#REF!</definedName>
    <definedName name="OILT" localSheetId="14">#REF!</definedName>
    <definedName name="OILT" localSheetId="19">#REF!</definedName>
    <definedName name="OILT" localSheetId="21">#REF!</definedName>
    <definedName name="OILT" localSheetId="22">#REF!</definedName>
    <definedName name="OILT" localSheetId="16">#REF!</definedName>
    <definedName name="OILT" localSheetId="17">#REF!</definedName>
    <definedName name="OILT">#REF!</definedName>
    <definedName name="OiltransC" localSheetId="31">#REF!</definedName>
    <definedName name="OiltransC" localSheetId="7">#REF!</definedName>
    <definedName name="OiltransC" localSheetId="14">#REF!</definedName>
    <definedName name="OiltransC" localSheetId="19">#REF!</definedName>
    <definedName name="OiltransC" localSheetId="21">#REF!</definedName>
    <definedName name="OiltransC" localSheetId="22">#REF!</definedName>
    <definedName name="OiltransC" localSheetId="16">#REF!</definedName>
    <definedName name="OiltransC" localSheetId="17">#REF!</definedName>
    <definedName name="OiltransC">#REF!</definedName>
    <definedName name="ola" localSheetId="31">#REF!</definedName>
    <definedName name="ola" localSheetId="7">#REF!</definedName>
    <definedName name="ola" localSheetId="19">#REF!</definedName>
    <definedName name="ola" localSheetId="21">#REF!</definedName>
    <definedName name="ola" localSheetId="22">#REF!</definedName>
    <definedName name="ola" localSheetId="17">#REF!</definedName>
    <definedName name="ola">#REF!</definedName>
    <definedName name="OPC_ELEG" localSheetId="31">[1]Sheet5!#REF!</definedName>
    <definedName name="OPC_ELEG" localSheetId="7">[1]Sheet5!#REF!</definedName>
    <definedName name="OPC_ELEG" localSheetId="14">[1]Sheet5!#REF!</definedName>
    <definedName name="OPC_ELEG" localSheetId="19">[1]Sheet5!#REF!</definedName>
    <definedName name="OPC_ELEG" localSheetId="21">[1]Sheet5!#REF!</definedName>
    <definedName name="OPC_ELEG" localSheetId="22">[1]Sheet5!#REF!</definedName>
    <definedName name="OPC_ELEG" localSheetId="16">[1]Sheet5!#REF!</definedName>
    <definedName name="OPC_ELEG" localSheetId="17">[1]Sheet5!#REF!</definedName>
    <definedName name="OPC_ELEG">[1]Sheet5!#REF!</definedName>
    <definedName name="operador" localSheetId="31">#REF!</definedName>
    <definedName name="operador" localSheetId="7">#REF!</definedName>
    <definedName name="operador" localSheetId="14">#REF!</definedName>
    <definedName name="operador" localSheetId="19">#REF!</definedName>
    <definedName name="operador" localSheetId="21">#REF!</definedName>
    <definedName name="operador" localSheetId="22">#REF!</definedName>
    <definedName name="operador" localSheetId="16">#REF!</definedName>
    <definedName name="operador" localSheetId="17">#REF!</definedName>
    <definedName name="operador">#REF!</definedName>
    <definedName name="Operadores" localSheetId="31">#REF!</definedName>
    <definedName name="Operadores" localSheetId="7">#REF!</definedName>
    <definedName name="Operadores" localSheetId="14">#REF!</definedName>
    <definedName name="Operadores" localSheetId="19">#REF!</definedName>
    <definedName name="Operadores" localSheetId="21">#REF!</definedName>
    <definedName name="Operadores" localSheetId="22">#REF!</definedName>
    <definedName name="Operadores" localSheetId="28">#REF!</definedName>
    <definedName name="Operadores" localSheetId="16">#REF!</definedName>
    <definedName name="Operadores" localSheetId="17">#REF!</definedName>
    <definedName name="Operadores">#REF!</definedName>
    <definedName name="ORDEN" localSheetId="14">#REF!</definedName>
    <definedName name="ORDEN" localSheetId="16">#REF!</definedName>
    <definedName name="ORDEN">#REF!</definedName>
    <definedName name="ORID" localSheetId="31">#REF!</definedName>
    <definedName name="ORID" localSheetId="7">#REF!</definedName>
    <definedName name="ORID" localSheetId="14">#REF!</definedName>
    <definedName name="ORID" localSheetId="19">#REF!</definedName>
    <definedName name="ORID" localSheetId="21">#REF!</definedName>
    <definedName name="ORID" localSheetId="22">#REF!</definedName>
    <definedName name="ORID" localSheetId="16">#REF!</definedName>
    <definedName name="ORID" localSheetId="17">#REF!</definedName>
    <definedName name="ORID">#REF!</definedName>
    <definedName name="Orif3">[4]MiniDB!$D$5</definedName>
    <definedName name="orifa" localSheetId="31">[23]Sheet1!#REF!</definedName>
    <definedName name="orifa" localSheetId="7">[23]Sheet1!#REF!</definedName>
    <definedName name="orifa" localSheetId="14">[23]Sheet1!#REF!</definedName>
    <definedName name="orifa" localSheetId="19">[23]Sheet1!#REF!</definedName>
    <definedName name="orifa" localSheetId="21">[23]Sheet1!#REF!</definedName>
    <definedName name="orifa" localSheetId="22">[23]Sheet1!#REF!</definedName>
    <definedName name="orifa" localSheetId="16">[23]Sheet1!#REF!</definedName>
    <definedName name="orifa" localSheetId="17">[23]Sheet1!#REF!</definedName>
    <definedName name="orifa">[23]Sheet1!#REF!</definedName>
    <definedName name="orifd" localSheetId="31">[23]Sheet1!#REF!</definedName>
    <definedName name="orifd" localSheetId="7">[23]Sheet1!#REF!</definedName>
    <definedName name="orifd" localSheetId="14">[23]Sheet1!#REF!</definedName>
    <definedName name="orifd" localSheetId="19">[23]Sheet1!#REF!</definedName>
    <definedName name="orifd" localSheetId="21">[23]Sheet1!#REF!</definedName>
    <definedName name="orifd" localSheetId="22">[23]Sheet1!#REF!</definedName>
    <definedName name="orifd" localSheetId="16">[23]Sheet1!#REF!</definedName>
    <definedName name="orifd" localSheetId="17">[23]Sheet1!#REF!</definedName>
    <definedName name="orifd">[23]Sheet1!#REF!</definedName>
    <definedName name="Orificio" localSheetId="31">#REF!</definedName>
    <definedName name="Orificio" localSheetId="7">#REF!</definedName>
    <definedName name="Orificio" localSheetId="14">#REF!</definedName>
    <definedName name="Orificio" localSheetId="19">#REF!</definedName>
    <definedName name="Orificio" localSheetId="21">#REF!</definedName>
    <definedName name="Orificio" localSheetId="22">#REF!</definedName>
    <definedName name="Orificio" localSheetId="16">#REF!</definedName>
    <definedName name="Orificio" localSheetId="17">#REF!</definedName>
    <definedName name="Orificio">#REF!</definedName>
    <definedName name="orificio_Antes" localSheetId="31">#REF!</definedName>
    <definedName name="orificio_Antes" localSheetId="7">#REF!</definedName>
    <definedName name="orificio_Antes" localSheetId="14">#REF!</definedName>
    <definedName name="orificio_Antes" localSheetId="19">#REF!</definedName>
    <definedName name="orificio_Antes" localSheetId="21">#REF!</definedName>
    <definedName name="orificio_Antes" localSheetId="22">#REF!</definedName>
    <definedName name="orificio_Antes" localSheetId="16">#REF!</definedName>
    <definedName name="orificio_Antes" localSheetId="17">#REF!</definedName>
    <definedName name="orificio_Antes">#REF!</definedName>
    <definedName name="orificio_despues" localSheetId="31">#REF!</definedName>
    <definedName name="orificio_despues" localSheetId="7">#REF!</definedName>
    <definedName name="orificio_despues" localSheetId="14">#REF!</definedName>
    <definedName name="orificio_despues" localSheetId="19">#REF!</definedName>
    <definedName name="orificio_despues" localSheetId="21">#REF!</definedName>
    <definedName name="orificio_despues" localSheetId="22">#REF!</definedName>
    <definedName name="orificio_despues" localSheetId="16">#REF!</definedName>
    <definedName name="orificio_despues" localSheetId="17">#REF!</definedName>
    <definedName name="orificio_despues">#REF!</definedName>
    <definedName name="ot" localSheetId="31">#REF!</definedName>
    <definedName name="ot" localSheetId="7">#REF!</definedName>
    <definedName name="ot" localSheetId="14">#REF!</definedName>
    <definedName name="ot" localSheetId="19">#REF!</definedName>
    <definedName name="ot" localSheetId="21">#REF!</definedName>
    <definedName name="ot" localSheetId="22">#REF!</definedName>
    <definedName name="ot" localSheetId="16">#REF!</definedName>
    <definedName name="ot" localSheetId="17">#REF!</definedName>
    <definedName name="ot">#REF!</definedName>
    <definedName name="OtherVC" localSheetId="31">#REF!</definedName>
    <definedName name="OtherVC" localSheetId="7">#REF!</definedName>
    <definedName name="OtherVC" localSheetId="14">#REF!</definedName>
    <definedName name="OtherVC" localSheetId="19">#REF!</definedName>
    <definedName name="OtherVC" localSheetId="21">#REF!</definedName>
    <definedName name="OtherVC" localSheetId="22">#REF!</definedName>
    <definedName name="OtherVC" localSheetId="16">#REF!</definedName>
    <definedName name="OtherVC" localSheetId="17">#REF!</definedName>
    <definedName name="OtherVC">#REF!</definedName>
    <definedName name="Otros" localSheetId="14">[9]Otros!$A$4:$A$303</definedName>
    <definedName name="Otros">[9]Otros!$A$4:$A$303</definedName>
    <definedName name="Overhead" localSheetId="31">#REF!</definedName>
    <definedName name="Overhead" localSheetId="7">#REF!</definedName>
    <definedName name="Overhead" localSheetId="14">#REF!</definedName>
    <definedName name="Overhead" localSheetId="19">#REF!</definedName>
    <definedName name="Overhead" localSheetId="21">#REF!</definedName>
    <definedName name="Overhead" localSheetId="22">#REF!</definedName>
    <definedName name="Overhead" localSheetId="16">#REF!</definedName>
    <definedName name="Overhead" localSheetId="17">#REF!</definedName>
    <definedName name="Overhead">#REF!</definedName>
    <definedName name="p" localSheetId="16">#REF!</definedName>
    <definedName name="p">#REF!</definedName>
    <definedName name="P.1" localSheetId="31">#REF!</definedName>
    <definedName name="P.1" localSheetId="7">#REF!</definedName>
    <definedName name="P.1" localSheetId="14">#REF!</definedName>
    <definedName name="P.1" localSheetId="19">#REF!</definedName>
    <definedName name="P.1" localSheetId="21">#REF!</definedName>
    <definedName name="P.1" localSheetId="22">#REF!</definedName>
    <definedName name="P.1" localSheetId="16">#REF!</definedName>
    <definedName name="P.1" localSheetId="17">#REF!</definedName>
    <definedName name="P.1">#REF!</definedName>
    <definedName name="P.2" localSheetId="31">#REF!</definedName>
    <definedName name="P.2" localSheetId="7">#REF!</definedName>
    <definedName name="P.2" localSheetId="14">#REF!</definedName>
    <definedName name="P.2" localSheetId="19">#REF!</definedName>
    <definedName name="P.2" localSheetId="21">#REF!</definedName>
    <definedName name="P.2" localSheetId="22">#REF!</definedName>
    <definedName name="P.2" localSheetId="16">#REF!</definedName>
    <definedName name="P.2" localSheetId="17">#REF!</definedName>
    <definedName name="P.2">#REF!</definedName>
    <definedName name="P.3" localSheetId="31">#REF!</definedName>
    <definedName name="P.3" localSheetId="7">#REF!</definedName>
    <definedName name="P.3" localSheetId="14">#REF!</definedName>
    <definedName name="P.3" localSheetId="19">#REF!</definedName>
    <definedName name="P.3" localSheetId="21">#REF!</definedName>
    <definedName name="P.3" localSheetId="22">#REF!</definedName>
    <definedName name="P.3" localSheetId="16">#REF!</definedName>
    <definedName name="P.3" localSheetId="17">#REF!</definedName>
    <definedName name="P.3">#REF!</definedName>
    <definedName name="P.4" localSheetId="31">#REF!</definedName>
    <definedName name="P.4" localSheetId="7">#REF!</definedName>
    <definedName name="P.4" localSheetId="14">#REF!</definedName>
    <definedName name="P.4" localSheetId="19">#REF!</definedName>
    <definedName name="P.4" localSheetId="21">#REF!</definedName>
    <definedName name="P.4" localSheetId="22">#REF!</definedName>
    <definedName name="P.4" localSheetId="16">#REF!</definedName>
    <definedName name="P.4" localSheetId="17">#REF!</definedName>
    <definedName name="P.4">#REF!</definedName>
    <definedName name="P.5" localSheetId="31">#REF!</definedName>
    <definedName name="P.5" localSheetId="7">#REF!</definedName>
    <definedName name="P.5" localSheetId="14">#REF!</definedName>
    <definedName name="P.5" localSheetId="19">#REF!</definedName>
    <definedName name="P.5" localSheetId="21">#REF!</definedName>
    <definedName name="P.5" localSheetId="22">#REF!</definedName>
    <definedName name="P.5" localSheetId="16">#REF!</definedName>
    <definedName name="P.5" localSheetId="17">#REF!</definedName>
    <definedName name="P.5">#REF!</definedName>
    <definedName name="P.6" localSheetId="31">#REF!</definedName>
    <definedName name="P.6" localSheetId="7">#REF!</definedName>
    <definedName name="P.6" localSheetId="14">#REF!</definedName>
    <definedName name="P.6" localSheetId="19">#REF!</definedName>
    <definedName name="P.6" localSheetId="21">#REF!</definedName>
    <definedName name="P.6" localSheetId="22">#REF!</definedName>
    <definedName name="P.6" localSheetId="16">#REF!</definedName>
    <definedName name="P.6" localSheetId="17">#REF!</definedName>
    <definedName name="P.6">#REF!</definedName>
    <definedName name="P.7" localSheetId="31">#REF!</definedName>
    <definedName name="P.7" localSheetId="7">#REF!</definedName>
    <definedName name="P.7" localSheetId="14">#REF!</definedName>
    <definedName name="P.7" localSheetId="19">#REF!</definedName>
    <definedName name="P.7" localSheetId="21">#REF!</definedName>
    <definedName name="P.7" localSheetId="22">#REF!</definedName>
    <definedName name="P.7" localSheetId="16">#REF!</definedName>
    <definedName name="P.7" localSheetId="17">#REF!</definedName>
    <definedName name="P.7">#REF!</definedName>
    <definedName name="P.A.">#N/A</definedName>
    <definedName name="pa" localSheetId="31">#REF!</definedName>
    <definedName name="pa" localSheetId="7">#REF!</definedName>
    <definedName name="pa" localSheetId="14">#REF!</definedName>
    <definedName name="pa" localSheetId="19">#REF!</definedName>
    <definedName name="pa" localSheetId="21">#REF!</definedName>
    <definedName name="pa" localSheetId="22">#REF!</definedName>
    <definedName name="pa" localSheetId="16">#REF!</definedName>
    <definedName name="pa" localSheetId="17">#REF!</definedName>
    <definedName name="pa">#REF!</definedName>
    <definedName name="pat" localSheetId="16">#REF!</definedName>
    <definedName name="pat">#REF!</definedName>
    <definedName name="PatenteRanger" localSheetId="31">#REF!</definedName>
    <definedName name="PatenteRanger" localSheetId="7">#REF!</definedName>
    <definedName name="PatenteRanger" localSheetId="14">#REF!</definedName>
    <definedName name="PatenteRanger" localSheetId="19">#REF!</definedName>
    <definedName name="PatenteRanger" localSheetId="21">#REF!</definedName>
    <definedName name="PatenteRanger" localSheetId="22">#REF!</definedName>
    <definedName name="PatenteRanger" localSheetId="16">#REF!</definedName>
    <definedName name="PatenteRanger" localSheetId="17">#REF!</definedName>
    <definedName name="PatenteRanger">#REF!</definedName>
    <definedName name="PatenteSeguroCENT" localSheetId="31">#REF!</definedName>
    <definedName name="PatenteSeguroCENT" localSheetId="7">#REF!</definedName>
    <definedName name="PatenteSeguroCENT" localSheetId="14">#REF!</definedName>
    <definedName name="PatenteSeguroCENT" localSheetId="19">#REF!</definedName>
    <definedName name="PatenteSeguroCENT" localSheetId="21">#REF!</definedName>
    <definedName name="PatenteSeguroCENT" localSheetId="22">#REF!</definedName>
    <definedName name="PatenteSeguroCENT" localSheetId="16">#REF!</definedName>
    <definedName name="PatenteSeguroCENT" localSheetId="17">#REF!</definedName>
    <definedName name="PatenteSeguroCENT">#REF!</definedName>
    <definedName name="Pb" localSheetId="31">#REF!</definedName>
    <definedName name="Pb" localSheetId="7">#REF!</definedName>
    <definedName name="Pb" localSheetId="27">#REF!</definedName>
    <definedName name="Pb" localSheetId="14">#REF!</definedName>
    <definedName name="Pb" localSheetId="19">#REF!</definedName>
    <definedName name="Pb" localSheetId="21">#REF!</definedName>
    <definedName name="Pb" localSheetId="22">#REF!</definedName>
    <definedName name="Pb" localSheetId="28">#REF!</definedName>
    <definedName name="Pb" localSheetId="16">#REF!</definedName>
    <definedName name="Pb" localSheetId="3">#REF!</definedName>
    <definedName name="Pb" localSheetId="17">#REF!</definedName>
    <definedName name="Pb">#REF!</definedName>
    <definedName name="Pboca" localSheetId="31">#REF!</definedName>
    <definedName name="Pboca" localSheetId="7">#REF!</definedName>
    <definedName name="Pboca" localSheetId="14">#REF!</definedName>
    <definedName name="Pboca" localSheetId="19">#REF!</definedName>
    <definedName name="Pboca" localSheetId="21">#REF!</definedName>
    <definedName name="Pboca" localSheetId="22">#REF!</definedName>
    <definedName name="Pboca" localSheetId="16">#REF!</definedName>
    <definedName name="Pboca" localSheetId="17">#REF!</definedName>
    <definedName name="Pboca">#REF!</definedName>
    <definedName name="pbp_Antes" localSheetId="31">#REF!</definedName>
    <definedName name="pbp_Antes" localSheetId="7">#REF!</definedName>
    <definedName name="pbp_Antes" localSheetId="14">#REF!</definedName>
    <definedName name="pbp_Antes" localSheetId="19">#REF!</definedName>
    <definedName name="pbp_Antes" localSheetId="21">#REF!</definedName>
    <definedName name="pbp_Antes" localSheetId="22">#REF!</definedName>
    <definedName name="pbp_Antes" localSheetId="16">#REF!</definedName>
    <definedName name="pbp_Antes" localSheetId="17">#REF!</definedName>
    <definedName name="pbp_Antes">#REF!</definedName>
    <definedName name="pbp_despues" localSheetId="31">#REF!</definedName>
    <definedName name="pbp_despues" localSheetId="7">#REF!</definedName>
    <definedName name="pbp_despues" localSheetId="14">#REF!</definedName>
    <definedName name="pbp_despues" localSheetId="19">#REF!</definedName>
    <definedName name="pbp_despues" localSheetId="21">#REF!</definedName>
    <definedName name="pbp_despues" localSheetId="22">#REF!</definedName>
    <definedName name="pbp_despues" localSheetId="16">#REF!</definedName>
    <definedName name="pbp_despues" localSheetId="17">#REF!</definedName>
    <definedName name="pbp_despues">#REF!</definedName>
    <definedName name="PC" localSheetId="31">#REF!</definedName>
    <definedName name="PC" localSheetId="7">#REF!</definedName>
    <definedName name="PC" localSheetId="27">#REF!</definedName>
    <definedName name="PC" localSheetId="14">#REF!</definedName>
    <definedName name="PC" localSheetId="19">#REF!</definedName>
    <definedName name="PC" localSheetId="21">#REF!</definedName>
    <definedName name="PC" localSheetId="22">#REF!</definedName>
    <definedName name="PC" localSheetId="28">#REF!</definedName>
    <definedName name="PC" localSheetId="16">#REF!</definedName>
    <definedName name="PC" localSheetId="3">#REF!</definedName>
    <definedName name="PC" localSheetId="17">#REF!</definedName>
    <definedName name="PC">#REF!</definedName>
    <definedName name="Pcolumna" localSheetId="31">#REF!</definedName>
    <definedName name="Pcolumna" localSheetId="7">#REF!</definedName>
    <definedName name="Pcolumna" localSheetId="14">#REF!</definedName>
    <definedName name="Pcolumna" localSheetId="19">#REF!</definedName>
    <definedName name="Pcolumna" localSheetId="21">#REF!</definedName>
    <definedName name="Pcolumna" localSheetId="22">#REF!</definedName>
    <definedName name="Pcolumna" localSheetId="16">#REF!</definedName>
    <definedName name="Pcolumna" localSheetId="17">#REF!</definedName>
    <definedName name="Pcolumna">#REF!</definedName>
    <definedName name="Pdb_Comp">[4]MiniDB!$D$38</definedName>
    <definedName name="pdepth">[16]Data!$D$9</definedName>
    <definedName name="PE_Obs">[4]MiniDB!$D$37</definedName>
    <definedName name="PEPITO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pito1" hidden="1">{#N/A,#N/A,TRUE,"OBJETIVOS";#N/A,#N/A,TRUE,"CARATA";#N/A,#N/A,TRUE,"COLUMNA";#N/A,#N/A,TRUE,"ENTUBACION";#N/A,#N/A,TRUE,"COSTOS";#N/A,#N/A,TRUE,"CAÑERIA";#N/A,#N/A,TRUE,"CRONO";#N/A,#N/A,TRUE,"BOP";#N/A,#N/A,TRUE,"PREVENTORES"}</definedName>
    <definedName name="PERF" localSheetId="31">#REF!</definedName>
    <definedName name="PERF" localSheetId="7">#REF!</definedName>
    <definedName name="PERF" localSheetId="14">#REF!</definedName>
    <definedName name="PERF" localSheetId="19">#REF!</definedName>
    <definedName name="PERF" localSheetId="21">#REF!</definedName>
    <definedName name="PERF" localSheetId="22">#REF!</definedName>
    <definedName name="PERF" localSheetId="16">#REF!</definedName>
    <definedName name="PERF" localSheetId="17">#REF!</definedName>
    <definedName name="PERF">#REF!</definedName>
    <definedName name="Perforador" localSheetId="31">#REF!</definedName>
    <definedName name="Perforador" localSheetId="7">#REF!</definedName>
    <definedName name="Perforador" localSheetId="14">#REF!</definedName>
    <definedName name="Perforador" localSheetId="19">#REF!</definedName>
    <definedName name="Perforador" localSheetId="21">#REF!</definedName>
    <definedName name="Perforador" localSheetId="22">#REF!</definedName>
    <definedName name="Perforador" localSheetId="16">#REF!</definedName>
    <definedName name="Perforador" localSheetId="17">#REF!</definedName>
    <definedName name="Perforador">#REF!</definedName>
    <definedName name="PERICAM">[60]PARAM!$A$3</definedName>
    <definedName name="Personal" localSheetId="14">[9]MO!$A$3:$A$128</definedName>
    <definedName name="Personal">[9]MO!$A$3:$A$128</definedName>
    <definedName name="PESOS150" localSheetId="31">#REF!</definedName>
    <definedName name="PESOS150" localSheetId="7">#REF!</definedName>
    <definedName name="PESOS150" localSheetId="27">#REF!</definedName>
    <definedName name="PESOS150" localSheetId="14">#REF!</definedName>
    <definedName name="PESOS150" localSheetId="19">#REF!</definedName>
    <definedName name="PESOS150" localSheetId="21">#REF!</definedName>
    <definedName name="PESOS150" localSheetId="22">#REF!</definedName>
    <definedName name="PESOS150" localSheetId="28">#REF!</definedName>
    <definedName name="PESOS150" localSheetId="16">#REF!</definedName>
    <definedName name="PESOS150" localSheetId="3">#REF!</definedName>
    <definedName name="PESOS150" localSheetId="17">#REF!</definedName>
    <definedName name="PESOS150">#REF!</definedName>
    <definedName name="pesos600" localSheetId="31">#REF!</definedName>
    <definedName name="pesos600" localSheetId="7">#REF!</definedName>
    <definedName name="pesos600" localSheetId="27">#REF!</definedName>
    <definedName name="pesos600" localSheetId="14">#REF!</definedName>
    <definedName name="pesos600" localSheetId="19">#REF!</definedName>
    <definedName name="pesos600" localSheetId="21">#REF!</definedName>
    <definedName name="pesos600" localSheetId="22">#REF!</definedName>
    <definedName name="pesos600" localSheetId="28">#REF!</definedName>
    <definedName name="pesos600" localSheetId="16">#REF!</definedName>
    <definedName name="pesos600" localSheetId="3">#REF!</definedName>
    <definedName name="pesos600" localSheetId="17">#REF!</definedName>
    <definedName name="pesos600">#REF!</definedName>
    <definedName name="PESOS83">'[61]#¡REF'!$K$28</definedName>
    <definedName name="PESOS85" localSheetId="31">'[61]RESUMEN GRAL'!#REF!</definedName>
    <definedName name="PESOS85" localSheetId="7">'[61]RESUMEN GRAL'!#REF!</definedName>
    <definedName name="PESOS85" localSheetId="27">'[61]RESUMEN GRAL'!#REF!</definedName>
    <definedName name="PESOS85" localSheetId="14">'[61]RESUMEN GRAL'!#REF!</definedName>
    <definedName name="PESOS85" localSheetId="19">'[61]RESUMEN GRAL'!#REF!</definedName>
    <definedName name="PESOS85" localSheetId="21">'[61]RESUMEN GRAL'!#REF!</definedName>
    <definedName name="PESOS85" localSheetId="22">'[61]RESUMEN GRAL'!#REF!</definedName>
    <definedName name="PESOS85" localSheetId="28">'[61]RESUMEN GRAL'!#REF!</definedName>
    <definedName name="PESOS85" localSheetId="16">'[61]RESUMEN GRAL'!#REF!</definedName>
    <definedName name="PESOS85" localSheetId="3">'[61]RESUMEN GRAL'!#REF!</definedName>
    <definedName name="PESOS85" localSheetId="17">'[61]RESUMEN GRAL'!#REF!</definedName>
    <definedName name="PESOS85">'[61]RESUMEN GRAL'!#REF!</definedName>
    <definedName name="Petróleo_y_Gas_Occidente" localSheetId="7">#REF!</definedName>
    <definedName name="Petróleo_y_Gas_Occidente" localSheetId="14">#REF!</definedName>
    <definedName name="Petróleo_y_Gas_Occidente" localSheetId="19">#REF!</definedName>
    <definedName name="Petróleo_y_Gas_Occidente" localSheetId="21">#REF!</definedName>
    <definedName name="Petróleo_y_Gas_Occidente" localSheetId="22">#REF!</definedName>
    <definedName name="Petróleo_y_Gas_Occidente" localSheetId="16">#REF!</definedName>
    <definedName name="Petróleo_y_Gas_Occidente" localSheetId="17">#REF!</definedName>
    <definedName name="Petróleo_y_Gas_Occidente">#REF!</definedName>
    <definedName name="Pf" localSheetId="31">#REF!</definedName>
    <definedName name="Pf" localSheetId="7">#REF!</definedName>
    <definedName name="Pf" localSheetId="27">#REF!</definedName>
    <definedName name="Pf" localSheetId="14">#REF!</definedName>
    <definedName name="Pf" localSheetId="19">#REF!</definedName>
    <definedName name="Pf" localSheetId="21">#REF!</definedName>
    <definedName name="Pf" localSheetId="22">#REF!</definedName>
    <definedName name="Pf" localSheetId="28">#REF!</definedName>
    <definedName name="Pf" localSheetId="16">#REF!</definedName>
    <definedName name="Pf" localSheetId="3">#REF!</definedName>
    <definedName name="Pf" localSheetId="17">#REF!</definedName>
    <definedName name="Pf">#REF!</definedName>
    <definedName name="PGAS1" localSheetId="31">#REF!</definedName>
    <definedName name="PGAS1" localSheetId="7">#REF!</definedName>
    <definedName name="PGAS1" localSheetId="14">#REF!</definedName>
    <definedName name="PGAS1" localSheetId="19">#REF!</definedName>
    <definedName name="PGAS1" localSheetId="21">#REF!</definedName>
    <definedName name="PGAS1" localSheetId="22">#REF!</definedName>
    <definedName name="PGAS1" localSheetId="16">#REF!</definedName>
    <definedName name="PGAS1" localSheetId="17">#REF!</definedName>
    <definedName name="PGAS1">#REF!</definedName>
    <definedName name="PGAS2" localSheetId="31">#REF!</definedName>
    <definedName name="PGAS2" localSheetId="7">#REF!</definedName>
    <definedName name="PGAS2" localSheetId="14">#REF!</definedName>
    <definedName name="PGAS2" localSheetId="19">#REF!</definedName>
    <definedName name="PGAS2" localSheetId="21">#REF!</definedName>
    <definedName name="PGAS2" localSheetId="22">#REF!</definedName>
    <definedName name="PGAS2" localSheetId="16">#REF!</definedName>
    <definedName name="PGAS2" localSheetId="17">#REF!</definedName>
    <definedName name="PGAS2">#REF!</definedName>
    <definedName name="PGAS3" localSheetId="31">#REF!</definedName>
    <definedName name="PGAS3" localSheetId="7">#REF!</definedName>
    <definedName name="PGAS3" localSheetId="14">#REF!</definedName>
    <definedName name="PGAS3" localSheetId="19">#REF!</definedName>
    <definedName name="PGAS3" localSheetId="21">#REF!</definedName>
    <definedName name="PGAS3" localSheetId="22">#REF!</definedName>
    <definedName name="PGAS3" localSheetId="16">#REF!</definedName>
    <definedName name="PGAS3" localSheetId="17">#REF!</definedName>
    <definedName name="PGAS3">#REF!</definedName>
    <definedName name="PGAS4" localSheetId="31">#REF!</definedName>
    <definedName name="PGAS4" localSheetId="7">#REF!</definedName>
    <definedName name="PGAS4" localSheetId="14">#REF!</definedName>
    <definedName name="PGAS4" localSheetId="19">#REF!</definedName>
    <definedName name="PGAS4" localSheetId="21">#REF!</definedName>
    <definedName name="PGAS4" localSheetId="22">#REF!</definedName>
    <definedName name="PGAS4" localSheetId="16">#REF!</definedName>
    <definedName name="PGAS4" localSheetId="17">#REF!</definedName>
    <definedName name="PGAS4">#REF!</definedName>
    <definedName name="PGAS5" localSheetId="31">#REF!</definedName>
    <definedName name="PGAS5" localSheetId="7">#REF!</definedName>
    <definedName name="PGAS5" localSheetId="14">#REF!</definedName>
    <definedName name="PGAS5" localSheetId="19">#REF!</definedName>
    <definedName name="PGAS5" localSheetId="21">#REF!</definedName>
    <definedName name="PGAS5" localSheetId="22">#REF!</definedName>
    <definedName name="PGAS5" localSheetId="16">#REF!</definedName>
    <definedName name="PGAS5" localSheetId="17">#REF!</definedName>
    <definedName name="PGAS5">#REF!</definedName>
    <definedName name="PGAS6" localSheetId="31">#REF!</definedName>
    <definedName name="PGAS6" localSheetId="7">#REF!</definedName>
    <definedName name="PGAS6" localSheetId="14">#REF!</definedName>
    <definedName name="PGAS6" localSheetId="19">#REF!</definedName>
    <definedName name="PGAS6" localSheetId="21">#REF!</definedName>
    <definedName name="PGAS6" localSheetId="22">#REF!</definedName>
    <definedName name="PGAS6" localSheetId="16">#REF!</definedName>
    <definedName name="PGAS6" localSheetId="17">#REF!</definedName>
    <definedName name="PGAS6">#REF!</definedName>
    <definedName name="PHDG" localSheetId="31">#REF!</definedName>
    <definedName name="PHDG" localSheetId="7">#REF!</definedName>
    <definedName name="PHDG" localSheetId="14">#REF!</definedName>
    <definedName name="PHDG" localSheetId="19">#REF!</definedName>
    <definedName name="PHDG" localSheetId="21">#REF!</definedName>
    <definedName name="PHDG" localSheetId="22">#REF!</definedName>
    <definedName name="PHDG" localSheetId="16">#REF!</definedName>
    <definedName name="PHDG" localSheetId="17">#REF!</definedName>
    <definedName name="PHDG">#REF!</definedName>
    <definedName name="PHGAS" localSheetId="31">#REF!</definedName>
    <definedName name="PHGAS" localSheetId="7">#REF!</definedName>
    <definedName name="PHGAS" localSheetId="14">#REF!</definedName>
    <definedName name="PHGAS" localSheetId="19">#REF!</definedName>
    <definedName name="PHGAS" localSheetId="21">#REF!</definedName>
    <definedName name="PHGAS" localSheetId="22">#REF!</definedName>
    <definedName name="PHGAS" localSheetId="16">#REF!</definedName>
    <definedName name="PHGAS" localSheetId="17">#REF!</definedName>
    <definedName name="PHGAS">#REF!</definedName>
    <definedName name="PHMED" localSheetId="31">#REF!</definedName>
    <definedName name="PHMED" localSheetId="7">#REF!</definedName>
    <definedName name="PHMED" localSheetId="14">#REF!</definedName>
    <definedName name="PHMED" localSheetId="19">#REF!</definedName>
    <definedName name="PHMED" localSheetId="21">#REF!</definedName>
    <definedName name="PHMED" localSheetId="22">#REF!</definedName>
    <definedName name="PHMED" localSheetId="16">#REF!</definedName>
    <definedName name="PHMED" localSheetId="17">#REF!</definedName>
    <definedName name="PHMED">#REF!</definedName>
    <definedName name="PHRES" localSheetId="31">#REF!</definedName>
    <definedName name="PHRES" localSheetId="7">#REF!</definedName>
    <definedName name="PHRES" localSheetId="14">#REF!</definedName>
    <definedName name="PHRES" localSheetId="19">#REF!</definedName>
    <definedName name="PHRES" localSheetId="21">#REF!</definedName>
    <definedName name="PHRES" localSheetId="22">#REF!</definedName>
    <definedName name="PHRES" localSheetId="16">#REF!</definedName>
    <definedName name="PHRES" localSheetId="17">#REF!</definedName>
    <definedName name="PHRES">#REF!</definedName>
    <definedName name="PHTAN" localSheetId="31">#REF!</definedName>
    <definedName name="PHTAN" localSheetId="7">#REF!</definedName>
    <definedName name="PHTAN" localSheetId="14">#REF!</definedName>
    <definedName name="PHTAN" localSheetId="19">#REF!</definedName>
    <definedName name="PHTAN" localSheetId="21">#REF!</definedName>
    <definedName name="PHTAN" localSheetId="22">#REF!</definedName>
    <definedName name="PHTAN" localSheetId="16">#REF!</definedName>
    <definedName name="PHTAN" localSheetId="17">#REF!</definedName>
    <definedName name="PHTAN">#REF!</definedName>
    <definedName name="pilREV" localSheetId="27">'[17]Pileta Revestida'!$A$7:$P$54</definedName>
    <definedName name="pilREV">'[18]Pileta Revestida'!$A$7:$P$54</definedName>
    <definedName name="PINCUPLA">'[27]PESCA DE V-B'!$A$135:$J$195</definedName>
    <definedName name="Pinyeccion" localSheetId="31">#REF!</definedName>
    <definedName name="Pinyeccion" localSheetId="7">#REF!</definedName>
    <definedName name="Pinyeccion" localSheetId="14">#REF!</definedName>
    <definedName name="Pinyeccion" localSheetId="19">#REF!</definedName>
    <definedName name="Pinyeccion" localSheetId="21">#REF!</definedName>
    <definedName name="Pinyeccion" localSheetId="22">#REF!</definedName>
    <definedName name="Pinyeccion" localSheetId="16">#REF!</definedName>
    <definedName name="Pinyeccion" localSheetId="17">#REF!</definedName>
    <definedName name="Pinyeccion">#REF!</definedName>
    <definedName name="PKR" localSheetId="31">#REF!</definedName>
    <definedName name="PKR" localSheetId="7">#REF!</definedName>
    <definedName name="PKR" localSheetId="14">#REF!</definedName>
    <definedName name="PKR" localSheetId="19">#REF!</definedName>
    <definedName name="PKR" localSheetId="21">#REF!</definedName>
    <definedName name="PKR" localSheetId="22">#REF!</definedName>
    <definedName name="PKR" localSheetId="16">#REF!</definedName>
    <definedName name="PKR" localSheetId="17">#REF!</definedName>
    <definedName name="PKR">#REF!</definedName>
    <definedName name="PLA" localSheetId="31">#REF!</definedName>
    <definedName name="PLA" localSheetId="7">#REF!</definedName>
    <definedName name="PLA" localSheetId="14">#REF!</definedName>
    <definedName name="PLA" localSheetId="19">#REF!</definedName>
    <definedName name="PLA" localSheetId="21">#REF!</definedName>
    <definedName name="PLA" localSheetId="22">#REF!</definedName>
    <definedName name="PLA" localSheetId="16">#REF!</definedName>
    <definedName name="PLA" localSheetId="17">#REF!</definedName>
    <definedName name="PLA">#REF!</definedName>
    <definedName name="PLANILLAS" localSheetId="31">#REF!</definedName>
    <definedName name="PLANILLAS" localSheetId="7">#REF!</definedName>
    <definedName name="PLANILLAS" localSheetId="14">#REF!</definedName>
    <definedName name="PLANILLAS" localSheetId="19">#REF!</definedName>
    <definedName name="PLANILLAS" localSheetId="21">#REF!</definedName>
    <definedName name="PLANILLAS" localSheetId="22">#REF!</definedName>
    <definedName name="PLANILLAS" localSheetId="16">#REF!</definedName>
    <definedName name="PLANILLAS" localSheetId="17">#REF!</definedName>
    <definedName name="PLANILLAS">#REF!</definedName>
    <definedName name="PLANTA__DE__GAS__CENTENARIO" localSheetId="31">#REF!</definedName>
    <definedName name="PLANTA__DE__GAS__CENTENARIO" localSheetId="7">#REF!</definedName>
    <definedName name="PLANTA__DE__GAS__CENTENARIO" localSheetId="14">#REF!</definedName>
    <definedName name="PLANTA__DE__GAS__CENTENARIO" localSheetId="19">#REF!</definedName>
    <definedName name="PLANTA__DE__GAS__CENTENARIO" localSheetId="21">#REF!</definedName>
    <definedName name="PLANTA__DE__GAS__CENTENARIO" localSheetId="22">#REF!</definedName>
    <definedName name="PLANTA__DE__GAS__CENTENARIO" localSheetId="16">#REF!</definedName>
    <definedName name="PLANTA__DE__GAS__CENTENARIO" localSheetId="17">#REF!</definedName>
    <definedName name="PLANTA__DE__GAS__CENTENARIO">#REF!</definedName>
    <definedName name="Plin1">[4]MiniDB!$D$15</definedName>
    <definedName name="Plin2">[4]MiniDB!$D$14</definedName>
    <definedName name="Plin3">[4]MiniDB!$D$13</definedName>
    <definedName name="Plinea" localSheetId="31">#REF!</definedName>
    <definedName name="Plinea" localSheetId="7">#REF!</definedName>
    <definedName name="Plinea" localSheetId="14">#REF!</definedName>
    <definedName name="Plinea" localSheetId="19">#REF!</definedName>
    <definedName name="Plinea" localSheetId="21">#REF!</definedName>
    <definedName name="Plinea" localSheetId="22">#REF!</definedName>
    <definedName name="Plinea" localSheetId="16">#REF!</definedName>
    <definedName name="Plinea" localSheetId="17">#REF!</definedName>
    <definedName name="Plinea">#REF!</definedName>
    <definedName name="PLPG1" localSheetId="31">#REF!</definedName>
    <definedName name="PLPG1" localSheetId="7">#REF!</definedName>
    <definedName name="PLPG1" localSheetId="14">#REF!</definedName>
    <definedName name="PLPG1" localSheetId="19">#REF!</definedName>
    <definedName name="PLPG1" localSheetId="21">#REF!</definedName>
    <definedName name="PLPG1" localSheetId="22">#REF!</definedName>
    <definedName name="PLPG1" localSheetId="16">#REF!</definedName>
    <definedName name="PLPG1" localSheetId="17">#REF!</definedName>
    <definedName name="PLPG1">#REF!</definedName>
    <definedName name="PLPG2" localSheetId="31">#REF!</definedName>
    <definedName name="PLPG2" localSheetId="7">#REF!</definedName>
    <definedName name="PLPG2" localSheetId="14">#REF!</definedName>
    <definedName name="PLPG2" localSheetId="19">#REF!</definedName>
    <definedName name="PLPG2" localSheetId="21">#REF!</definedName>
    <definedName name="PLPG2" localSheetId="22">#REF!</definedName>
    <definedName name="PLPG2" localSheetId="16">#REF!</definedName>
    <definedName name="PLPG2" localSheetId="17">#REF!</definedName>
    <definedName name="PLPG2">#REF!</definedName>
    <definedName name="PLPG3" localSheetId="31">#REF!</definedName>
    <definedName name="PLPG3" localSheetId="7">#REF!</definedName>
    <definedName name="PLPG3" localSheetId="14">#REF!</definedName>
    <definedName name="PLPG3" localSheetId="19">#REF!</definedName>
    <definedName name="PLPG3" localSheetId="21">#REF!</definedName>
    <definedName name="PLPG3" localSheetId="22">#REF!</definedName>
    <definedName name="PLPG3" localSheetId="16">#REF!</definedName>
    <definedName name="PLPG3" localSheetId="17">#REF!</definedName>
    <definedName name="PLPG3">#REF!</definedName>
    <definedName name="PLPG4" localSheetId="31">#REF!</definedName>
    <definedName name="PLPG4" localSheetId="7">#REF!</definedName>
    <definedName name="PLPG4" localSheetId="14">#REF!</definedName>
    <definedName name="PLPG4" localSheetId="19">#REF!</definedName>
    <definedName name="PLPG4" localSheetId="21">#REF!</definedName>
    <definedName name="PLPG4" localSheetId="22">#REF!</definedName>
    <definedName name="PLPG4" localSheetId="16">#REF!</definedName>
    <definedName name="PLPG4" localSheetId="17">#REF!</definedName>
    <definedName name="PLPG4">#REF!</definedName>
    <definedName name="plunger">[16]Data!$D$7</definedName>
    <definedName name="PM" localSheetId="31">#REF!</definedName>
    <definedName name="PM" localSheetId="7">#REF!</definedName>
    <definedName name="PM" localSheetId="27">#REF!</definedName>
    <definedName name="PM" localSheetId="14">#REF!</definedName>
    <definedName name="PM" localSheetId="19">#REF!</definedName>
    <definedName name="PM" localSheetId="21">#REF!</definedName>
    <definedName name="PM" localSheetId="22">#REF!</definedName>
    <definedName name="PM" localSheetId="28">#REF!</definedName>
    <definedName name="PM" localSheetId="16">#REF!</definedName>
    <definedName name="PM" localSheetId="3">#REF!</definedName>
    <definedName name="PM" localSheetId="17">#REF!</definedName>
    <definedName name="PM">#REF!</definedName>
    <definedName name="PMED1" localSheetId="31">#REF!</definedName>
    <definedName name="PMED1" localSheetId="7">#REF!</definedName>
    <definedName name="PMED1" localSheetId="14">#REF!</definedName>
    <definedName name="PMED1" localSheetId="19">#REF!</definedName>
    <definedName name="PMED1" localSheetId="21">#REF!</definedName>
    <definedName name="PMED1" localSheetId="22">#REF!</definedName>
    <definedName name="PMED1" localSheetId="16">#REF!</definedName>
    <definedName name="PMED1" localSheetId="17">#REF!</definedName>
    <definedName name="PMED1">#REF!</definedName>
    <definedName name="PMED2" localSheetId="31">#REF!</definedName>
    <definedName name="PMED2" localSheetId="7">#REF!</definedName>
    <definedName name="PMED2" localSheetId="14">#REF!</definedName>
    <definedName name="PMED2" localSheetId="19">#REF!</definedName>
    <definedName name="PMED2" localSheetId="21">#REF!</definedName>
    <definedName name="PMED2" localSheetId="22">#REF!</definedName>
    <definedName name="PMED2" localSheetId="16">#REF!</definedName>
    <definedName name="PMED2" localSheetId="17">#REF!</definedName>
    <definedName name="PMED2">#REF!</definedName>
    <definedName name="PMED3" localSheetId="31">#REF!</definedName>
    <definedName name="PMED3" localSheetId="7">#REF!</definedName>
    <definedName name="PMED3" localSheetId="14">#REF!</definedName>
    <definedName name="PMED3" localSheetId="19">#REF!</definedName>
    <definedName name="PMED3" localSheetId="21">#REF!</definedName>
    <definedName name="PMED3" localSheetId="22">#REF!</definedName>
    <definedName name="PMED3" localSheetId="16">#REF!</definedName>
    <definedName name="PMED3" localSheetId="17">#REF!</definedName>
    <definedName name="PMED3">#REF!</definedName>
    <definedName name="PMED4" localSheetId="31">#REF!</definedName>
    <definedName name="PMED4" localSheetId="7">#REF!</definedName>
    <definedName name="PMED4" localSheetId="14">#REF!</definedName>
    <definedName name="PMED4" localSheetId="19">#REF!</definedName>
    <definedName name="PMED4" localSheetId="21">#REF!</definedName>
    <definedName name="PMED4" localSheetId="22">#REF!</definedName>
    <definedName name="PMED4" localSheetId="16">#REF!</definedName>
    <definedName name="PMED4" localSheetId="17">#REF!</definedName>
    <definedName name="PMED4">#REF!</definedName>
    <definedName name="PMED5" localSheetId="31">#REF!</definedName>
    <definedName name="PMED5" localSheetId="7">#REF!</definedName>
    <definedName name="PMED5" localSheetId="14">#REF!</definedName>
    <definedName name="PMED5" localSheetId="19">#REF!</definedName>
    <definedName name="PMED5" localSheetId="21">#REF!</definedName>
    <definedName name="PMED5" localSheetId="22">#REF!</definedName>
    <definedName name="PMED5" localSheetId="16">#REF!</definedName>
    <definedName name="PMED5" localSheetId="17">#REF!</definedName>
    <definedName name="PMED5">#REF!</definedName>
    <definedName name="PMED6" localSheetId="31">#REF!</definedName>
    <definedName name="PMED6" localSheetId="7">#REF!</definedName>
    <definedName name="PMED6" localSheetId="14">#REF!</definedName>
    <definedName name="PMED6" localSheetId="19">#REF!</definedName>
    <definedName name="PMED6" localSheetId="21">#REF!</definedName>
    <definedName name="PMED6" localSheetId="22">#REF!</definedName>
    <definedName name="PMED6" localSheetId="16">#REF!</definedName>
    <definedName name="PMED6" localSheetId="17">#REF!</definedName>
    <definedName name="PMED6">#REF!</definedName>
    <definedName name="Porc_T0">[4]MiniDB!$D$63</definedName>
    <definedName name="Porc_T1">[4]MiniDB!$D$64</definedName>
    <definedName name="Porc_T2">[4]MiniDB!$D$65</definedName>
    <definedName name="Porc_T3">[4]MiniDB!$D$66</definedName>
    <definedName name="Porc_T4">[4]MiniDB!$D$67</definedName>
    <definedName name="Porc_T5">[4]MiniDB!$D$68</definedName>
    <definedName name="pozo" localSheetId="31">#REF!</definedName>
    <definedName name="pozo" localSheetId="7">#REF!</definedName>
    <definedName name="pozo" localSheetId="14">#REF!</definedName>
    <definedName name="pozo" localSheetId="19">#REF!</definedName>
    <definedName name="pozo" localSheetId="21">#REF!</definedName>
    <definedName name="pozo" localSheetId="22">#REF!</definedName>
    <definedName name="pozo" localSheetId="16">#REF!</definedName>
    <definedName name="pozo" localSheetId="17">#REF!</definedName>
    <definedName name="pozo">#REF!</definedName>
    <definedName name="Pozos" localSheetId="31">#REF!</definedName>
    <definedName name="Pozos" localSheetId="7">#REF!</definedName>
    <definedName name="Pozos" localSheetId="14">#REF!</definedName>
    <definedName name="Pozos" localSheetId="19">#REF!</definedName>
    <definedName name="Pozos" localSheetId="21">#REF!</definedName>
    <definedName name="Pozos" localSheetId="22">#REF!</definedName>
    <definedName name="Pozos" localSheetId="28">#REF!</definedName>
    <definedName name="Pozos" localSheetId="16">#REF!</definedName>
    <definedName name="Pozos" localSheetId="17">#REF!</definedName>
    <definedName name="Pozos">#REF!</definedName>
    <definedName name="pp">[45]ESPESOR!$C$13</definedName>
    <definedName name="ppp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pp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PRES1" localSheetId="31">#REF!</definedName>
    <definedName name="PRES1" localSheetId="7">#REF!</definedName>
    <definedName name="PRES1" localSheetId="14">#REF!</definedName>
    <definedName name="PRES1" localSheetId="19">#REF!</definedName>
    <definedName name="PRES1" localSheetId="21">#REF!</definedName>
    <definedName name="PRES1" localSheetId="22">#REF!</definedName>
    <definedName name="PRES1" localSheetId="16">#REF!</definedName>
    <definedName name="PRES1" localSheetId="17">#REF!</definedName>
    <definedName name="PRES1">#REF!</definedName>
    <definedName name="PRES2" localSheetId="31">#REF!</definedName>
    <definedName name="PRES2" localSheetId="7">#REF!</definedName>
    <definedName name="PRES2" localSheetId="14">#REF!</definedName>
    <definedName name="PRES2" localSheetId="19">#REF!</definedName>
    <definedName name="PRES2" localSheetId="21">#REF!</definedName>
    <definedName name="PRES2" localSheetId="22">#REF!</definedName>
    <definedName name="PRES2" localSheetId="16">#REF!</definedName>
    <definedName name="PRES2" localSheetId="17">#REF!</definedName>
    <definedName name="PRES2">#REF!</definedName>
    <definedName name="PRES3" localSheetId="31">#REF!</definedName>
    <definedName name="PRES3" localSheetId="7">#REF!</definedName>
    <definedName name="PRES3" localSheetId="14">#REF!</definedName>
    <definedName name="PRES3" localSheetId="19">#REF!</definedName>
    <definedName name="PRES3" localSheetId="21">#REF!</definedName>
    <definedName name="PRES3" localSheetId="22">#REF!</definedName>
    <definedName name="PRES3" localSheetId="16">#REF!</definedName>
    <definedName name="PRES3" localSheetId="17">#REF!</definedName>
    <definedName name="PRES3">#REF!</definedName>
    <definedName name="PRES4" localSheetId="31">#REF!</definedName>
    <definedName name="PRES4" localSheetId="7">#REF!</definedName>
    <definedName name="PRES4" localSheetId="14">#REF!</definedName>
    <definedName name="PRES4" localSheetId="19">#REF!</definedName>
    <definedName name="PRES4" localSheetId="21">#REF!</definedName>
    <definedName name="PRES4" localSheetId="22">#REF!</definedName>
    <definedName name="PRES4" localSheetId="16">#REF!</definedName>
    <definedName name="PRES4" localSheetId="17">#REF!</definedName>
    <definedName name="PRES4">#REF!</definedName>
    <definedName name="PRES5" localSheetId="31">#REF!</definedName>
    <definedName name="PRES5" localSheetId="7">#REF!</definedName>
    <definedName name="PRES5" localSheetId="14">#REF!</definedName>
    <definedName name="PRES5" localSheetId="19">#REF!</definedName>
    <definedName name="PRES5" localSheetId="21">#REF!</definedName>
    <definedName name="PRES5" localSheetId="22">#REF!</definedName>
    <definedName name="PRES5" localSheetId="16">#REF!</definedName>
    <definedName name="PRES5" localSheetId="17">#REF!</definedName>
    <definedName name="PRES5">#REF!</definedName>
    <definedName name="PRES6" localSheetId="31">#REF!</definedName>
    <definedName name="PRES6" localSheetId="7">#REF!</definedName>
    <definedName name="PRES6" localSheetId="14">#REF!</definedName>
    <definedName name="PRES6" localSheetId="19">#REF!</definedName>
    <definedName name="PRES6" localSheetId="21">#REF!</definedName>
    <definedName name="PRES6" localSheetId="22">#REF!</definedName>
    <definedName name="PRES6" localSheetId="16">#REF!</definedName>
    <definedName name="PRES6" localSheetId="17">#REF!</definedName>
    <definedName name="PRES6">#REF!</definedName>
    <definedName name="PresionCO2" localSheetId="31">#REF!</definedName>
    <definedName name="PresionCO2" localSheetId="7">#REF!</definedName>
    <definedName name="PresionCO2" localSheetId="14">#REF!</definedName>
    <definedName name="PresionCO2" localSheetId="19">#REF!</definedName>
    <definedName name="PresionCO2" localSheetId="21">#REF!</definedName>
    <definedName name="PresionCO2" localSheetId="22">#REF!</definedName>
    <definedName name="PresionCO2" localSheetId="28">#REF!</definedName>
    <definedName name="PresionCO2" localSheetId="16">#REF!</definedName>
    <definedName name="PresionCO2" localSheetId="17">#REF!</definedName>
    <definedName name="PresionCO2">#REF!</definedName>
    <definedName name="PRIM" localSheetId="31">[1]Sheet6!#REF!</definedName>
    <definedName name="PRIM" localSheetId="7">[1]Sheet6!#REF!</definedName>
    <definedName name="PRIM" localSheetId="14">[1]Sheet6!#REF!</definedName>
    <definedName name="PRIM" localSheetId="19">[1]Sheet6!#REF!</definedName>
    <definedName name="PRIM" localSheetId="21">[1]Sheet6!#REF!</definedName>
    <definedName name="PRIM" localSheetId="22">[1]Sheet6!#REF!</definedName>
    <definedName name="PRIM" localSheetId="16">[1]Sheet6!#REF!</definedName>
    <definedName name="PRIM" localSheetId="17">[1]Sheet6!#REF!</definedName>
    <definedName name="PRIM">[1]Sheet6!#REF!</definedName>
    <definedName name="PRIM2" localSheetId="31">[1]Sheet5!#REF!</definedName>
    <definedName name="PRIM2" localSheetId="7">[1]Sheet5!#REF!</definedName>
    <definedName name="PRIM2" localSheetId="14">[1]Sheet5!#REF!</definedName>
    <definedName name="PRIM2" localSheetId="19">[1]Sheet5!#REF!</definedName>
    <definedName name="PRIM2" localSheetId="21">[1]Sheet5!#REF!</definedName>
    <definedName name="PRIM2" localSheetId="22">[1]Sheet5!#REF!</definedName>
    <definedName name="PRIM2" localSheetId="16">[1]Sheet5!#REF!</definedName>
    <definedName name="PRIM2" localSheetId="17">[1]Sheet5!#REF!</definedName>
    <definedName name="PRIM2">[1]Sheet5!#REF!</definedName>
    <definedName name="print" localSheetId="31">#REF!</definedName>
    <definedName name="print" localSheetId="7">#REF!</definedName>
    <definedName name="print" localSheetId="14">#REF!</definedName>
    <definedName name="print" localSheetId="19">#REF!</definedName>
    <definedName name="print" localSheetId="21">#REF!</definedName>
    <definedName name="print" localSheetId="22">#REF!</definedName>
    <definedName name="print" localSheetId="16">#REF!</definedName>
    <definedName name="print" localSheetId="17">#REF!</definedName>
    <definedName name="print">#REF!</definedName>
    <definedName name="Print_Area_MI" localSheetId="31">#REF!</definedName>
    <definedName name="Print_Area_MI" localSheetId="7">#REF!</definedName>
    <definedName name="Print_Area_MI" localSheetId="14">#REF!</definedName>
    <definedName name="Print_Area_MI" localSheetId="19">#REF!</definedName>
    <definedName name="Print_Area_MI" localSheetId="21">#REF!</definedName>
    <definedName name="Print_Area_MI" localSheetId="22">#REF!</definedName>
    <definedName name="Print_Area_MI" localSheetId="16">#REF!</definedName>
    <definedName name="Print_Area_MI" localSheetId="17">#REF!</definedName>
    <definedName name="Print_Area_MI">#REF!</definedName>
    <definedName name="Print_Titles_MI" localSheetId="31">#REF!</definedName>
    <definedName name="Print_Titles_MI" localSheetId="7">#REF!</definedName>
    <definedName name="Print_Titles_MI" localSheetId="14">#REF!</definedName>
    <definedName name="Print_Titles_MI" localSheetId="19">#REF!</definedName>
    <definedName name="Print_Titles_MI" localSheetId="21">#REF!</definedName>
    <definedName name="Print_Titles_MI" localSheetId="22">#REF!</definedName>
    <definedName name="Print_Titles_MI" localSheetId="16">#REF!</definedName>
    <definedName name="Print_Titles_MI" localSheetId="17">#REF!</definedName>
    <definedName name="Print_Titles_MI">#REF!</definedName>
    <definedName name="print1" localSheetId="31">#REF!,#REF!</definedName>
    <definedName name="print1" localSheetId="7">#REF!,#REF!</definedName>
    <definedName name="print1" localSheetId="14">#REF!,#REF!</definedName>
    <definedName name="print1" localSheetId="19">#REF!,#REF!</definedName>
    <definedName name="print1" localSheetId="21">#REF!,#REF!</definedName>
    <definedName name="print1" localSheetId="22">#REF!,#REF!</definedName>
    <definedName name="print1" localSheetId="16">#REF!,#REF!</definedName>
    <definedName name="print1" localSheetId="17">#REF!,#REF!</definedName>
    <definedName name="print1">#REF!,#REF!</definedName>
    <definedName name="PROCESANDO2" localSheetId="31">[1]Sheet5!#REF!</definedName>
    <definedName name="PROCESANDO2" localSheetId="7">[1]Sheet5!#REF!</definedName>
    <definedName name="PROCESANDO2" localSheetId="14">[1]Sheet5!#REF!</definedName>
    <definedName name="PROCESANDO2" localSheetId="19">[1]Sheet5!#REF!</definedName>
    <definedName name="PROCESANDO2" localSheetId="21">[1]Sheet5!#REF!</definedName>
    <definedName name="PROCESANDO2" localSheetId="22">[1]Sheet5!#REF!</definedName>
    <definedName name="PROCESANDO2" localSheetId="16">[1]Sheet5!#REF!</definedName>
    <definedName name="PROCESANDO2" localSheetId="17">[1]Sheet5!#REF!</definedName>
    <definedName name="PROCESANDO2">[1]Sheet5!#REF!</definedName>
    <definedName name="ProdCorr" localSheetId="31">#REF!</definedName>
    <definedName name="ProdCorr" localSheetId="7">#REF!</definedName>
    <definedName name="ProdCorr" localSheetId="14">#REF!</definedName>
    <definedName name="ProdCorr" localSheetId="19">#REF!</definedName>
    <definedName name="ProdCorr" localSheetId="21">#REF!</definedName>
    <definedName name="ProdCorr" localSheetId="22">#REF!</definedName>
    <definedName name="ProdCorr" localSheetId="16">#REF!</definedName>
    <definedName name="ProdCorr" localSheetId="17">#REF!</definedName>
    <definedName name="ProdCorr">#REF!</definedName>
    <definedName name="Prodexp">[22]Datos!$F$74</definedName>
    <definedName name="production" localSheetId="31">#REF!</definedName>
    <definedName name="production" localSheetId="7">#REF!</definedName>
    <definedName name="production" localSheetId="14">#REF!</definedName>
    <definedName name="production" localSheetId="19">#REF!</definedName>
    <definedName name="production" localSheetId="21">#REF!</definedName>
    <definedName name="production" localSheetId="22">#REF!</definedName>
    <definedName name="production" localSheetId="16">#REF!</definedName>
    <definedName name="production" localSheetId="17">#REF!</definedName>
    <definedName name="production">#REF!</definedName>
    <definedName name="prof" localSheetId="31">#REF!</definedName>
    <definedName name="prof" localSheetId="7">#REF!</definedName>
    <definedName name="prof" localSheetId="14">#REF!</definedName>
    <definedName name="prof" localSheetId="19">#REF!</definedName>
    <definedName name="prof" localSheetId="21">#REF!</definedName>
    <definedName name="prof" localSheetId="22">#REF!</definedName>
    <definedName name="prof" localSheetId="16">#REF!</definedName>
    <definedName name="prof" localSheetId="17">#REF!</definedName>
    <definedName name="prof">#REF!</definedName>
    <definedName name="Proveedores" localSheetId="16">#REF!</definedName>
    <definedName name="Proveedores">#REF!</definedName>
    <definedName name="PROVINCIA">'[12]MO - Petrolero Privado'!$E$8</definedName>
    <definedName name="PRTR" localSheetId="31">#REF!</definedName>
    <definedName name="PRTR" localSheetId="7">#REF!</definedName>
    <definedName name="PRTR" localSheetId="14">#REF!</definedName>
    <definedName name="PRTR" localSheetId="19">#REF!</definedName>
    <definedName name="PRTR" localSheetId="21">#REF!</definedName>
    <definedName name="PRTR" localSheetId="22">#REF!</definedName>
    <definedName name="PRTR" localSheetId="16">#REF!</definedName>
    <definedName name="PRTR" localSheetId="17">#REF!</definedName>
    <definedName name="PRTR">#REF!</definedName>
    <definedName name="Psep1">[4]MiniDB!$D$18</definedName>
    <definedName name="Psep2">[4]MiniDB!$D$17</definedName>
    <definedName name="Psep3">[4]MiniDB!$D$16</definedName>
    <definedName name="PTAN1" localSheetId="31">#REF!</definedName>
    <definedName name="PTAN1" localSheetId="7">#REF!</definedName>
    <definedName name="PTAN1" localSheetId="14">#REF!</definedName>
    <definedName name="PTAN1" localSheetId="19">#REF!</definedName>
    <definedName name="PTAN1" localSheetId="21">#REF!</definedName>
    <definedName name="PTAN1" localSheetId="22">#REF!</definedName>
    <definedName name="PTAN1" localSheetId="16">#REF!</definedName>
    <definedName name="PTAN1" localSheetId="17">#REF!</definedName>
    <definedName name="PTAN1">#REF!</definedName>
    <definedName name="PTAN2" localSheetId="31">#REF!</definedName>
    <definedName name="PTAN2" localSheetId="7">#REF!</definedName>
    <definedName name="PTAN2" localSheetId="14">#REF!</definedName>
    <definedName name="PTAN2" localSheetId="19">#REF!</definedName>
    <definedName name="PTAN2" localSheetId="21">#REF!</definedName>
    <definedName name="PTAN2" localSheetId="22">#REF!</definedName>
    <definedName name="PTAN2" localSheetId="16">#REF!</definedName>
    <definedName name="PTAN2" localSheetId="17">#REF!</definedName>
    <definedName name="PTAN2">#REF!</definedName>
    <definedName name="PTAN3" localSheetId="31">#REF!</definedName>
    <definedName name="PTAN3" localSheetId="7">#REF!</definedName>
    <definedName name="PTAN3" localSheetId="14">#REF!</definedName>
    <definedName name="PTAN3" localSheetId="19">#REF!</definedName>
    <definedName name="PTAN3" localSheetId="21">#REF!</definedName>
    <definedName name="PTAN3" localSheetId="22">#REF!</definedName>
    <definedName name="PTAN3" localSheetId="16">#REF!</definedName>
    <definedName name="PTAN3" localSheetId="17">#REF!</definedName>
    <definedName name="PTAN3">#REF!</definedName>
    <definedName name="PTAN4" localSheetId="31">#REF!</definedName>
    <definedName name="PTAN4" localSheetId="7">#REF!</definedName>
    <definedName name="PTAN4" localSheetId="14">#REF!</definedName>
    <definedName name="PTAN4" localSheetId="19">#REF!</definedName>
    <definedName name="PTAN4" localSheetId="21">#REF!</definedName>
    <definedName name="PTAN4" localSheetId="22">#REF!</definedName>
    <definedName name="PTAN4" localSheetId="16">#REF!</definedName>
    <definedName name="PTAN4" localSheetId="17">#REF!</definedName>
    <definedName name="PTAN4">#REF!</definedName>
    <definedName name="PTAN5" localSheetId="31">#REF!</definedName>
    <definedName name="PTAN5" localSheetId="7">#REF!</definedName>
    <definedName name="PTAN5" localSheetId="14">#REF!</definedName>
    <definedName name="PTAN5" localSheetId="19">#REF!</definedName>
    <definedName name="PTAN5" localSheetId="21">#REF!</definedName>
    <definedName name="PTAN5" localSheetId="22">#REF!</definedName>
    <definedName name="PTAN5" localSheetId="16">#REF!</definedName>
    <definedName name="PTAN5" localSheetId="17">#REF!</definedName>
    <definedName name="PTAN5">#REF!</definedName>
    <definedName name="PTAN6" localSheetId="31">#REF!</definedName>
    <definedName name="PTAN6" localSheetId="7">#REF!</definedName>
    <definedName name="PTAN6" localSheetId="14">#REF!</definedName>
    <definedName name="PTAN6" localSheetId="19">#REF!</definedName>
    <definedName name="PTAN6" localSheetId="21">#REF!</definedName>
    <definedName name="PTAN6" localSheetId="22">#REF!</definedName>
    <definedName name="PTAN6" localSheetId="16">#REF!</definedName>
    <definedName name="PTAN6" localSheetId="17">#REF!</definedName>
    <definedName name="PTAN6">#REF!</definedName>
    <definedName name="PUESTO__TOUQUET" localSheetId="31">#REF!</definedName>
    <definedName name="PUESTO__TOUQUET" localSheetId="7">#REF!</definedName>
    <definedName name="PUESTO__TOUQUET" localSheetId="14">#REF!</definedName>
    <definedName name="PUESTO__TOUQUET" localSheetId="19">#REF!</definedName>
    <definedName name="PUESTO__TOUQUET" localSheetId="21">#REF!</definedName>
    <definedName name="PUESTO__TOUQUET" localSheetId="22">#REF!</definedName>
    <definedName name="PUESTO__TOUQUET" localSheetId="16">#REF!</definedName>
    <definedName name="PUESTO__TOUQUET" localSheetId="17">#REF!</definedName>
    <definedName name="PUESTO__TOUQUET">#REF!</definedName>
    <definedName name="PUN" localSheetId="31">#REF!</definedName>
    <definedName name="PUN" localSheetId="7">#REF!</definedName>
    <definedName name="PUN" localSheetId="14">#REF!</definedName>
    <definedName name="PUN" localSheetId="19">#REF!</definedName>
    <definedName name="PUN" localSheetId="21">#REF!</definedName>
    <definedName name="PUN" localSheetId="22">#REF!</definedName>
    <definedName name="PUN" localSheetId="16">#REF!</definedName>
    <definedName name="PUN" localSheetId="17">#REF!</definedName>
    <definedName name="PUN">#REF!</definedName>
    <definedName name="Puntos_con_telemetria">#REF!</definedName>
    <definedName name="PZ.1" localSheetId="31">#REF!</definedName>
    <definedName name="PZ.1" localSheetId="7">#REF!</definedName>
    <definedName name="PZ.1" localSheetId="14">#REF!</definedName>
    <definedName name="PZ.1" localSheetId="19">#REF!</definedName>
    <definedName name="PZ.1" localSheetId="21">#REF!</definedName>
    <definedName name="PZ.1" localSheetId="22">#REF!</definedName>
    <definedName name="PZ.1" localSheetId="16">#REF!</definedName>
    <definedName name="PZ.1" localSheetId="17">#REF!</definedName>
    <definedName name="PZ.1">#REF!</definedName>
    <definedName name="PZ.2" localSheetId="31">#REF!</definedName>
    <definedName name="PZ.2" localSheetId="7">#REF!</definedName>
    <definedName name="PZ.2" localSheetId="14">#REF!</definedName>
    <definedName name="PZ.2" localSheetId="19">#REF!</definedName>
    <definedName name="PZ.2" localSheetId="21">#REF!</definedName>
    <definedName name="PZ.2" localSheetId="22">#REF!</definedName>
    <definedName name="PZ.2" localSheetId="16">#REF!</definedName>
    <definedName name="PZ.2" localSheetId="17">#REF!</definedName>
    <definedName name="PZ.2">#REF!</definedName>
    <definedName name="PZ.3" localSheetId="31">#REF!</definedName>
    <definedName name="PZ.3" localSheetId="7">#REF!</definedName>
    <definedName name="PZ.3" localSheetId="14">#REF!</definedName>
    <definedName name="PZ.3" localSheetId="19">#REF!</definedName>
    <definedName name="PZ.3" localSheetId="21">#REF!</definedName>
    <definedName name="PZ.3" localSheetId="22">#REF!</definedName>
    <definedName name="PZ.3" localSheetId="16">#REF!</definedName>
    <definedName name="PZ.3" localSheetId="17">#REF!</definedName>
    <definedName name="PZ.3">#REF!</definedName>
    <definedName name="PZ.4" localSheetId="31">#REF!</definedName>
    <definedName name="PZ.4" localSheetId="7">#REF!</definedName>
    <definedName name="PZ.4" localSheetId="14">#REF!</definedName>
    <definedName name="PZ.4" localSheetId="19">#REF!</definedName>
    <definedName name="PZ.4" localSheetId="21">#REF!</definedName>
    <definedName name="PZ.4" localSheetId="22">#REF!</definedName>
    <definedName name="PZ.4" localSheetId="16">#REF!</definedName>
    <definedName name="PZ.4" localSheetId="17">#REF!</definedName>
    <definedName name="PZ.4">#REF!</definedName>
    <definedName name="q" localSheetId="16">#REF!</definedName>
    <definedName name="q">#REF!</definedName>
    <definedName name="Qab">[62]Datos!$F$48</definedName>
    <definedName name="Qabg" localSheetId="31">#REF!</definedName>
    <definedName name="Qabg" localSheetId="7">#REF!</definedName>
    <definedName name="Qabg" localSheetId="14">#REF!</definedName>
    <definedName name="Qabg" localSheetId="19">#REF!</definedName>
    <definedName name="Qabg" localSheetId="21">#REF!</definedName>
    <definedName name="Qabg" localSheetId="22">#REF!</definedName>
    <definedName name="Qabg" localSheetId="16">#REF!</definedName>
    <definedName name="Qabg" localSheetId="17">#REF!</definedName>
    <definedName name="Qabg">#REF!</definedName>
    <definedName name="Qabo" localSheetId="31">#REF!</definedName>
    <definedName name="Qabo" localSheetId="7">#REF!</definedName>
    <definedName name="Qabo" localSheetId="14">#REF!</definedName>
    <definedName name="Qabo" localSheetId="19">#REF!</definedName>
    <definedName name="Qabo" localSheetId="21">#REF!</definedName>
    <definedName name="Qabo" localSheetId="22">#REF!</definedName>
    <definedName name="Qabo" localSheetId="16">#REF!</definedName>
    <definedName name="Qabo" localSheetId="17">#REF!</definedName>
    <definedName name="Qabo">#REF!</definedName>
    <definedName name="qfh" localSheetId="31">#REF!</definedName>
    <definedName name="qfh" localSheetId="7">#REF!</definedName>
    <definedName name="qfh" localSheetId="14">#REF!</definedName>
    <definedName name="qfh" localSheetId="19">#REF!</definedName>
    <definedName name="qfh" localSheetId="21">#REF!</definedName>
    <definedName name="qfh" localSheetId="22">#REF!</definedName>
    <definedName name="qfh" localSheetId="16">#REF!</definedName>
    <definedName name="qfh" localSheetId="17">#REF!</definedName>
    <definedName name="qfh">#REF!</definedName>
    <definedName name="QG" localSheetId="31">#REF!</definedName>
    <definedName name="QG" localSheetId="7">#REF!</definedName>
    <definedName name="QG" localSheetId="14">#REF!</definedName>
    <definedName name="QG" localSheetId="19">#REF!</definedName>
    <definedName name="QG" localSheetId="21">#REF!</definedName>
    <definedName name="QG" localSheetId="22">#REF!</definedName>
    <definedName name="QG" localSheetId="16">#REF!</definedName>
    <definedName name="QG" localSheetId="17">#REF!</definedName>
    <definedName name="QG">#REF!</definedName>
    <definedName name="Qgas1">[4]MiniDB!$D$12</definedName>
    <definedName name="Qgas2">[4]MiniDB!$D$9</definedName>
    <definedName name="Qgas3">[4]MiniDB!$D$4</definedName>
    <definedName name="Qig" localSheetId="31">#REF!</definedName>
    <definedName name="Qig" localSheetId="7">#REF!</definedName>
    <definedName name="Qig" localSheetId="14">#REF!</definedName>
    <definedName name="Qig" localSheetId="19">#REF!</definedName>
    <definedName name="Qig" localSheetId="21">#REF!</definedName>
    <definedName name="Qig" localSheetId="22">#REF!</definedName>
    <definedName name="Qig" localSheetId="16">#REF!</definedName>
    <definedName name="Qig" localSheetId="17">#REF!</definedName>
    <definedName name="Qig">#REF!</definedName>
    <definedName name="Qio" localSheetId="31">#REF!</definedName>
    <definedName name="Qio" localSheetId="7">#REF!</definedName>
    <definedName name="Qio" localSheetId="14">#REF!</definedName>
    <definedName name="Qio" localSheetId="19">#REF!</definedName>
    <definedName name="Qio" localSheetId="21">#REF!</definedName>
    <definedName name="Qio" localSheetId="22">#REF!</definedName>
    <definedName name="Qio" localSheetId="16">#REF!</definedName>
    <definedName name="Qio" localSheetId="17">#REF!</definedName>
    <definedName name="Qio">#REF!</definedName>
    <definedName name="QO" localSheetId="31">#REF!</definedName>
    <definedName name="QO" localSheetId="7">#REF!</definedName>
    <definedName name="QO" localSheetId="14">#REF!</definedName>
    <definedName name="QO" localSheetId="19">#REF!</definedName>
    <definedName name="QO" localSheetId="21">#REF!</definedName>
    <definedName name="QO" localSheetId="22">#REF!</definedName>
    <definedName name="QO" localSheetId="16">#REF!</definedName>
    <definedName name="QO" localSheetId="17">#REF!</definedName>
    <definedName name="QO">#REF!</definedName>
    <definedName name="Qs" localSheetId="31">#REF!</definedName>
    <definedName name="Qs" localSheetId="7">#REF!</definedName>
    <definedName name="Qs" localSheetId="27">#REF!</definedName>
    <definedName name="Qs" localSheetId="14">#REF!</definedName>
    <definedName name="Qs" localSheetId="19">#REF!</definedName>
    <definedName name="Qs" localSheetId="21">#REF!</definedName>
    <definedName name="Qs" localSheetId="22">#REF!</definedName>
    <definedName name="Qs" localSheetId="28">#REF!</definedName>
    <definedName name="Qs" localSheetId="16">#REF!</definedName>
    <definedName name="Qs" localSheetId="3">#REF!</definedName>
    <definedName name="Qs" localSheetId="17">#REF!</definedName>
    <definedName name="Qs">#REF!</definedName>
    <definedName name="QUEM" localSheetId="31">#REF!</definedName>
    <definedName name="QUEM" localSheetId="7">#REF!</definedName>
    <definedName name="QUEM" localSheetId="14">#REF!</definedName>
    <definedName name="QUEM" localSheetId="19">#REF!</definedName>
    <definedName name="QUEM" localSheetId="21">#REF!</definedName>
    <definedName name="QUEM" localSheetId="22">#REF!</definedName>
    <definedName name="QUEM" localSheetId="16">#REF!</definedName>
    <definedName name="QUEM" localSheetId="17">#REF!</definedName>
    <definedName name="QUEM">#REF!</definedName>
    <definedName name="QW" localSheetId="31">#REF!</definedName>
    <definedName name="QW" localSheetId="7">#REF!</definedName>
    <definedName name="QW" localSheetId="14">#REF!</definedName>
    <definedName name="QW" localSheetId="19">#REF!</definedName>
    <definedName name="QW" localSheetId="21">#REF!</definedName>
    <definedName name="QW" localSheetId="22">#REF!</definedName>
    <definedName name="QW" localSheetId="16">#REF!</definedName>
    <definedName name="QW" localSheetId="17">#REF!</definedName>
    <definedName name="QW">#REF!</definedName>
    <definedName name="qwer" localSheetId="31">#REF!</definedName>
    <definedName name="qwer" localSheetId="7">#REF!</definedName>
    <definedName name="qwer" localSheetId="14">#REF!</definedName>
    <definedName name="qwer" localSheetId="19">#REF!</definedName>
    <definedName name="qwer" localSheetId="21">#REF!</definedName>
    <definedName name="qwer" localSheetId="22">#REF!</definedName>
    <definedName name="qwer" localSheetId="16">#REF!</definedName>
    <definedName name="qwer" localSheetId="17">#REF!</definedName>
    <definedName name="qwer">#REF!</definedName>
    <definedName name="R_Social" localSheetId="16">#REF!</definedName>
    <definedName name="R_Social">#REF!</definedName>
    <definedName name="RangerCD4x2" localSheetId="31">#REF!</definedName>
    <definedName name="RangerCD4x2" localSheetId="7">#REF!</definedName>
    <definedName name="RangerCD4x2" localSheetId="14">#REF!</definedName>
    <definedName name="RangerCD4x2" localSheetId="19">#REF!</definedName>
    <definedName name="RangerCD4x2" localSheetId="21">#REF!</definedName>
    <definedName name="RangerCD4x2" localSheetId="22">#REF!</definedName>
    <definedName name="RangerCD4x2" localSheetId="16">#REF!</definedName>
    <definedName name="RangerCD4x2" localSheetId="17">#REF!</definedName>
    <definedName name="RangerCD4x2">#REF!</definedName>
    <definedName name="RangerCD4x4" localSheetId="31">#REF!</definedName>
    <definedName name="RangerCD4x4" localSheetId="7">#REF!</definedName>
    <definedName name="RangerCD4x4" localSheetId="14">#REF!</definedName>
    <definedName name="RangerCD4x4" localSheetId="19">#REF!</definedName>
    <definedName name="RangerCD4x4" localSheetId="21">#REF!</definedName>
    <definedName name="RangerCD4x4" localSheetId="22">#REF!</definedName>
    <definedName name="RangerCD4x4" localSheetId="16">#REF!</definedName>
    <definedName name="RangerCD4x4" localSheetId="17">#REF!</definedName>
    <definedName name="RangerCD4x4">#REF!</definedName>
    <definedName name="RangerCS4x2" localSheetId="31">#REF!</definedName>
    <definedName name="RangerCS4x2" localSheetId="7">#REF!</definedName>
    <definedName name="RangerCS4x2" localSheetId="14">#REF!</definedName>
    <definedName name="RangerCS4x2" localSheetId="19">#REF!</definedName>
    <definedName name="RangerCS4x2" localSheetId="21">#REF!</definedName>
    <definedName name="RangerCS4x2" localSheetId="22">#REF!</definedName>
    <definedName name="RangerCS4x2" localSheetId="16">#REF!</definedName>
    <definedName name="RangerCS4x2" localSheetId="17">#REF!</definedName>
    <definedName name="RangerCS4x2">#REF!</definedName>
    <definedName name="RangerCS4x4" localSheetId="31">#REF!</definedName>
    <definedName name="RangerCS4x4" localSheetId="7">#REF!</definedName>
    <definedName name="RangerCS4x4" localSheetId="14">#REF!</definedName>
    <definedName name="RangerCS4x4" localSheetId="19">#REF!</definedName>
    <definedName name="RangerCS4x4" localSheetId="21">#REF!</definedName>
    <definedName name="RangerCS4x4" localSheetId="22">#REF!</definedName>
    <definedName name="RangerCS4x4" localSheetId="16">#REF!</definedName>
    <definedName name="RangerCS4x4" localSheetId="17">#REF!</definedName>
    <definedName name="RangerCS4x4">#REF!</definedName>
    <definedName name="rango_500" localSheetId="31">#REF!</definedName>
    <definedName name="rango_500" localSheetId="7">#REF!</definedName>
    <definedName name="rango_500" localSheetId="14">#REF!</definedName>
    <definedName name="rango_500" localSheetId="19">#REF!</definedName>
    <definedName name="rango_500" localSheetId="21">#REF!</definedName>
    <definedName name="rango_500" localSheetId="22">#REF!</definedName>
    <definedName name="rango_500" localSheetId="16">#REF!</definedName>
    <definedName name="rango_500" localSheetId="17">#REF!</definedName>
    <definedName name="rango_500">#REF!</definedName>
    <definedName name="rango_505" localSheetId="31">#REF!</definedName>
    <definedName name="rango_505" localSheetId="7">#REF!</definedName>
    <definedName name="rango_505" localSheetId="14">#REF!</definedName>
    <definedName name="rango_505" localSheetId="19">#REF!</definedName>
    <definedName name="rango_505" localSheetId="21">#REF!</definedName>
    <definedName name="rango_505" localSheetId="22">#REF!</definedName>
    <definedName name="rango_505" localSheetId="16">#REF!</definedName>
    <definedName name="rango_505" localSheetId="17">#REF!</definedName>
    <definedName name="rango_505">#REF!</definedName>
    <definedName name="rango_514" localSheetId="31">#REF!</definedName>
    <definedName name="rango_514" localSheetId="7">#REF!</definedName>
    <definedName name="rango_514" localSheetId="14">#REF!</definedName>
    <definedName name="rango_514" localSheetId="19">#REF!</definedName>
    <definedName name="rango_514" localSheetId="21">#REF!</definedName>
    <definedName name="rango_514" localSheetId="22">#REF!</definedName>
    <definedName name="rango_514" localSheetId="16">#REF!</definedName>
    <definedName name="rango_514" localSheetId="17">#REF!</definedName>
    <definedName name="rango_514">#REF!</definedName>
    <definedName name="rango_aclara_505" localSheetId="31">#REF!</definedName>
    <definedName name="rango_aclara_505" localSheetId="7">#REF!</definedName>
    <definedName name="rango_aclara_505" localSheetId="14">#REF!</definedName>
    <definedName name="rango_aclara_505" localSheetId="19">#REF!</definedName>
    <definedName name="rango_aclara_505" localSheetId="21">#REF!</definedName>
    <definedName name="rango_aclara_505" localSheetId="22">#REF!</definedName>
    <definedName name="rango_aclara_505" localSheetId="16">#REF!</definedName>
    <definedName name="rango_aclara_505" localSheetId="17">#REF!</definedName>
    <definedName name="rango_aclara_505">#REF!</definedName>
    <definedName name="rango_aclara_514" localSheetId="31">#REF!</definedName>
    <definedName name="rango_aclara_514" localSheetId="7">#REF!</definedName>
    <definedName name="rango_aclara_514" localSheetId="14">#REF!</definedName>
    <definedName name="rango_aclara_514" localSheetId="19">#REF!</definedName>
    <definedName name="rango_aclara_514" localSheetId="21">#REF!</definedName>
    <definedName name="rango_aclara_514" localSheetId="22">#REF!</definedName>
    <definedName name="rango_aclara_514" localSheetId="16">#REF!</definedName>
    <definedName name="rango_aclara_514" localSheetId="17">#REF!</definedName>
    <definedName name="rango_aclara_514">#REF!</definedName>
    <definedName name="Rango_P">[4]MiniDB!$D$50</definedName>
    <definedName name="rango_produccion" localSheetId="31">#REF!</definedName>
    <definedName name="rango_produccion" localSheetId="7">#REF!</definedName>
    <definedName name="rango_produccion" localSheetId="14">#REF!</definedName>
    <definedName name="rango_produccion" localSheetId="19">#REF!</definedName>
    <definedName name="rango_produccion" localSheetId="21">#REF!</definedName>
    <definedName name="rango_produccion" localSheetId="22">#REF!</definedName>
    <definedName name="rango_produccion" localSheetId="16">#REF!</definedName>
    <definedName name="rango_produccion" localSheetId="17">#REF!</definedName>
    <definedName name="rango_produccion">#REF!</definedName>
    <definedName name="rango_produccion_total" localSheetId="31">#REF!</definedName>
    <definedName name="rango_produccion_total" localSheetId="7">#REF!</definedName>
    <definedName name="rango_produccion_total" localSheetId="14">#REF!</definedName>
    <definedName name="rango_produccion_total" localSheetId="19">#REF!</definedName>
    <definedName name="rango_produccion_total" localSheetId="21">#REF!</definedName>
    <definedName name="rango_produccion_total" localSheetId="22">#REF!</definedName>
    <definedName name="rango_produccion_total" localSheetId="16">#REF!</definedName>
    <definedName name="rango_produccion_total" localSheetId="17">#REF!</definedName>
    <definedName name="rango_produccion_total">#REF!</definedName>
    <definedName name="RANGOIMPRESION" localSheetId="7">#REF!</definedName>
    <definedName name="RANGOIMPRESION" localSheetId="14">#REF!</definedName>
    <definedName name="RANGOIMPRESION" localSheetId="19">#REF!</definedName>
    <definedName name="RANGOIMPRESION" localSheetId="21">#REF!</definedName>
    <definedName name="RANGOIMPRESION" localSheetId="22">#REF!</definedName>
    <definedName name="RANGOIMPRESION" localSheetId="16">#REF!</definedName>
    <definedName name="RANGOIMPRESION" localSheetId="17">#REF!</definedName>
    <definedName name="RANGOIMPRESION">#REF!</definedName>
    <definedName name="rara" localSheetId="16">#REF!</definedName>
    <definedName name="rara">#REF!</definedName>
    <definedName name="Recover">[63]Macro1!$A$314</definedName>
    <definedName name="RECUP" localSheetId="31">#REF!</definedName>
    <definedName name="RECUP" localSheetId="7">#REF!</definedName>
    <definedName name="RECUP" localSheetId="14">#REF!</definedName>
    <definedName name="RECUP" localSheetId="19">#REF!</definedName>
    <definedName name="RECUP" localSheetId="21">#REF!</definedName>
    <definedName name="RECUP" localSheetId="22">#REF!</definedName>
    <definedName name="RECUP" localSheetId="16">#REF!</definedName>
    <definedName name="RECUP" localSheetId="17">#REF!</definedName>
    <definedName name="RECUP">#REF!</definedName>
    <definedName name="RED" localSheetId="31">#REF!</definedName>
    <definedName name="RED" localSheetId="7">#REF!</definedName>
    <definedName name="RED" localSheetId="14">#REF!</definedName>
    <definedName name="RED" localSheetId="19">#REF!</definedName>
    <definedName name="RED" localSheetId="21">#REF!</definedName>
    <definedName name="RED" localSheetId="22">#REF!</definedName>
    <definedName name="RED" localSheetId="16">#REF!</definedName>
    <definedName name="RED" localSheetId="17">#REF!</definedName>
    <definedName name="RED">#REF!</definedName>
    <definedName name="Refin" localSheetId="31">#REF!</definedName>
    <definedName name="Refin" localSheetId="7">#REF!</definedName>
    <definedName name="Refin" localSheetId="14">#REF!</definedName>
    <definedName name="Refin" localSheetId="19">#REF!</definedName>
    <definedName name="Refin" localSheetId="21">#REF!</definedName>
    <definedName name="Refin" localSheetId="22">#REF!</definedName>
    <definedName name="Refin" localSheetId="16">#REF!</definedName>
    <definedName name="Refin" localSheetId="17">#REF!</definedName>
    <definedName name="Refin">#REF!</definedName>
    <definedName name="region2">[36]Hoja1!$G$1:$G$5</definedName>
    <definedName name="renglon" localSheetId="7">#REF!</definedName>
    <definedName name="renglon" localSheetId="14">#REF!</definedName>
    <definedName name="renglon" localSheetId="19">#REF!</definedName>
    <definedName name="renglon" localSheetId="21">#REF!</definedName>
    <definedName name="renglon" localSheetId="22">#REF!</definedName>
    <definedName name="renglon" localSheetId="16">#REF!</definedName>
    <definedName name="renglon" localSheetId="17">#REF!</definedName>
    <definedName name="renglon">#REF!</definedName>
    <definedName name="Rep">'[51]Sop Dif '!$K$5</definedName>
    <definedName name="reparacion" localSheetId="31">#REF!</definedName>
    <definedName name="reparacion" localSheetId="7">#REF!</definedName>
    <definedName name="reparacion" localSheetId="14">#REF!</definedName>
    <definedName name="reparacion" localSheetId="19">#REF!</definedName>
    <definedName name="reparacion" localSheetId="21">#REF!</definedName>
    <definedName name="reparacion" localSheetId="22">#REF!</definedName>
    <definedName name="reparacion" localSheetId="16">#REF!</definedName>
    <definedName name="reparacion" localSheetId="17">#REF!</definedName>
    <definedName name="reparacion">#REF!</definedName>
    <definedName name="RES" localSheetId="31">#REF!</definedName>
    <definedName name="RES" localSheetId="7">#REF!</definedName>
    <definedName name="RES" localSheetId="14">#REF!</definedName>
    <definedName name="RES" localSheetId="19">#REF!</definedName>
    <definedName name="RES" localSheetId="21">#REF!</definedName>
    <definedName name="RES" localSheetId="22">#REF!</definedName>
    <definedName name="RES" localSheetId="16">#REF!</definedName>
    <definedName name="RES" localSheetId="17">#REF!</definedName>
    <definedName name="RES">#REF!</definedName>
    <definedName name="residuales" localSheetId="31">#REF!</definedName>
    <definedName name="residuales" localSheetId="7">#REF!</definedName>
    <definedName name="residuales" localSheetId="14">#REF!</definedName>
    <definedName name="residuales" localSheetId="19">#REF!</definedName>
    <definedName name="residuales" localSheetId="21">#REF!</definedName>
    <definedName name="residuales" localSheetId="22">#REF!</definedName>
    <definedName name="residuales" localSheetId="28">#REF!</definedName>
    <definedName name="residuales" localSheetId="16">#REF!</definedName>
    <definedName name="residuales" localSheetId="17">#REF!</definedName>
    <definedName name="residuales">#REF!</definedName>
    <definedName name="resu150" localSheetId="31">#REF!</definedName>
    <definedName name="resu150" localSheetId="7">#REF!</definedName>
    <definedName name="resu150" localSheetId="27">#REF!</definedName>
    <definedName name="resu150" localSheetId="14">#REF!</definedName>
    <definedName name="resu150" localSheetId="19">#REF!</definedName>
    <definedName name="resu150" localSheetId="21">#REF!</definedName>
    <definedName name="resu150" localSheetId="22">#REF!</definedName>
    <definedName name="resu150" localSheetId="28">#REF!</definedName>
    <definedName name="resu150" localSheetId="16">#REF!</definedName>
    <definedName name="resu150" localSheetId="3">#REF!</definedName>
    <definedName name="resu150" localSheetId="17">#REF!</definedName>
    <definedName name="resu150">#REF!</definedName>
    <definedName name="resum600" localSheetId="31">#REF!</definedName>
    <definedName name="resum600" localSheetId="7">#REF!</definedName>
    <definedName name="resum600" localSheetId="27">#REF!</definedName>
    <definedName name="resum600" localSheetId="14">#REF!</definedName>
    <definedName name="resum600" localSheetId="19">#REF!</definedName>
    <definedName name="resum600" localSheetId="21">#REF!</definedName>
    <definedName name="resum600" localSheetId="22">#REF!</definedName>
    <definedName name="resum600" localSheetId="28">#REF!</definedName>
    <definedName name="resum600" localSheetId="16">#REF!</definedName>
    <definedName name="resum600" localSheetId="3">#REF!</definedName>
    <definedName name="resum600" localSheetId="17">#REF!</definedName>
    <definedName name="resum600">#REF!</definedName>
    <definedName name="RETRO" localSheetId="31">#REF!</definedName>
    <definedName name="RETRO" localSheetId="7">#REF!</definedName>
    <definedName name="RETRO" localSheetId="14">#REF!</definedName>
    <definedName name="RETRO" localSheetId="19">#REF!</definedName>
    <definedName name="RETRO" localSheetId="21">#REF!</definedName>
    <definedName name="RETRO" localSheetId="22">#REF!</definedName>
    <definedName name="RETRO" localSheetId="16">#REF!</definedName>
    <definedName name="RETRO" localSheetId="17">#REF!</definedName>
    <definedName name="RETRO">#REF!</definedName>
    <definedName name="ROOT" localSheetId="31">#REF!</definedName>
    <definedName name="ROOT" localSheetId="7">#REF!</definedName>
    <definedName name="ROOT" localSheetId="14">#REF!</definedName>
    <definedName name="ROOT" localSheetId="19">#REF!</definedName>
    <definedName name="ROOT" localSheetId="21">#REF!</definedName>
    <definedName name="ROOT" localSheetId="22">#REF!</definedName>
    <definedName name="ROOT" localSheetId="16">#REF!</definedName>
    <definedName name="ROOT" localSheetId="17">#REF!</definedName>
    <definedName name="ROOT">#REF!</definedName>
    <definedName name="rotacion" localSheetId="31">#REF!</definedName>
    <definedName name="rotacion" localSheetId="7">#REF!</definedName>
    <definedName name="rotacion" localSheetId="14">#REF!</definedName>
    <definedName name="rotacion" localSheetId="19">#REF!</definedName>
    <definedName name="rotacion" localSheetId="21">#REF!</definedName>
    <definedName name="rotacion" localSheetId="22">#REF!</definedName>
    <definedName name="rotacion" localSheetId="16">#REF!</definedName>
    <definedName name="rotacion" localSheetId="17">#REF!</definedName>
    <definedName name="rotacion">#REF!</definedName>
    <definedName name="ROTTBGYMOVROTTBG">'[27]PERDIDA DE TBG.'!$A$1:$J$63</definedName>
    <definedName name="ROWS" localSheetId="31">#REF!</definedName>
    <definedName name="ROWS" localSheetId="7">#REF!</definedName>
    <definedName name="ROWS" localSheetId="14">#REF!</definedName>
    <definedName name="ROWS" localSheetId="19">#REF!</definedName>
    <definedName name="ROWS" localSheetId="21">#REF!</definedName>
    <definedName name="ROWS" localSheetId="22">#REF!</definedName>
    <definedName name="ROWS" localSheetId="16">#REF!</definedName>
    <definedName name="ROWS" localSheetId="17">#REF!</definedName>
    <definedName name="ROWS">#REF!</definedName>
    <definedName name="Roygas" localSheetId="31">#REF!</definedName>
    <definedName name="Roygas" localSheetId="7">#REF!</definedName>
    <definedName name="Roygas" localSheetId="14">#REF!</definedName>
    <definedName name="Roygas" localSheetId="19">#REF!</definedName>
    <definedName name="Roygas" localSheetId="21">#REF!</definedName>
    <definedName name="Roygas" localSheetId="22">#REF!</definedName>
    <definedName name="Roygas" localSheetId="16">#REF!</definedName>
    <definedName name="Roygas" localSheetId="17">#REF!</definedName>
    <definedName name="Roygas">#REF!</definedName>
    <definedName name="Royoil" localSheetId="31">#REF!</definedName>
    <definedName name="Royoil" localSheetId="7">#REF!</definedName>
    <definedName name="Royoil" localSheetId="14">#REF!</definedName>
    <definedName name="Royoil" localSheetId="19">#REF!</definedName>
    <definedName name="Royoil" localSheetId="21">#REF!</definedName>
    <definedName name="Royoil" localSheetId="22">#REF!</definedName>
    <definedName name="Royoil" localSheetId="16">#REF!</definedName>
    <definedName name="Royoil" localSheetId="17">#REF!</definedName>
    <definedName name="Royoil">#REF!</definedName>
    <definedName name="rpm">[16]Data!$K$9</definedName>
    <definedName name="rr">[16]Data!$H$9</definedName>
    <definedName name="rrrrrrrrrrrrrr" localSheetId="16">#REF!</definedName>
    <definedName name="rrrrrrrrrrrrrr">#REF!</definedName>
    <definedName name="RUT" localSheetId="16">#REF!</definedName>
    <definedName name="RUT">#REF!</definedName>
    <definedName name="s" localSheetId="14">[64]Datos!$Q$42</definedName>
    <definedName name="s">[64]Datos!$Q$42</definedName>
    <definedName name="sal" localSheetId="31">#REF!</definedName>
    <definedName name="sal" localSheetId="7">#REF!</definedName>
    <definedName name="sal" localSheetId="27">#REF!</definedName>
    <definedName name="sal" localSheetId="14">#REF!</definedName>
    <definedName name="sal" localSheetId="19">#REF!</definedName>
    <definedName name="sal" localSheetId="21">#REF!</definedName>
    <definedName name="sal" localSheetId="22">#REF!</definedName>
    <definedName name="sal" localSheetId="28">#REF!</definedName>
    <definedName name="sal" localSheetId="16">#REF!</definedName>
    <definedName name="sal" localSheetId="3">#REF!</definedName>
    <definedName name="sal" localSheetId="17">#REF!</definedName>
    <definedName name="sal">#REF!</definedName>
    <definedName name="SALABA40" localSheetId="31">[1]Sheet4!#REF!</definedName>
    <definedName name="SALABA40" localSheetId="7">[1]Sheet4!#REF!</definedName>
    <definedName name="SALABA40" localSheetId="14">[1]Sheet4!#REF!</definedName>
    <definedName name="SALABA40" localSheetId="19">[1]Sheet4!#REF!</definedName>
    <definedName name="SALABA40" localSheetId="21">[1]Sheet4!#REF!</definedName>
    <definedName name="SALABA40" localSheetId="22">[1]Sheet4!#REF!</definedName>
    <definedName name="SALABA40" localSheetId="16">[1]Sheet4!#REF!</definedName>
    <definedName name="SALABA40" localSheetId="17">[1]Sheet4!#REF!</definedName>
    <definedName name="SALABA40">[1]Sheet4!#REF!</definedName>
    <definedName name="salAPI" localSheetId="31">#REF!</definedName>
    <definedName name="salAPI" localSheetId="7">#REF!</definedName>
    <definedName name="salAPI" localSheetId="27">#REF!</definedName>
    <definedName name="salAPI" localSheetId="14">#REF!</definedName>
    <definedName name="salAPI" localSheetId="19">#REF!</definedName>
    <definedName name="salAPI" localSheetId="21">#REF!</definedName>
    <definedName name="salAPI" localSheetId="22">#REF!</definedName>
    <definedName name="salAPI" localSheetId="28">#REF!</definedName>
    <definedName name="salAPI" localSheetId="16">#REF!</definedName>
    <definedName name="salAPI" localSheetId="3">#REF!</definedName>
    <definedName name="salAPI" localSheetId="17">#REF!</definedName>
    <definedName name="salAPI">#REF!</definedName>
    <definedName name="SALARIOS" localSheetId="16">#REF!</definedName>
    <definedName name="SALARIOS">#REF!</definedName>
    <definedName name="salBAF" localSheetId="27">'[17]Salida Tk Bafle'!$A$7:$P$84</definedName>
    <definedName name="salBAF">'[18]Salida Tk Bafle'!$A$7:$P$84</definedName>
    <definedName name="Salesret" localSheetId="31">#REF!</definedName>
    <definedName name="Salesret" localSheetId="7">#REF!</definedName>
    <definedName name="Salesret" localSheetId="14">#REF!</definedName>
    <definedName name="Salesret" localSheetId="19">#REF!</definedName>
    <definedName name="Salesret" localSheetId="21">#REF!</definedName>
    <definedName name="Salesret" localSheetId="22">#REF!</definedName>
    <definedName name="Salesret" localSheetId="16">#REF!</definedName>
    <definedName name="Salesret" localSheetId="17">#REF!</definedName>
    <definedName name="Salesret">#REF!</definedName>
    <definedName name="Salinidad" localSheetId="31">#REF!</definedName>
    <definedName name="Salinidad" localSheetId="7">#REF!</definedName>
    <definedName name="Salinidad" localSheetId="14">#REF!</definedName>
    <definedName name="Salinidad" localSheetId="19">#REF!</definedName>
    <definedName name="Salinidad" localSheetId="21">#REF!</definedName>
    <definedName name="Salinidad" localSheetId="22">#REF!</definedName>
    <definedName name="Salinidad" localSheetId="16">#REF!</definedName>
    <definedName name="Salinidad" localSheetId="17">#REF!</definedName>
    <definedName name="Salinidad">#REF!</definedName>
    <definedName name="Salinidad_Antes" localSheetId="31">#REF!</definedName>
    <definedName name="Salinidad_Antes" localSheetId="7">#REF!</definedName>
    <definedName name="Salinidad_Antes" localSheetId="14">#REF!</definedName>
    <definedName name="Salinidad_Antes" localSheetId="19">#REF!</definedName>
    <definedName name="Salinidad_Antes" localSheetId="21">#REF!</definedName>
    <definedName name="Salinidad_Antes" localSheetId="22">#REF!</definedName>
    <definedName name="Salinidad_Antes" localSheetId="16">#REF!</definedName>
    <definedName name="Salinidad_Antes" localSheetId="17">#REF!</definedName>
    <definedName name="Salinidad_Antes">#REF!</definedName>
    <definedName name="Salinidad_despues" localSheetId="31">#REF!</definedName>
    <definedName name="Salinidad_despues" localSheetId="7">#REF!</definedName>
    <definedName name="Salinidad_despues" localSheetId="14">#REF!</definedName>
    <definedName name="Salinidad_despues" localSheetId="19">#REF!</definedName>
    <definedName name="Salinidad_despues" localSheetId="21">#REF!</definedName>
    <definedName name="Salinidad_despues" localSheetId="22">#REF!</definedName>
    <definedName name="Salinidad_despues" localSheetId="16">#REF!</definedName>
    <definedName name="Salinidad_despues" localSheetId="17">#REF!</definedName>
    <definedName name="Salinidad_despues">#REF!</definedName>
    <definedName name="SAPBEXdnldView" hidden="1">"BDBYBWNAUJ42UM403UEV7H72C"</definedName>
    <definedName name="SAPBEXsysID" hidden="1">"BP2"</definedName>
    <definedName name="SCI_UTE">'[65]CECO - SCI - SCI PESA'!$A$2:$A$44</definedName>
    <definedName name="SCII">'[66]CECO - SCII'!$A$2:$A$45</definedName>
    <definedName name="SCIO">'[67]CECO - SCIO'!$A$2:$A$4</definedName>
    <definedName name="SDAT" localSheetId="31">#REF!</definedName>
    <definedName name="SDAT" localSheetId="7">#REF!</definedName>
    <definedName name="SDAT" localSheetId="14">#REF!</definedName>
    <definedName name="SDAT" localSheetId="19">#REF!</definedName>
    <definedName name="SDAT" localSheetId="21">#REF!</definedName>
    <definedName name="SDAT" localSheetId="22">#REF!</definedName>
    <definedName name="SDAT" localSheetId="16">#REF!</definedName>
    <definedName name="SDAT" localSheetId="17">#REF!</definedName>
    <definedName name="SDAT">#REF!</definedName>
    <definedName name="Sector" localSheetId="16">#REF!</definedName>
    <definedName name="Sector">#REF!</definedName>
    <definedName name="Sector1" localSheetId="7">[8]!Sector1</definedName>
    <definedName name="Sector1" localSheetId="19">[8]!Sector1</definedName>
    <definedName name="Sector1" localSheetId="21">[8]!Sector1</definedName>
    <definedName name="Sector1" localSheetId="22">[8]!Sector1</definedName>
    <definedName name="Sector1" localSheetId="17">[8]!Sector1</definedName>
    <definedName name="Sector1">[8]!Sector1</definedName>
    <definedName name="Sector2">#N/A</definedName>
    <definedName name="SectorTanque1" localSheetId="7">[8]!SectorTanque1</definedName>
    <definedName name="SectorTanque1" localSheetId="19">[8]!SectorTanque1</definedName>
    <definedName name="SectorTanque1" localSheetId="21">[8]!SectorTanque1</definedName>
    <definedName name="SectorTanque1" localSheetId="22">[8]!SectorTanque1</definedName>
    <definedName name="SectorTanque1" localSheetId="17">[8]!SectorTanque1</definedName>
    <definedName name="SectorTanque1">[8]!SectorTanque1</definedName>
    <definedName name="SEG" localSheetId="31">[1]Sheet6!#REF!</definedName>
    <definedName name="SEG" localSheetId="7">[1]Sheet6!#REF!</definedName>
    <definedName name="SEG" localSheetId="14">[1]Sheet6!#REF!</definedName>
    <definedName name="SEG" localSheetId="19">[1]Sheet6!#REF!</definedName>
    <definedName name="SEG" localSheetId="21">[1]Sheet6!#REF!</definedName>
    <definedName name="SEG" localSheetId="22">[1]Sheet6!#REF!</definedName>
    <definedName name="SEG" localSheetId="16">[1]Sheet6!#REF!</definedName>
    <definedName name="SEG" localSheetId="17">[1]Sheet6!#REF!</definedName>
    <definedName name="SEG">[1]Sheet6!#REF!</definedName>
    <definedName name="Segurodeobra" localSheetId="16">[50]MOI!#REF!</definedName>
    <definedName name="Segurodeobra">[50]MOI!#REF!</definedName>
    <definedName name="SeguroRanger" localSheetId="31">#REF!</definedName>
    <definedName name="SeguroRanger" localSheetId="7">#REF!</definedName>
    <definedName name="SeguroRanger" localSheetId="14">#REF!</definedName>
    <definedName name="SeguroRanger" localSheetId="19">#REF!</definedName>
    <definedName name="SeguroRanger" localSheetId="21">#REF!</definedName>
    <definedName name="SeguroRanger" localSheetId="22">#REF!</definedName>
    <definedName name="SeguroRanger" localSheetId="16">#REF!</definedName>
    <definedName name="SeguroRanger" localSheetId="17">#REF!</definedName>
    <definedName name="SeguroRanger">#REF!</definedName>
    <definedName name="SELECCION" localSheetId="31">[1]Sheet5!#REF!</definedName>
    <definedName name="SELECCION" localSheetId="7">[1]Sheet5!#REF!</definedName>
    <definedName name="SELECCION" localSheetId="14">[1]Sheet5!#REF!</definedName>
    <definedName name="SELECCION" localSheetId="19">[1]Sheet5!#REF!</definedName>
    <definedName name="SELECCION" localSheetId="21">[1]Sheet5!#REF!</definedName>
    <definedName name="SELECCION" localSheetId="22">[1]Sheet5!#REF!</definedName>
    <definedName name="SELECCION" localSheetId="16">[1]Sheet5!#REF!</definedName>
    <definedName name="SELECCION" localSheetId="17">[1]Sheet5!#REF!</definedName>
    <definedName name="SELECCION">[1]Sheet5!#REF!</definedName>
    <definedName name="SelloModelo">[68]DataCombos2!$D$6:$D$165</definedName>
    <definedName name="Semanas_por_mes" localSheetId="16">#REF!</definedName>
    <definedName name="Semanas_por_mes">#REF!</definedName>
    <definedName name="SEPAR" localSheetId="31">#REF!</definedName>
    <definedName name="SEPAR" localSheetId="7">#REF!</definedName>
    <definedName name="SEPAR" localSheetId="14">#REF!</definedName>
    <definedName name="SEPAR" localSheetId="19">#REF!</definedName>
    <definedName name="SEPAR" localSheetId="21">#REF!</definedName>
    <definedName name="SEPAR" localSheetId="22">#REF!</definedName>
    <definedName name="SEPAR" localSheetId="16">#REF!</definedName>
    <definedName name="SEPAR" localSheetId="17">#REF!</definedName>
    <definedName name="SEPAR">#REF!</definedName>
    <definedName name="SERIE" localSheetId="31">#REF!</definedName>
    <definedName name="SERIE" localSheetId="7">#REF!</definedName>
    <definedName name="SERIE" localSheetId="27">#REF!</definedName>
    <definedName name="SERIE" localSheetId="14">#REF!</definedName>
    <definedName name="SERIE" localSheetId="19">#REF!</definedName>
    <definedName name="SERIE" localSheetId="21">#REF!</definedName>
    <definedName name="SERIE" localSheetId="22">#REF!</definedName>
    <definedName name="SERIE" localSheetId="28">#REF!</definedName>
    <definedName name="SERIE" localSheetId="16">#REF!</definedName>
    <definedName name="SERIE" localSheetId="3">#REF!</definedName>
    <definedName name="SERIE" localSheetId="17">#REF!</definedName>
    <definedName name="SERIE">#REF!</definedName>
    <definedName name="sf">[16]Data!$J$14</definedName>
    <definedName name="SH" localSheetId="31">[69]InfTerm!#REF!</definedName>
    <definedName name="SH" localSheetId="7">[69]InfTerm!#REF!</definedName>
    <definedName name="SH" localSheetId="14">[69]InfTerm!#REF!</definedName>
    <definedName name="SH" localSheetId="19">[69]InfTerm!#REF!</definedName>
    <definedName name="SH" localSheetId="21">[69]InfTerm!#REF!</definedName>
    <definedName name="SH" localSheetId="22">[69]InfTerm!#REF!</definedName>
    <definedName name="SH" localSheetId="16">[69]InfTerm!#REF!</definedName>
    <definedName name="SH" localSheetId="17">[69]InfTerm!#REF!</definedName>
    <definedName name="SH">[69]InfTerm!#REF!</definedName>
    <definedName name="shdf" localSheetId="31">#REF!</definedName>
    <definedName name="shdf" localSheetId="7">#REF!</definedName>
    <definedName name="shdf" localSheetId="14">#REF!</definedName>
    <definedName name="shdf" localSheetId="19">#REF!</definedName>
    <definedName name="shdf" localSheetId="21">#REF!</definedName>
    <definedName name="shdf" localSheetId="22">#REF!</definedName>
    <definedName name="shdf" localSheetId="16">#REF!</definedName>
    <definedName name="shdf" localSheetId="17">#REF!</definedName>
    <definedName name="shdf">#REF!</definedName>
    <definedName name="sino">[36]Hoja1!$D$1:$D$3</definedName>
    <definedName name="SINO2">[70]Hoja1!$K$3:$K$6</definedName>
    <definedName name="sl">[16]Data!$J$5</definedName>
    <definedName name="solver_adj" localSheetId="5" hidden="1">TC!#REF!</definedName>
    <definedName name="solver_cvg" localSheetId="5" hidden="1">0.0001</definedName>
    <definedName name="solver_drv" localSheetId="5" hidden="1">1</definedName>
    <definedName name="solver_est" localSheetId="5" hidden="1">1</definedName>
    <definedName name="solver_itr" localSheetId="5" hidden="1">100</definedName>
    <definedName name="solver_lin" localSheetId="5" hidden="1">2</definedName>
    <definedName name="solver_neg" localSheetId="5" hidden="1">2</definedName>
    <definedName name="solver_num" localSheetId="5" hidden="1">0</definedName>
    <definedName name="solver_nwt" localSheetId="5" hidden="1">1</definedName>
    <definedName name="solver_opt" localSheetId="5" hidden="1">TC!#REF!</definedName>
    <definedName name="solver_pre" localSheetId="5" hidden="1">0.000001</definedName>
    <definedName name="solver_scl" localSheetId="5" hidden="1">2</definedName>
    <definedName name="solver_sho" localSheetId="5" hidden="1">2</definedName>
    <definedName name="solver_tim" localSheetId="5" hidden="1">100</definedName>
    <definedName name="solver_tol" localSheetId="5" hidden="1">0.05</definedName>
    <definedName name="solver_typ" localSheetId="5" hidden="1">3</definedName>
    <definedName name="solver_val" localSheetId="5" hidden="1">2876.16</definedName>
    <definedName name="Sp">[45]ESPESOR!$C$14</definedName>
    <definedName name="spm">[16]Data!$L$5</definedName>
    <definedName name="spmt">[16]Data!$K$5</definedName>
    <definedName name="srdata">[16]Data!$R$3:$U$6</definedName>
    <definedName name="Srink" localSheetId="31">#REF!</definedName>
    <definedName name="Srink" localSheetId="7">#REF!</definedName>
    <definedName name="Srink" localSheetId="14">#REF!</definedName>
    <definedName name="Srink" localSheetId="19">#REF!</definedName>
    <definedName name="Srink" localSheetId="21">#REF!</definedName>
    <definedName name="Srink" localSheetId="22">#REF!</definedName>
    <definedName name="Srink" localSheetId="16">#REF!</definedName>
    <definedName name="Srink" localSheetId="17">#REF!</definedName>
    <definedName name="Srink">#REF!</definedName>
    <definedName name="srl">[16]Data!$K$16</definedName>
    <definedName name="sry" localSheetId="31">#REF!</definedName>
    <definedName name="sry" localSheetId="7">#REF!</definedName>
    <definedName name="sry" localSheetId="14">#REF!</definedName>
    <definedName name="sry" localSheetId="19">#REF!</definedName>
    <definedName name="sry" localSheetId="21">#REF!</definedName>
    <definedName name="sry" localSheetId="22">#REF!</definedName>
    <definedName name="sry" localSheetId="16">#REF!</definedName>
    <definedName name="sry" localSheetId="17">#REF!</definedName>
    <definedName name="sry">#REF!</definedName>
    <definedName name="SS" localSheetId="31">[69]InfTerm!#REF!</definedName>
    <definedName name="ss" localSheetId="7">'[71]Informe Mensual'!#REF!</definedName>
    <definedName name="SS" localSheetId="14">[69]InfTerm!#REF!</definedName>
    <definedName name="ss" localSheetId="19">'[71]Informe Mensual'!#REF!</definedName>
    <definedName name="ss" localSheetId="21">'[71]Informe Mensual'!#REF!</definedName>
    <definedName name="ss" localSheetId="22">'[71]Informe Mensual'!#REF!</definedName>
    <definedName name="ss" localSheetId="28">'[71]Informe Mensual'!#REF!</definedName>
    <definedName name="SS" localSheetId="16">[69]InfTerm!#REF!</definedName>
    <definedName name="ss" localSheetId="17">'[71]Informe Mensual'!#REF!</definedName>
    <definedName name="ss">'[71]Informe Mensual'!#REF!</definedName>
    <definedName name="sss" localSheetId="31">'[71]Informe Mensual'!#REF!</definedName>
    <definedName name="sss" localSheetId="7">'[71]Informe Mensual'!#REF!</definedName>
    <definedName name="sss" localSheetId="14">'[71]Informe Mensual'!#REF!</definedName>
    <definedName name="sss" localSheetId="19">'[71]Informe Mensual'!#REF!</definedName>
    <definedName name="sss" localSheetId="21">'[71]Informe Mensual'!#REF!</definedName>
    <definedName name="sss" localSheetId="22">'[71]Informe Mensual'!#REF!</definedName>
    <definedName name="sss" localSheetId="28">'[71]Informe Mensual'!#REF!</definedName>
    <definedName name="sss" localSheetId="16">'[71]Informe Mensual'!#REF!</definedName>
    <definedName name="sss" localSheetId="17">'[71]Informe Mensual'!#REF!</definedName>
    <definedName name="sss">'[71]Informe Mensual'!#REF!</definedName>
    <definedName name="ssssssss" localSheetId="31">'[72]Informe Mensual'!#REF!</definedName>
    <definedName name="ssssssss" localSheetId="7">'[72]Informe Mensual'!#REF!</definedName>
    <definedName name="ssssssss" localSheetId="14">'[72]Informe Mensual'!#REF!</definedName>
    <definedName name="ssssssss" localSheetId="19">'[72]Informe Mensual'!#REF!</definedName>
    <definedName name="ssssssss" localSheetId="21">'[72]Informe Mensual'!#REF!</definedName>
    <definedName name="ssssssss" localSheetId="22">'[72]Informe Mensual'!#REF!</definedName>
    <definedName name="ssssssss" localSheetId="28">'[72]Informe Mensual'!#REF!</definedName>
    <definedName name="ssssssss" localSheetId="16">'[72]Informe Mensual'!#REF!</definedName>
    <definedName name="ssssssss" localSheetId="17">'[72]Informe Mensual'!#REF!</definedName>
    <definedName name="ssssssss">'[72]Informe Mensual'!#REF!</definedName>
    <definedName name="STARP" localSheetId="31">#REF!</definedName>
    <definedName name="STARP" localSheetId="7">#REF!</definedName>
    <definedName name="STARP" localSheetId="14">#REF!</definedName>
    <definedName name="STARP" localSheetId="19">#REF!</definedName>
    <definedName name="STARP" localSheetId="21">#REF!</definedName>
    <definedName name="STARP" localSheetId="22">#REF!</definedName>
    <definedName name="STARP" localSheetId="16">#REF!</definedName>
    <definedName name="STARP" localSheetId="17">#REF!</definedName>
    <definedName name="STARP">#REF!</definedName>
    <definedName name="STAT" localSheetId="31">#REF!</definedName>
    <definedName name="STAT" localSheetId="7">#REF!</definedName>
    <definedName name="STAT" localSheetId="14">#REF!</definedName>
    <definedName name="STAT" localSheetId="19">#REF!</definedName>
    <definedName name="STAT" localSheetId="21">#REF!</definedName>
    <definedName name="STAT" localSheetId="22">#REF!</definedName>
    <definedName name="STAT" localSheetId="16">#REF!</definedName>
    <definedName name="STAT" localSheetId="17">#REF!</definedName>
    <definedName name="STAT">#REF!</definedName>
    <definedName name="Sub_Total_Bolívares" localSheetId="7">#REF!</definedName>
    <definedName name="Sub_Total_Bolívares" localSheetId="14">#REF!</definedName>
    <definedName name="Sub_Total_Bolívares" localSheetId="19">#REF!</definedName>
    <definedName name="Sub_Total_Bolívares" localSheetId="21">#REF!</definedName>
    <definedName name="Sub_Total_Bolívares" localSheetId="22">#REF!</definedName>
    <definedName name="Sub_Total_Bolívares" localSheetId="16">#REF!</definedName>
    <definedName name="Sub_Total_Bolívares" localSheetId="17">#REF!</definedName>
    <definedName name="Sub_Total_Bolívares">#REF!</definedName>
    <definedName name="Sub_Total_Dólares" localSheetId="7">#REF!</definedName>
    <definedName name="Sub_Total_Dólares" localSheetId="14">#REF!</definedName>
    <definedName name="Sub_Total_Dólares" localSheetId="19">#REF!</definedName>
    <definedName name="Sub_Total_Dólares" localSheetId="21">#REF!</definedName>
    <definedName name="Sub_Total_Dólares" localSheetId="22">#REF!</definedName>
    <definedName name="Sub_Total_Dólares" localSheetId="16">#REF!</definedName>
    <definedName name="Sub_Total_Dólares" localSheetId="17">#REF!</definedName>
    <definedName name="Sub_Total_Dólares">#REF!</definedName>
    <definedName name="Subcuenta" localSheetId="16">#REF!</definedName>
    <definedName name="Subcuenta">#REF!</definedName>
    <definedName name="SueldoAyudante" localSheetId="31">#REF!</definedName>
    <definedName name="SueldoAyudante" localSheetId="7">#REF!</definedName>
    <definedName name="SueldoAyudante" localSheetId="14">#REF!</definedName>
    <definedName name="SueldoAyudante" localSheetId="19">#REF!</definedName>
    <definedName name="SueldoAyudante" localSheetId="21">#REF!</definedName>
    <definedName name="SueldoAyudante" localSheetId="22">#REF!</definedName>
    <definedName name="SueldoAyudante" localSheetId="16">#REF!</definedName>
    <definedName name="SueldoAyudante" localSheetId="17">#REF!</definedName>
    <definedName name="SueldoAyudante">#REF!</definedName>
    <definedName name="SueldoOficial" localSheetId="31">#REF!</definedName>
    <definedName name="SueldoOficial" localSheetId="7">#REF!</definedName>
    <definedName name="SueldoOficial" localSheetId="14">#REF!</definedName>
    <definedName name="SueldoOficial" localSheetId="19">#REF!</definedName>
    <definedName name="SueldoOficial" localSheetId="21">#REF!</definedName>
    <definedName name="SueldoOficial" localSheetId="22">#REF!</definedName>
    <definedName name="SueldoOficial" localSheetId="16">#REF!</definedName>
    <definedName name="SueldoOficial" localSheetId="17">#REF!</definedName>
    <definedName name="SueldoOficial">#REF!</definedName>
    <definedName name="SueldoPerforador" localSheetId="31">#REF!</definedName>
    <definedName name="SueldoPerforador" localSheetId="7">#REF!</definedName>
    <definedName name="SueldoPerforador" localSheetId="14">#REF!</definedName>
    <definedName name="SueldoPerforador" localSheetId="19">#REF!</definedName>
    <definedName name="SueldoPerforador" localSheetId="21">#REF!</definedName>
    <definedName name="SueldoPerforador" localSheetId="22">#REF!</definedName>
    <definedName name="SueldoPerforador" localSheetId="16">#REF!</definedName>
    <definedName name="SueldoPerforador" localSheetId="17">#REF!</definedName>
    <definedName name="SueldoPerforador">#REF!</definedName>
    <definedName name="SueldoSupervisor" localSheetId="31">#REF!</definedName>
    <definedName name="SueldoSupervisor" localSheetId="7">#REF!</definedName>
    <definedName name="SueldoSupervisor" localSheetId="14">#REF!</definedName>
    <definedName name="SueldoSupervisor" localSheetId="19">#REF!</definedName>
    <definedName name="SueldoSupervisor" localSheetId="21">#REF!</definedName>
    <definedName name="SueldoSupervisor" localSheetId="22">#REF!</definedName>
    <definedName name="SueldoSupervisor" localSheetId="16">#REF!</definedName>
    <definedName name="SueldoSupervisor" localSheetId="17">#REF!</definedName>
    <definedName name="SueldoSupervisor">#REF!</definedName>
    <definedName name="sup" localSheetId="31">#REF!</definedName>
    <definedName name="sup" localSheetId="7">#REF!</definedName>
    <definedName name="sup" localSheetId="14">#REF!</definedName>
    <definedName name="sup" localSheetId="19">#REF!</definedName>
    <definedName name="sup" localSheetId="21">#REF!</definedName>
    <definedName name="sup" localSheetId="22">#REF!</definedName>
    <definedName name="sup" localSheetId="16">#REF!</definedName>
    <definedName name="sup" localSheetId="17">#REF!</definedName>
    <definedName name="sup">#REF!</definedName>
    <definedName name="t" localSheetId="16">#REF!</definedName>
    <definedName name="t">#REF!</definedName>
    <definedName name="T_Actividad">[54]Validaciones!$B$4:$B$8</definedName>
    <definedName name="T_Gremio">[54]Validaciones!$D$4:$D$38</definedName>
    <definedName name="T_Nro_CCT">[54]Validaciones!$F$4:$F$11</definedName>
    <definedName name="T_Provincia">[54]Validaciones!$B$11:$B$17</definedName>
    <definedName name="T_Relac_con_servic">[54]Validaciones!$B$39:$B$42</definedName>
    <definedName name="T_rubro">[54]Validaciones!$F$19:$F$23</definedName>
    <definedName name="T_sino">[54]Validaciones!$B$28:$B$29</definedName>
    <definedName name="T_Situac_actual">[54]Validaciones!$B$34:$B$35</definedName>
    <definedName name="T_Tipo_neumat" localSheetId="27">[73]Validaciones!$B$46:$B$47</definedName>
    <definedName name="T_Tipo_neumat">[74]Validaciones!$B$46:$B$47</definedName>
    <definedName name="T_UUNN">[54]Validaciones!$B$23:$B$25</definedName>
    <definedName name="TABLA.FC_IMPORTE" localSheetId="14">[75]BD_ADICIONALES.FC!$B$7:$J$13</definedName>
    <definedName name="TABLA.FC_IMPORTE" localSheetId="16">[75]BD_ADICIONALES.FC!$B$7:$J$13</definedName>
    <definedName name="TABLA.FC_IMPORTE">[44]BD_ADICIONALES.FC!$B$7:$J$13</definedName>
    <definedName name="TABLA.FC_ITEM" localSheetId="14">[75]BD_ADICIONALES.FC!$A$7:$A$13</definedName>
    <definedName name="TABLA.FC_ITEM" localSheetId="16">[75]BD_ADICIONALES.FC!$A$7:$A$13</definedName>
    <definedName name="TABLA.FC_ITEM">[44]BD_ADICIONALES.FC!$A$7:$A$13</definedName>
    <definedName name="TABLA.FC_MES" localSheetId="14">[75]BD_ADICIONALES.FC!$B$6:$J$6</definedName>
    <definedName name="TABLA.FC_MES" localSheetId="16">[75]BD_ADICIONALES.FC!$B$6:$J$6</definedName>
    <definedName name="TABLA.FC_MES">[44]BD_ADICIONALES.FC!$B$6:$J$6</definedName>
    <definedName name="TABLA.UOCRA_ADIC.UOCRA" localSheetId="14">[75]BD_ESCALAS.UOCRA!$K$127:$K$262</definedName>
    <definedName name="TABLA.UOCRA_ADIC.UOCRA" localSheetId="16">[75]BD_ESCALAS.UOCRA!$K$127:$K$262</definedName>
    <definedName name="TABLA.UOCRA_ADIC.UOCRA">[76]BD_ESCALAS.UOCRA!$K$103:$K$238</definedName>
    <definedName name="TABLA.UOCRA_ADIC.ZONA" localSheetId="14">[75]BD_ESCALAS.UOCRA!$F$127:$F$262</definedName>
    <definedName name="TABLA.UOCRA_ADIC.ZONA" localSheetId="16">[75]BD_ESCALAS.UOCRA!$F$127:$F$262</definedName>
    <definedName name="TABLA.UOCRA_ADIC.ZONA">[76]BD_ESCALAS.UOCRA!$F$103:$F$238</definedName>
    <definedName name="TABLA.UOCRA_AYUDA.ALIM" localSheetId="14">[75]BD_ESCALAS.UOCRA!$I$127:$I$262</definedName>
    <definedName name="TABLA.UOCRA_AYUDA.ALIM" localSheetId="16">[75]BD_ESCALAS.UOCRA!$I$127:$I$262</definedName>
    <definedName name="TABLA.UOCRA_AYUDA.ALIM">[76]BD_ESCALAS.UOCRA!$I$103:$I$238</definedName>
    <definedName name="TABLA.UOCRA_CAMPAMENTO" localSheetId="14">[75]BD_ESCALAS.UOCRA!$J$127:$J$262</definedName>
    <definedName name="TABLA.UOCRA_CAMPAMENTO" localSheetId="16">[75]BD_ESCALAS.UOCRA!$J$127:$J$262</definedName>
    <definedName name="TABLA.UOCRA_CAMPAMENTO">[76]BD_ESCALAS.UOCRA!$J$103:$J$238</definedName>
    <definedName name="TABLA.UOCRA_CATEGORIA" localSheetId="14">[75]BD_ESCALAS.UOCRA!$B$127:$B$262</definedName>
    <definedName name="TABLA.UOCRA_CATEGORIA" localSheetId="16">[75]BD_ESCALAS.UOCRA!$B$127:$B$262</definedName>
    <definedName name="TABLA.UOCRA_CATEGORIA">[76]BD_ESCALAS.UOCRA!$B$103:$B$238</definedName>
    <definedName name="TABLA.UOCRA_HSVIAJE" localSheetId="14">[75]BD_ESCALAS.UOCRA!$G$127:$G$262</definedName>
    <definedName name="TABLA.UOCRA_HSVIAJE" localSheetId="16">[75]BD_ESCALAS.UOCRA!$G$127:$G$262</definedName>
    <definedName name="TABLA.UOCRA_HSVIAJE">[76]BD_ESCALAS.UOCRA!$G$103:$G$238</definedName>
    <definedName name="TABLA.UOCRA_IMPORTE" localSheetId="14">[75]BD_ESCALAS.UOCRA!$E$127:$E$262</definedName>
    <definedName name="TABLA.UOCRA_IMPORTE" localSheetId="16">[75]BD_ESCALAS.UOCRA!$E$127:$E$262</definedName>
    <definedName name="TABLA.UOCRA_IMPORTE">[76]BD_ESCALAS.UOCRA!$E$103:$E$238</definedName>
    <definedName name="TABLA.UOCRA_MES" localSheetId="14">[75]BD_ESCALAS.UOCRA!$C$127:$C$262</definedName>
    <definedName name="TABLA.UOCRA_MES" localSheetId="16">[75]BD_ESCALAS.UOCRA!$C$127:$C$262</definedName>
    <definedName name="TABLA.UOCRA_MES">[76]BD_ESCALAS.UOCRA!$C$103:$C$238</definedName>
    <definedName name="TABLA.UOCRA_VIANDA" localSheetId="14">[75]BD_ESCALAS.UOCRA!$H$127:$H$262</definedName>
    <definedName name="TABLA.UOCRA_VIANDA" localSheetId="16">[75]BD_ESCALAS.UOCRA!$H$127:$H$262</definedName>
    <definedName name="TABLA.UOCRA_VIANDA">[76]BD_ESCALAS.UOCRA!$H$103:$H$238</definedName>
    <definedName name="TABLA.UOCRA_ZONA" localSheetId="14">[75]BD_ESCALAS.UOCRA!$D$127:$D$262</definedName>
    <definedName name="TABLA.UOCRA_ZONA" localSheetId="16">[75]BD_ESCALAS.UOCRA!$D$127:$D$262</definedName>
    <definedName name="TABLA.UOCRA_ZONA">[76]BD_ESCALAS.UOCRA!$D$103:$D$238</definedName>
    <definedName name="TABLA_CATEGORIA" localSheetId="14">[10]BD_ESCALAS!$A$10:$A$105</definedName>
    <definedName name="TABLA_CATEGORIA" localSheetId="32">[11]BD_ESCALAS.PETROLERO!$A$10:$A$105</definedName>
    <definedName name="TABLA_CATEGORIA">[10]BD_ESCALAS!$A$10:$A$105</definedName>
    <definedName name="TABLA_CCT" localSheetId="14">[10]BD_ESCALAS!$C$7:$CD$7</definedName>
    <definedName name="TABLA_CCT" localSheetId="32">[11]BD_ESCALAS.PETROLERO!$C$7:$AEA$7</definedName>
    <definedName name="TABLA_CCT">[10]BD_ESCALAS!$C$7:$CD$7</definedName>
    <definedName name="TABLA_IMPORTE" localSheetId="14">[10]BD_ESCALAS!$C$10:$CD$105</definedName>
    <definedName name="TABLA_IMPORTE" localSheetId="32">[11]BD_ESCALAS.PETROLERO!$C$10:$AEA$105</definedName>
    <definedName name="TABLA_IMPORTE">[10]BD_ESCALAS!$C$10:$CD$105</definedName>
    <definedName name="TABLA_MES" localSheetId="14">[10]BD_ESCALAS!$C$9:$CD$9</definedName>
    <definedName name="TABLA_MES" localSheetId="32">[11]BD_ESCALAS.PETROLERO!$C$9:$AEA$9</definedName>
    <definedName name="TABLA_MES">[10]BD_ESCALAS!$C$9:$CD$9</definedName>
    <definedName name="TABLA_TURNO" localSheetId="14">[10]BD_ESCALAS!$B$10:$B$105</definedName>
    <definedName name="TABLA_TURNO" localSheetId="32">[11]BD_ESCALAS.PETROLERO!$B$10:$B$105</definedName>
    <definedName name="TABLA_TURNO">[10]BD_ESCALAS!$B$10:$B$105</definedName>
    <definedName name="TABLA_ZONA" localSheetId="14">[10]BD_ESCALAS!$C$8:$CD$8</definedName>
    <definedName name="TABLA_ZONA" localSheetId="32">[11]BD_ESCALAS.PETROLERO!$C$8:$AEA$8</definedName>
    <definedName name="TABLA_ZONA">[10]BD_ESCALAS!$C$8:$CD$8</definedName>
    <definedName name="tabladatos" localSheetId="14">#REF!</definedName>
    <definedName name="tabladatos" localSheetId="16">#REF!</definedName>
    <definedName name="tabladatos">#REF!</definedName>
    <definedName name="TableName">"Dummy"</definedName>
    <definedName name="Tanque2" localSheetId="7">[8]!Tanque2</definedName>
    <definedName name="Tanque2" localSheetId="19">[8]!Tanque2</definedName>
    <definedName name="Tanque2" localSheetId="21">[8]!Tanque2</definedName>
    <definedName name="Tanque2" localSheetId="22">[8]!Tanque2</definedName>
    <definedName name="Tanque2" localSheetId="17">[8]!Tanque2</definedName>
    <definedName name="Tanque2">[8]!Tanque2</definedName>
    <definedName name="Tanque3" localSheetId="7">[8]!Tanque3</definedName>
    <definedName name="Tanque3" localSheetId="19">[8]!Tanque3</definedName>
    <definedName name="Tanque3" localSheetId="21">[8]!Tanque3</definedName>
    <definedName name="Tanque3" localSheetId="22">[8]!Tanque3</definedName>
    <definedName name="Tanque3" localSheetId="17">[8]!Tanque3</definedName>
    <definedName name="Tanque3">[8]!Tanque3</definedName>
    <definedName name="Tanque4" localSheetId="7">[8]!Tanque4</definedName>
    <definedName name="Tanque4" localSheetId="19">[8]!Tanque4</definedName>
    <definedName name="Tanque4" localSheetId="21">[8]!Tanque4</definedName>
    <definedName name="Tanque4" localSheetId="22">[8]!Tanque4</definedName>
    <definedName name="Tanque4" localSheetId="17">[8]!Tanque4</definedName>
    <definedName name="Tanque4">[8]!Tanque4</definedName>
    <definedName name="Tanque5" localSheetId="7">[8]!Tanque5</definedName>
    <definedName name="Tanque5" localSheetId="19">[8]!Tanque5</definedName>
    <definedName name="Tanque5" localSheetId="21">[8]!Tanque5</definedName>
    <definedName name="Tanque5" localSheetId="22">[8]!Tanque5</definedName>
    <definedName name="Tanque5" localSheetId="17">[8]!Tanque5</definedName>
    <definedName name="Tanque5">[8]!Tanque5</definedName>
    <definedName name="Tanque6" localSheetId="7">[8]!Tanque6</definedName>
    <definedName name="Tanque6" localSheetId="19">[8]!Tanque6</definedName>
    <definedName name="Tanque6" localSheetId="21">[8]!Tanque6</definedName>
    <definedName name="Tanque6" localSheetId="22">[8]!Tanque6</definedName>
    <definedName name="Tanque6" localSheetId="17">[8]!Tanque6</definedName>
    <definedName name="Tanque6">[8]!Tanque6</definedName>
    <definedName name="TAREAS" localSheetId="31">#REF!</definedName>
    <definedName name="TAREAS" localSheetId="7">#REF!</definedName>
    <definedName name="TAREAS" localSheetId="27">#REF!</definedName>
    <definedName name="TAREAS" localSheetId="14">#REF!</definedName>
    <definedName name="TAREAS" localSheetId="19">#REF!</definedName>
    <definedName name="TAREAS" localSheetId="21">#REF!</definedName>
    <definedName name="TAREAS" localSheetId="22">#REF!</definedName>
    <definedName name="TAREAS" localSheetId="28">#REF!</definedName>
    <definedName name="TAREAS" localSheetId="16">#REF!</definedName>
    <definedName name="TAREAS" localSheetId="3">#REF!</definedName>
    <definedName name="TAREAS" localSheetId="17">#REF!</definedName>
    <definedName name="TAREAS">#REF!</definedName>
    <definedName name="tarifa" localSheetId="31">#REF!</definedName>
    <definedName name="tarifa" localSheetId="7">#REF!</definedName>
    <definedName name="tarifa" localSheetId="14">#REF!</definedName>
    <definedName name="tarifa" localSheetId="19">#REF!</definedName>
    <definedName name="tarifa" localSheetId="21">#REF!</definedName>
    <definedName name="tarifa" localSheetId="22">#REF!</definedName>
    <definedName name="tarifa" localSheetId="16">#REF!</definedName>
    <definedName name="tarifa" localSheetId="17">#REF!</definedName>
    <definedName name="tarifa">#REF!</definedName>
    <definedName name="Tb" localSheetId="31">#REF!</definedName>
    <definedName name="Tb" localSheetId="7">#REF!</definedName>
    <definedName name="Tb" localSheetId="27">#REF!</definedName>
    <definedName name="Tb" localSheetId="14">#REF!</definedName>
    <definedName name="Tb" localSheetId="19">#REF!</definedName>
    <definedName name="Tb" localSheetId="21">#REF!</definedName>
    <definedName name="Tb" localSheetId="22">#REF!</definedName>
    <definedName name="Tb" localSheetId="28">#REF!</definedName>
    <definedName name="Tb" localSheetId="16">#REF!</definedName>
    <definedName name="Tb" localSheetId="3">#REF!</definedName>
    <definedName name="Tb" localSheetId="17">#REF!</definedName>
    <definedName name="Tb">#REF!</definedName>
    <definedName name="TBG">#N/A</definedName>
    <definedName name="Tboca" localSheetId="31">#REF!</definedName>
    <definedName name="Tboca" localSheetId="7">#REF!</definedName>
    <definedName name="Tboca" localSheetId="14">#REF!</definedName>
    <definedName name="Tboca" localSheetId="19">#REF!</definedName>
    <definedName name="Tboca" localSheetId="21">#REF!</definedName>
    <definedName name="Tboca" localSheetId="22">#REF!</definedName>
    <definedName name="Tboca" localSheetId="16">#REF!</definedName>
    <definedName name="Tboca" localSheetId="17">#REF!</definedName>
    <definedName name="Tboca">#REF!</definedName>
    <definedName name="TC" localSheetId="31">#REF!</definedName>
    <definedName name="TC" localSheetId="7">#REF!</definedName>
    <definedName name="TC" localSheetId="27">#REF!</definedName>
    <definedName name="TC" localSheetId="14">#REF!</definedName>
    <definedName name="TC" localSheetId="19">#REF!</definedName>
    <definedName name="TC" localSheetId="21">#REF!</definedName>
    <definedName name="TC" localSheetId="22">#REF!</definedName>
    <definedName name="TC" localSheetId="28">#REF!</definedName>
    <definedName name="TC" localSheetId="16">#REF!</definedName>
    <definedName name="TC" localSheetId="3">#REF!</definedName>
    <definedName name="TC" localSheetId="17">#REF!</definedName>
    <definedName name="TC">#REF!</definedName>
    <definedName name="TE" localSheetId="31">#REF!</definedName>
    <definedName name="TE" localSheetId="7">#REF!</definedName>
    <definedName name="TE" localSheetId="14">#REF!</definedName>
    <definedName name="TE" localSheetId="19">#REF!</definedName>
    <definedName name="TE" localSheetId="21">#REF!</definedName>
    <definedName name="TE" localSheetId="22">#REF!</definedName>
    <definedName name="TE" localSheetId="16">#REF!</definedName>
    <definedName name="TE" localSheetId="17">#REF!</definedName>
    <definedName name="TE">#REF!</definedName>
    <definedName name="TER" localSheetId="31">[1]Sheet6!#REF!</definedName>
    <definedName name="TER" localSheetId="7">[1]Sheet6!#REF!</definedName>
    <definedName name="TER" localSheetId="14">[1]Sheet6!#REF!</definedName>
    <definedName name="TER" localSheetId="19">[1]Sheet6!#REF!</definedName>
    <definedName name="TER" localSheetId="21">[1]Sheet6!#REF!</definedName>
    <definedName name="TER" localSheetId="22">[1]Sheet6!#REF!</definedName>
    <definedName name="TER" localSheetId="16">[1]Sheet6!#REF!</definedName>
    <definedName name="TER" localSheetId="17">[1]Sheet6!#REF!</definedName>
    <definedName name="TER">[1]Sheet6!#REF!</definedName>
    <definedName name="termino" localSheetId="31">#REF!</definedName>
    <definedName name="termino" localSheetId="7">#REF!</definedName>
    <definedName name="termino" localSheetId="14">#REF!</definedName>
    <definedName name="termino" localSheetId="19">#REF!</definedName>
    <definedName name="termino" localSheetId="21">#REF!</definedName>
    <definedName name="termino" localSheetId="22">#REF!</definedName>
    <definedName name="termino" localSheetId="16">#REF!</definedName>
    <definedName name="termino" localSheetId="17">#REF!</definedName>
    <definedName name="termino">#REF!</definedName>
    <definedName name="TEST0" localSheetId="16">#REF!</definedName>
    <definedName name="TEST0">#REF!</definedName>
    <definedName name="TEST1" localSheetId="14">#REF!</definedName>
    <definedName name="TEST1" localSheetId="16">#REF!</definedName>
    <definedName name="TEST1">[39]CONSOLIDADO!$A$5:$P$622</definedName>
    <definedName name="TEST10" localSheetId="16">#REF!</definedName>
    <definedName name="TEST10">#REF!</definedName>
    <definedName name="TEST11" localSheetId="16">#REF!</definedName>
    <definedName name="TEST11">#REF!</definedName>
    <definedName name="TEST12" localSheetId="16">#REF!</definedName>
    <definedName name="TEST12">#REF!</definedName>
    <definedName name="TEST13" localSheetId="16">#REF!</definedName>
    <definedName name="TEST13">#REF!</definedName>
    <definedName name="TEST14" localSheetId="16">#REF!</definedName>
    <definedName name="TEST14">#REF!</definedName>
    <definedName name="TEST15" localSheetId="16">#REF!</definedName>
    <definedName name="TEST15">#REF!</definedName>
    <definedName name="TEST16" localSheetId="16">#REF!</definedName>
    <definedName name="TEST16">#REF!</definedName>
    <definedName name="TEST17" localSheetId="16">#REF!</definedName>
    <definedName name="TEST17">#REF!</definedName>
    <definedName name="TEST18" localSheetId="16">#REF!</definedName>
    <definedName name="TEST18">#REF!</definedName>
    <definedName name="TEST19" localSheetId="16">#REF!</definedName>
    <definedName name="TEST19">#REF!</definedName>
    <definedName name="TEST2" localSheetId="14">#REF!</definedName>
    <definedName name="TEST2" localSheetId="16">#REF!</definedName>
    <definedName name="TEST2">[39]CONSOLIDADO!$A$623:$P$1269</definedName>
    <definedName name="TEST20" localSheetId="16">#REF!</definedName>
    <definedName name="TEST20">#REF!</definedName>
    <definedName name="TEST21" localSheetId="16">#REF!</definedName>
    <definedName name="TEST21">#REF!</definedName>
    <definedName name="TEST22" localSheetId="16">#REF!</definedName>
    <definedName name="TEST22">#REF!</definedName>
    <definedName name="TEST23" localSheetId="16">#REF!</definedName>
    <definedName name="TEST23">#REF!</definedName>
    <definedName name="TEST24" localSheetId="16">#REF!</definedName>
    <definedName name="TEST24">#REF!</definedName>
    <definedName name="TEST25" localSheetId="16">#REF!</definedName>
    <definedName name="TEST25">#REF!</definedName>
    <definedName name="TEST26" localSheetId="16">#REF!</definedName>
    <definedName name="TEST26">#REF!</definedName>
    <definedName name="TEST27" localSheetId="16">#REF!</definedName>
    <definedName name="TEST27">#REF!</definedName>
    <definedName name="TEST28" localSheetId="16">#REF!</definedName>
    <definedName name="TEST28">#REF!</definedName>
    <definedName name="TEST29" localSheetId="16">#REF!</definedName>
    <definedName name="TEST29">#REF!</definedName>
    <definedName name="TEST3" localSheetId="14">#REF!</definedName>
    <definedName name="TEST3" localSheetId="16">#REF!</definedName>
    <definedName name="TEST3">[39]CONSOLIDADO!$A$1270:$P$1516</definedName>
    <definedName name="TEST30" localSheetId="16">#REF!</definedName>
    <definedName name="TEST30">#REF!</definedName>
    <definedName name="TEST31" localSheetId="16">#REF!</definedName>
    <definedName name="TEST31">#REF!</definedName>
    <definedName name="TEST32" localSheetId="16">#REF!</definedName>
    <definedName name="TEST32">#REF!</definedName>
    <definedName name="TEST33" localSheetId="16">#REF!</definedName>
    <definedName name="TEST33">#REF!</definedName>
    <definedName name="TEST34" localSheetId="16">#REF!</definedName>
    <definedName name="TEST34">#REF!</definedName>
    <definedName name="TEST35" localSheetId="16">#REF!</definedName>
    <definedName name="TEST35">#REF!</definedName>
    <definedName name="TEST36" localSheetId="16">#REF!</definedName>
    <definedName name="TEST36">#REF!</definedName>
    <definedName name="TEST37" localSheetId="16">#REF!</definedName>
    <definedName name="TEST37">#REF!</definedName>
    <definedName name="TEST38" localSheetId="16">#REF!</definedName>
    <definedName name="TEST38">#REF!</definedName>
    <definedName name="TEST39" localSheetId="16">#REF!</definedName>
    <definedName name="TEST39">#REF!</definedName>
    <definedName name="TEST4" localSheetId="14">#REF!</definedName>
    <definedName name="TEST4" localSheetId="16">#REF!</definedName>
    <definedName name="TEST4">[39]CONSOLIDADO!$A$1777:$P$1790</definedName>
    <definedName name="TEST40" localSheetId="16">#REF!</definedName>
    <definedName name="TEST40">#REF!</definedName>
    <definedName name="TEST41" localSheetId="16">#REF!</definedName>
    <definedName name="TEST41">#REF!</definedName>
    <definedName name="TEST42" localSheetId="16">#REF!</definedName>
    <definedName name="TEST42">#REF!</definedName>
    <definedName name="TEST43" localSheetId="16">#REF!</definedName>
    <definedName name="TEST43">#REF!</definedName>
    <definedName name="TEST44" localSheetId="16">#REF!</definedName>
    <definedName name="TEST44">#REF!</definedName>
    <definedName name="TEST45" localSheetId="16">#REF!</definedName>
    <definedName name="TEST45">#REF!</definedName>
    <definedName name="TEST46" localSheetId="16">#REF!</definedName>
    <definedName name="TEST46">#REF!</definedName>
    <definedName name="TEST47" localSheetId="16">#REF!</definedName>
    <definedName name="TEST47">#REF!</definedName>
    <definedName name="TEST48" localSheetId="16">#REF!</definedName>
    <definedName name="TEST48">#REF!</definedName>
    <definedName name="TEST49" localSheetId="16">#REF!</definedName>
    <definedName name="TEST49">#REF!</definedName>
    <definedName name="TEST5" localSheetId="16">#REF!</definedName>
    <definedName name="TEST5">#REF!</definedName>
    <definedName name="TEST50" localSheetId="16">#REF!</definedName>
    <definedName name="TEST50">#REF!</definedName>
    <definedName name="TEST51" localSheetId="16">#REF!</definedName>
    <definedName name="TEST51">#REF!</definedName>
    <definedName name="TEST52" localSheetId="16">#REF!</definedName>
    <definedName name="TEST52">#REF!</definedName>
    <definedName name="TEST53" localSheetId="16">#REF!</definedName>
    <definedName name="TEST53">#REF!</definedName>
    <definedName name="TEST54" localSheetId="16">#REF!</definedName>
    <definedName name="TEST54">#REF!</definedName>
    <definedName name="TEST55" localSheetId="16">#REF!</definedName>
    <definedName name="TEST55">#REF!</definedName>
    <definedName name="TEST56" localSheetId="16">#REF!</definedName>
    <definedName name="TEST56">#REF!</definedName>
    <definedName name="TEST57" localSheetId="16">#REF!</definedName>
    <definedName name="TEST57">#REF!</definedName>
    <definedName name="TEST58" localSheetId="16">#REF!</definedName>
    <definedName name="TEST58">#REF!</definedName>
    <definedName name="TEST59" localSheetId="16">#REF!</definedName>
    <definedName name="TEST59">#REF!</definedName>
    <definedName name="TEST6" localSheetId="16">#REF!</definedName>
    <definedName name="TEST6">#REF!</definedName>
    <definedName name="TEST60" localSheetId="16">#REF!</definedName>
    <definedName name="TEST60">#REF!</definedName>
    <definedName name="TEST61" localSheetId="16">#REF!</definedName>
    <definedName name="TEST61">#REF!</definedName>
    <definedName name="TEST62" localSheetId="16">#REF!</definedName>
    <definedName name="TEST62">#REF!</definedName>
    <definedName name="TEST63" localSheetId="16">#REF!</definedName>
    <definedName name="TEST63">#REF!</definedName>
    <definedName name="TEST64" localSheetId="16">#REF!</definedName>
    <definedName name="TEST64">#REF!</definedName>
    <definedName name="TEST7" localSheetId="16">#REF!</definedName>
    <definedName name="TEST7">#REF!</definedName>
    <definedName name="TEST8" localSheetId="16">#REF!</definedName>
    <definedName name="TEST8">#REF!</definedName>
    <definedName name="TEST9" localSheetId="16">#REF!</definedName>
    <definedName name="TEST9">#REF!</definedName>
    <definedName name="TESTHKEY" localSheetId="14">#REF!</definedName>
    <definedName name="TESTHKEY" localSheetId="16">#REF!</definedName>
    <definedName name="TESTHKEY">[39]CONSOLIDADO!$P$4:$P$4</definedName>
    <definedName name="TESTKEYS" localSheetId="14">#REF!</definedName>
    <definedName name="TESTKEYS" localSheetId="16">#REF!</definedName>
    <definedName name="TESTKEYS">[39]CONSOLIDADO!$A$5:$B$1790</definedName>
    <definedName name="TESTVKEY" localSheetId="14">#REF!</definedName>
    <definedName name="TESTVKEY" localSheetId="16">#REF!</definedName>
    <definedName name="TESTVKEY">[39]CONSOLIDADO!$A$4:$B$4</definedName>
    <definedName name="Tf" localSheetId="31">#REF!</definedName>
    <definedName name="Tf" localSheetId="7">#REF!</definedName>
    <definedName name="Tf" localSheetId="27">#REF!</definedName>
    <definedName name="Tf" localSheetId="14">#REF!</definedName>
    <definedName name="Tf" localSheetId="19">#REF!</definedName>
    <definedName name="Tf" localSheetId="21">#REF!</definedName>
    <definedName name="Tf" localSheetId="22">#REF!</definedName>
    <definedName name="Tf" localSheetId="28">#REF!</definedName>
    <definedName name="Tf" localSheetId="16">#REF!</definedName>
    <definedName name="Tf" localSheetId="3">#REF!</definedName>
    <definedName name="Tf" localSheetId="17">#REF!</definedName>
    <definedName name="Tf">#REF!</definedName>
    <definedName name="TicketAyudante" localSheetId="31">#REF!</definedName>
    <definedName name="TicketAyudante" localSheetId="7">#REF!</definedName>
    <definedName name="TicketAyudante" localSheetId="14">#REF!</definedName>
    <definedName name="TicketAyudante" localSheetId="19">#REF!</definedName>
    <definedName name="TicketAyudante" localSheetId="21">#REF!</definedName>
    <definedName name="TicketAyudante" localSheetId="22">#REF!</definedName>
    <definedName name="TicketAyudante" localSheetId="16">#REF!</definedName>
    <definedName name="TicketAyudante" localSheetId="17">#REF!</definedName>
    <definedName name="TicketAyudante">#REF!</definedName>
    <definedName name="TicketOficial" localSheetId="31">#REF!</definedName>
    <definedName name="TicketOficial" localSheetId="7">#REF!</definedName>
    <definedName name="TicketOficial" localSheetId="14">#REF!</definedName>
    <definedName name="TicketOficial" localSheetId="19">#REF!</definedName>
    <definedName name="TicketOficial" localSheetId="21">#REF!</definedName>
    <definedName name="TicketOficial" localSheetId="22">#REF!</definedName>
    <definedName name="TicketOficial" localSheetId="16">#REF!</definedName>
    <definedName name="TicketOficial" localSheetId="17">#REF!</definedName>
    <definedName name="TicketOficial">#REF!</definedName>
    <definedName name="TicketPerforador" localSheetId="31">#REF!</definedName>
    <definedName name="TicketPerforador" localSheetId="7">#REF!</definedName>
    <definedName name="TicketPerforador" localSheetId="14">#REF!</definedName>
    <definedName name="TicketPerforador" localSheetId="19">#REF!</definedName>
    <definedName name="TicketPerforador" localSheetId="21">#REF!</definedName>
    <definedName name="TicketPerforador" localSheetId="22">#REF!</definedName>
    <definedName name="TicketPerforador" localSheetId="16">#REF!</definedName>
    <definedName name="TicketPerforador" localSheetId="17">#REF!</definedName>
    <definedName name="TicketPerforador">#REF!</definedName>
    <definedName name="TicketSupervisor" localSheetId="31">#REF!</definedName>
    <definedName name="TicketSupervisor" localSheetId="7">#REF!</definedName>
    <definedName name="TicketSupervisor" localSheetId="14">#REF!</definedName>
    <definedName name="TicketSupervisor" localSheetId="19">#REF!</definedName>
    <definedName name="TicketSupervisor" localSheetId="21">#REF!</definedName>
    <definedName name="TicketSupervisor" localSheetId="22">#REF!</definedName>
    <definedName name="TicketSupervisor" localSheetId="16">#REF!</definedName>
    <definedName name="TicketSupervisor" localSheetId="17">#REF!</definedName>
    <definedName name="TicketSupervisor">#REF!</definedName>
    <definedName name="TIME" localSheetId="31">#REF!</definedName>
    <definedName name="TIME" localSheetId="7">#REF!</definedName>
    <definedName name="TIME" localSheetId="14">#REF!</definedName>
    <definedName name="TIME" localSheetId="19">#REF!</definedName>
    <definedName name="TIME" localSheetId="21">#REF!</definedName>
    <definedName name="TIME" localSheetId="22">#REF!</definedName>
    <definedName name="TIME" localSheetId="16">#REF!</definedName>
    <definedName name="TIME" localSheetId="17">#REF!</definedName>
    <definedName name="TIME">#REF!</definedName>
    <definedName name="TIME1" localSheetId="31">#REF!</definedName>
    <definedName name="TIME1" localSheetId="7">#REF!</definedName>
    <definedName name="TIME1" localSheetId="14">#REF!</definedName>
    <definedName name="TIME1" localSheetId="19">#REF!</definedName>
    <definedName name="TIME1" localSheetId="21">#REF!</definedName>
    <definedName name="TIME1" localSheetId="22">#REF!</definedName>
    <definedName name="TIME1" localSheetId="16">#REF!</definedName>
    <definedName name="TIME1" localSheetId="17">#REF!</definedName>
    <definedName name="TIME1">#REF!</definedName>
    <definedName name="TINC" localSheetId="31">#REF!</definedName>
    <definedName name="TINC" localSheetId="7">#REF!</definedName>
    <definedName name="TINC" localSheetId="14">#REF!</definedName>
    <definedName name="TINC" localSheetId="19">#REF!</definedName>
    <definedName name="TINC" localSheetId="21">#REF!</definedName>
    <definedName name="TINC" localSheetId="22">#REF!</definedName>
    <definedName name="TINC" localSheetId="16">#REF!</definedName>
    <definedName name="TINC" localSheetId="17">#REF!</definedName>
    <definedName name="TINC">#REF!</definedName>
    <definedName name="TINT" localSheetId="31">#REF!</definedName>
    <definedName name="TINT" localSheetId="7">#REF!</definedName>
    <definedName name="TINT" localSheetId="14">#REF!</definedName>
    <definedName name="TINT" localSheetId="19">#REF!</definedName>
    <definedName name="TINT" localSheetId="21">#REF!</definedName>
    <definedName name="TINT" localSheetId="22">#REF!</definedName>
    <definedName name="TINT" localSheetId="16">#REF!</definedName>
    <definedName name="TINT" localSheetId="17">#REF!</definedName>
    <definedName name="TINT">#REF!</definedName>
    <definedName name="Tipo_Insumos">[54]Validaciones!$B$69:$B$73</definedName>
    <definedName name="tipo1">[36]Hoja1!$A$1:$A$5</definedName>
    <definedName name="Tipo3">[4]MiniDB!$D$6</definedName>
    <definedName name="tipocliente">[36]Hoja1!$B$1:$B$4</definedName>
    <definedName name="TIPSA">#N/A</definedName>
    <definedName name="TIT_POZOS_PETROLIFEROS" localSheetId="31">#REF!</definedName>
    <definedName name="TIT_POZOS_PETROLIFEROS" localSheetId="7">#REF!</definedName>
    <definedName name="TIT_POZOS_PETROLIFEROS" localSheetId="14">#REF!</definedName>
    <definedName name="TIT_POZOS_PETROLIFEROS" localSheetId="19">#REF!</definedName>
    <definedName name="TIT_POZOS_PETROLIFEROS" localSheetId="21">#REF!</definedName>
    <definedName name="TIT_POZOS_PETROLIFEROS" localSheetId="22">#REF!</definedName>
    <definedName name="TIT_POZOS_PETROLIFEROS" localSheetId="16">#REF!</definedName>
    <definedName name="TIT_POZOS_PETROLIFEROS" localSheetId="17">#REF!</definedName>
    <definedName name="TIT_POZOS_PETROLIFEROS">#REF!</definedName>
    <definedName name="Titulo" localSheetId="31">#REF!</definedName>
    <definedName name="Titulo" localSheetId="7">#REF!</definedName>
    <definedName name="Titulo" localSheetId="14">#REF!</definedName>
    <definedName name="Titulo" localSheetId="19">#REF!</definedName>
    <definedName name="Titulo" localSheetId="21">#REF!</definedName>
    <definedName name="Titulo" localSheetId="22">#REF!</definedName>
    <definedName name="Titulo" localSheetId="28">#REF!</definedName>
    <definedName name="Titulo" localSheetId="16">#REF!</definedName>
    <definedName name="Titulo" localSheetId="17">#REF!</definedName>
    <definedName name="Titulo">#REF!</definedName>
    <definedName name="Título" localSheetId="31">#REF!</definedName>
    <definedName name="Título" localSheetId="7">#REF!</definedName>
    <definedName name="Título" localSheetId="14">#REF!</definedName>
    <definedName name="Título" localSheetId="19">#REF!</definedName>
    <definedName name="Título" localSheetId="21">#REF!</definedName>
    <definedName name="Título" localSheetId="22">#REF!</definedName>
    <definedName name="Título" localSheetId="16">#REF!</definedName>
    <definedName name="Título" localSheetId="17">#REF!</definedName>
    <definedName name="Título">#REF!</definedName>
    <definedName name="Titulo_1" localSheetId="31">#REF!</definedName>
    <definedName name="Titulo_1" localSheetId="7">#REF!</definedName>
    <definedName name="Titulo_1" localSheetId="14">#REF!</definedName>
    <definedName name="Titulo_1" localSheetId="19">#REF!</definedName>
    <definedName name="Titulo_1" localSheetId="21">#REF!</definedName>
    <definedName name="Titulo_1" localSheetId="22">#REF!</definedName>
    <definedName name="Titulo_1" localSheetId="28">#REF!</definedName>
    <definedName name="Titulo_1" localSheetId="16">#REF!</definedName>
    <definedName name="Titulo_1" localSheetId="17">#REF!</definedName>
    <definedName name="Titulo_1">#REF!</definedName>
    <definedName name="_xlnm.Print_Titles">#N/A</definedName>
    <definedName name="Títulos_a_imprimir_IM" localSheetId="7">#REF!</definedName>
    <definedName name="Títulos_a_imprimir_IM" localSheetId="14">#REF!</definedName>
    <definedName name="Títulos_a_imprimir_IM" localSheetId="19">#REF!</definedName>
    <definedName name="Títulos_a_imprimir_IM" localSheetId="21">#REF!</definedName>
    <definedName name="Títulos_a_imprimir_IM" localSheetId="22">#REF!</definedName>
    <definedName name="Títulos_a_imprimir_IM" localSheetId="16">#REF!</definedName>
    <definedName name="Títulos_a_imprimir_IM" localSheetId="17">#REF!</definedName>
    <definedName name="Títulos_a_imprimir_IM">#REF!</definedName>
    <definedName name="tm" localSheetId="16">#REF!</definedName>
    <definedName name="tm">#REF!</definedName>
    <definedName name="Torque" localSheetId="31">#REF!</definedName>
    <definedName name="Torque" localSheetId="7">#REF!</definedName>
    <definedName name="Torque" localSheetId="14">#REF!</definedName>
    <definedName name="Torque" localSheetId="19">#REF!</definedName>
    <definedName name="Torque" localSheetId="21">#REF!</definedName>
    <definedName name="Torque" localSheetId="22">#REF!</definedName>
    <definedName name="Torque" localSheetId="16">#REF!</definedName>
    <definedName name="Torque" localSheetId="17">#REF!</definedName>
    <definedName name="Torque">#REF!</definedName>
    <definedName name="TOT_MES_ACTUAL_OIL" localSheetId="31">#REF!</definedName>
    <definedName name="TOT_MES_ACTUAL_OIL" localSheetId="7">#REF!</definedName>
    <definedName name="TOT_MES_ACTUAL_OIL" localSheetId="14">#REF!</definedName>
    <definedName name="TOT_MES_ACTUAL_OIL" localSheetId="19">#REF!</definedName>
    <definedName name="TOT_MES_ACTUAL_OIL" localSheetId="21">#REF!</definedName>
    <definedName name="TOT_MES_ACTUAL_OIL" localSheetId="22">#REF!</definedName>
    <definedName name="TOT_MES_ACTUAL_OIL" localSheetId="16">#REF!</definedName>
    <definedName name="TOT_MES_ACTUAL_OIL" localSheetId="17">#REF!</definedName>
    <definedName name="TOT_MES_ACTUAL_OIL">#REF!</definedName>
    <definedName name="total" localSheetId="31">#REF!</definedName>
    <definedName name="total" localSheetId="7">#REF!</definedName>
    <definedName name="total" localSheetId="14">#REF!</definedName>
    <definedName name="total" localSheetId="19">#REF!</definedName>
    <definedName name="total" localSheetId="21">#REF!</definedName>
    <definedName name="total" localSheetId="22">#REF!</definedName>
    <definedName name="total" localSheetId="28">#REF!</definedName>
    <definedName name="total" localSheetId="16">#REF!</definedName>
    <definedName name="total" localSheetId="3">#REF!</definedName>
    <definedName name="total" localSheetId="17">#REF!</definedName>
    <definedName name="total">#REF!</definedName>
    <definedName name="Total_Agua_OIL_Mes_Actual" localSheetId="31">#REF!</definedName>
    <definedName name="Total_Agua_OIL_Mes_Actual" localSheetId="7">#REF!</definedName>
    <definedName name="Total_Agua_OIL_Mes_Actual" localSheetId="14">#REF!</definedName>
    <definedName name="Total_Agua_OIL_Mes_Actual" localSheetId="19">#REF!</definedName>
    <definedName name="Total_Agua_OIL_Mes_Actual" localSheetId="21">#REF!</definedName>
    <definedName name="Total_Agua_OIL_Mes_Actual" localSheetId="22">#REF!</definedName>
    <definedName name="Total_Agua_OIL_Mes_Actual" localSheetId="16">#REF!</definedName>
    <definedName name="Total_Agua_OIL_Mes_Actual" localSheetId="17">#REF!</definedName>
    <definedName name="Total_Agua_OIL_Mes_Actual">#REF!</definedName>
    <definedName name="Total_Bolívares" localSheetId="7">#REF!</definedName>
    <definedName name="Total_Bolívares" localSheetId="14">#REF!</definedName>
    <definedName name="Total_Bolívares" localSheetId="19">#REF!</definedName>
    <definedName name="Total_Bolívares" localSheetId="21">#REF!</definedName>
    <definedName name="Total_Bolívares" localSheetId="22">#REF!</definedName>
    <definedName name="Total_Bolívares" localSheetId="16">#REF!</definedName>
    <definedName name="Total_Bolívares" localSheetId="17">#REF!</definedName>
    <definedName name="Total_Bolívares">#REF!</definedName>
    <definedName name="TOTAL_CENTENARIO__Field_Gas_Plant" localSheetId="31">#REF!</definedName>
    <definedName name="TOTAL_CENTENARIO__Field_Gas_Plant" localSheetId="7">#REF!</definedName>
    <definedName name="TOTAL_CENTENARIO__Field_Gas_Plant" localSheetId="14">#REF!</definedName>
    <definedName name="TOTAL_CENTENARIO__Field_Gas_Plant" localSheetId="19">#REF!</definedName>
    <definedName name="TOTAL_CENTENARIO__Field_Gas_Plant" localSheetId="21">#REF!</definedName>
    <definedName name="TOTAL_CENTENARIO__Field_Gas_Plant" localSheetId="22">#REF!</definedName>
    <definedName name="TOTAL_CENTENARIO__Field_Gas_Plant" localSheetId="16">#REF!</definedName>
    <definedName name="TOTAL_CENTENARIO__Field_Gas_Plant" localSheetId="17">#REF!</definedName>
    <definedName name="TOTAL_CENTENARIO__Field_Gas_Plant">#REF!</definedName>
    <definedName name="Total_Dólares" localSheetId="7">#REF!</definedName>
    <definedName name="Total_Dólares" localSheetId="14">#REF!</definedName>
    <definedName name="Total_Dólares" localSheetId="19">#REF!</definedName>
    <definedName name="Total_Dólares" localSheetId="21">#REF!</definedName>
    <definedName name="Total_Dólares" localSheetId="22">#REF!</definedName>
    <definedName name="Total_Dólares" localSheetId="16">#REF!</definedName>
    <definedName name="Total_Dólares" localSheetId="17">#REF!</definedName>
    <definedName name="Total_Dólares">#REF!</definedName>
    <definedName name="Total_Gas_Asoc_Mes_Actual" localSheetId="31">#REF!</definedName>
    <definedName name="Total_Gas_Asoc_Mes_Actual" localSheetId="7">#REF!</definedName>
    <definedName name="Total_Gas_Asoc_Mes_Actual" localSheetId="14">#REF!</definedName>
    <definedName name="Total_Gas_Asoc_Mes_Actual" localSheetId="19">#REF!</definedName>
    <definedName name="Total_Gas_Asoc_Mes_Actual" localSheetId="21">#REF!</definedName>
    <definedName name="Total_Gas_Asoc_Mes_Actual" localSheetId="22">#REF!</definedName>
    <definedName name="Total_Gas_Asoc_Mes_Actual" localSheetId="16">#REF!</definedName>
    <definedName name="Total_Gas_Asoc_Mes_Actual" localSheetId="17">#REF!</definedName>
    <definedName name="Total_Gas_Asoc_Mes_Actual">#REF!</definedName>
    <definedName name="total1" localSheetId="31">#REF!</definedName>
    <definedName name="total1" localSheetId="7">#REF!</definedName>
    <definedName name="total1" localSheetId="14">#REF!</definedName>
    <definedName name="total1" localSheetId="19">#REF!</definedName>
    <definedName name="total1" localSheetId="21">#REF!</definedName>
    <definedName name="total1" localSheetId="22">#REF!</definedName>
    <definedName name="total1" localSheetId="28">#REF!</definedName>
    <definedName name="total1" localSheetId="16">#REF!</definedName>
    <definedName name="total1" localSheetId="3">#REF!</definedName>
    <definedName name="total1" localSheetId="17">#REF!</definedName>
    <definedName name="total1">#REF!</definedName>
    <definedName name="total10" localSheetId="31">#REF!</definedName>
    <definedName name="total10" localSheetId="7">#REF!</definedName>
    <definedName name="total10" localSheetId="14">#REF!</definedName>
    <definedName name="total10" localSheetId="19">#REF!</definedName>
    <definedName name="total10" localSheetId="21">#REF!</definedName>
    <definedName name="total10" localSheetId="22">#REF!</definedName>
    <definedName name="total10" localSheetId="28">#REF!</definedName>
    <definedName name="total10" localSheetId="16">#REF!</definedName>
    <definedName name="total10" localSheetId="3">#REF!</definedName>
    <definedName name="total10" localSheetId="17">#REF!</definedName>
    <definedName name="total10">#REF!</definedName>
    <definedName name="total2" localSheetId="31">#REF!</definedName>
    <definedName name="total2" localSheetId="7">#REF!</definedName>
    <definedName name="total2" localSheetId="14">#REF!</definedName>
    <definedName name="total2" localSheetId="19">#REF!</definedName>
    <definedName name="total2" localSheetId="21">#REF!</definedName>
    <definedName name="total2" localSheetId="22">#REF!</definedName>
    <definedName name="total2" localSheetId="28">#REF!</definedName>
    <definedName name="total2" localSheetId="16">#REF!</definedName>
    <definedName name="total2" localSheetId="3">#REF!</definedName>
    <definedName name="total2" localSheetId="17">#REF!</definedName>
    <definedName name="total2">#REF!</definedName>
    <definedName name="total3" localSheetId="31">#REF!</definedName>
    <definedName name="total3" localSheetId="7">#REF!</definedName>
    <definedName name="total3" localSheetId="14">#REF!</definedName>
    <definedName name="total3" localSheetId="19">#REF!</definedName>
    <definedName name="total3" localSheetId="21">#REF!</definedName>
    <definedName name="total3" localSheetId="22">#REF!</definedName>
    <definedName name="total3" localSheetId="28">#REF!</definedName>
    <definedName name="total3" localSheetId="16">#REF!</definedName>
    <definedName name="total3" localSheetId="3">#REF!</definedName>
    <definedName name="total3" localSheetId="17">#REF!</definedName>
    <definedName name="total3">#REF!</definedName>
    <definedName name="total4" localSheetId="31">#REF!</definedName>
    <definedName name="total4" localSheetId="7">#REF!</definedName>
    <definedName name="total4" localSheetId="14">#REF!</definedName>
    <definedName name="total4" localSheetId="19">#REF!</definedName>
    <definedName name="total4" localSheetId="21">#REF!</definedName>
    <definedName name="total4" localSheetId="22">#REF!</definedName>
    <definedName name="total4" localSheetId="28">#REF!</definedName>
    <definedName name="total4" localSheetId="16">#REF!</definedName>
    <definedName name="total4" localSheetId="3">#REF!</definedName>
    <definedName name="total4" localSheetId="17">#REF!</definedName>
    <definedName name="total4">#REF!</definedName>
    <definedName name="total5" localSheetId="31">#REF!</definedName>
    <definedName name="total5" localSheetId="7">#REF!</definedName>
    <definedName name="total5" localSheetId="14">#REF!</definedName>
    <definedName name="total5" localSheetId="19">#REF!</definedName>
    <definedName name="total5" localSheetId="21">#REF!</definedName>
    <definedName name="total5" localSheetId="22">#REF!</definedName>
    <definedName name="total5" localSheetId="28">#REF!</definedName>
    <definedName name="total5" localSheetId="16">#REF!</definedName>
    <definedName name="total5" localSheetId="3">#REF!</definedName>
    <definedName name="total5" localSheetId="17">#REF!</definedName>
    <definedName name="total5">#REF!</definedName>
    <definedName name="total6" localSheetId="31">#REF!</definedName>
    <definedName name="total6" localSheetId="7">#REF!</definedName>
    <definedName name="total6" localSheetId="14">#REF!</definedName>
    <definedName name="total6" localSheetId="19">#REF!</definedName>
    <definedName name="total6" localSheetId="21">#REF!</definedName>
    <definedName name="total6" localSheetId="22">#REF!</definedName>
    <definedName name="total6" localSheetId="28">#REF!</definedName>
    <definedName name="total6" localSheetId="16">#REF!</definedName>
    <definedName name="total6" localSheetId="3">#REF!</definedName>
    <definedName name="total6" localSheetId="17">#REF!</definedName>
    <definedName name="total6">#REF!</definedName>
    <definedName name="TOTALBBA">'[27]RESUMEN ANUAL'!$A$66:$J$94</definedName>
    <definedName name="TOTALCUERPO">'[27]PESCA DE V-B'!$A$1:$J$63</definedName>
    <definedName name="TOTALFAC" localSheetId="31">#REF!</definedName>
    <definedName name="TOTALFAC" localSheetId="7">#REF!</definedName>
    <definedName name="TOTALFAC" localSheetId="14">#REF!</definedName>
    <definedName name="TOTALFAC" localSheetId="19">#REF!</definedName>
    <definedName name="TOTALFAC" localSheetId="21">#REF!</definedName>
    <definedName name="TOTALFAC" localSheetId="22">#REF!</definedName>
    <definedName name="TOTALFAC" localSheetId="28">#REF!</definedName>
    <definedName name="TOTALFAC" localSheetId="16">#REF!</definedName>
    <definedName name="TOTALFAC" localSheetId="3">#REF!</definedName>
    <definedName name="TOTALFAC" localSheetId="17">#REF!</definedName>
    <definedName name="TOTALFAC">#REF!</definedName>
    <definedName name="TOTALPESC">'[27]RESUMEN ANUAL'!$A$34:$J$62</definedName>
    <definedName name="TOTALPUL">'[27]RESUMEN ANUAL'!$A$1:$J$30</definedName>
    <definedName name="TOTALTBGR">'[27]RESUMEN ANUAL'!$A$98:$J$126</definedName>
    <definedName name="TP" localSheetId="31">#REF!</definedName>
    <definedName name="TP" localSheetId="7">#REF!</definedName>
    <definedName name="TP" localSheetId="14">#REF!</definedName>
    <definedName name="TP" localSheetId="19">#REF!</definedName>
    <definedName name="TP" localSheetId="21">#REF!</definedName>
    <definedName name="TP" localSheetId="22">#REF!</definedName>
    <definedName name="TP" localSheetId="16">#REF!</definedName>
    <definedName name="TP" localSheetId="17">#REF!</definedName>
    <definedName name="TP">#REF!</definedName>
    <definedName name="tra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ailer" localSheetId="31">#REF!</definedName>
    <definedName name="Trailer" localSheetId="7">#REF!</definedName>
    <definedName name="Trailer" localSheetId="14">#REF!</definedName>
    <definedName name="Trailer" localSheetId="19">#REF!</definedName>
    <definedName name="Trailer" localSheetId="21">#REF!</definedName>
    <definedName name="Trailer" localSheetId="22">#REF!</definedName>
    <definedName name="Trailer" localSheetId="16">#REF!</definedName>
    <definedName name="Trailer" localSheetId="17">#REF!</definedName>
    <definedName name="Trailer">#REF!</definedName>
    <definedName name="TrepanoII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repanoIII" hidden="1">{#N/A,#N/A,TRUE,"OBJETIVOS";#N/A,#N/A,TRUE,"CARATA";#N/A,#N/A,TRUE,"COLUMNA";#N/A,#N/A,TRUE,"ENTUBACION";#N/A,#N/A,TRUE,"COSTOS";#N/A,#N/A,TRUE,"CAÑERIA";#N/A,#N/A,TRUE,"CRONO";#N/A,#N/A,TRUE,"BOP";#N/A,#N/A,TRUE,"PREVENTORES"}</definedName>
    <definedName name="Tsep1">[4]MiniDB!$D$31</definedName>
    <definedName name="Tsep2">[4]MiniDB!$D$32</definedName>
    <definedName name="Tsep3">[4]MiniDB!$D$33</definedName>
    <definedName name="TSTN" localSheetId="31">#REF!</definedName>
    <definedName name="TSTN" localSheetId="7">#REF!</definedName>
    <definedName name="TSTN" localSheetId="14">#REF!</definedName>
    <definedName name="TSTN" localSheetId="19">#REF!</definedName>
    <definedName name="TSTN" localSheetId="21">#REF!</definedName>
    <definedName name="TSTN" localSheetId="22">#REF!</definedName>
    <definedName name="TSTN" localSheetId="16">#REF!</definedName>
    <definedName name="TSTN" localSheetId="17">#REF!</definedName>
    <definedName name="TSTN">#REF!</definedName>
    <definedName name="TSTT" localSheetId="31">#REF!</definedName>
    <definedName name="TSTT" localSheetId="7">#REF!</definedName>
    <definedName name="TSTT" localSheetId="14">#REF!</definedName>
    <definedName name="TSTT" localSheetId="19">#REF!</definedName>
    <definedName name="TSTT" localSheetId="21">#REF!</definedName>
    <definedName name="TSTT" localSheetId="22">#REF!</definedName>
    <definedName name="TSTT" localSheetId="16">#REF!</definedName>
    <definedName name="TSTT" localSheetId="17">#REF!</definedName>
    <definedName name="TSTT">#REF!</definedName>
    <definedName name="TT" localSheetId="31">#REF!</definedName>
    <definedName name="TT" localSheetId="7">#REF!</definedName>
    <definedName name="TT" localSheetId="14">#REF!</definedName>
    <definedName name="TT" localSheetId="19">#REF!</definedName>
    <definedName name="TT" localSheetId="21">#REF!</definedName>
    <definedName name="TT" localSheetId="22">#REF!</definedName>
    <definedName name="TT" localSheetId="16">#REF!</definedName>
    <definedName name="TT" localSheetId="17">#REF!</definedName>
    <definedName name="TT">#REF!</definedName>
    <definedName name="TUB" localSheetId="31">#REF!</definedName>
    <definedName name="TUB" localSheetId="7">#REF!</definedName>
    <definedName name="TUB" localSheetId="14">#REF!</definedName>
    <definedName name="TUB" localSheetId="19">#REF!</definedName>
    <definedName name="TUB" localSheetId="21">#REF!</definedName>
    <definedName name="TUB" localSheetId="22">#REF!</definedName>
    <definedName name="TUB" localSheetId="16">#REF!</definedName>
    <definedName name="TUB" localSheetId="17">#REF!</definedName>
    <definedName name="TUB">#REF!</definedName>
    <definedName name="Turngas" localSheetId="31">#REF!</definedName>
    <definedName name="Turngas" localSheetId="7">#REF!</definedName>
    <definedName name="Turngas" localSheetId="14">#REF!</definedName>
    <definedName name="Turngas" localSheetId="19">#REF!</definedName>
    <definedName name="Turngas" localSheetId="21">#REF!</definedName>
    <definedName name="Turngas" localSheetId="22">#REF!</definedName>
    <definedName name="Turngas" localSheetId="16">#REF!</definedName>
    <definedName name="Turngas" localSheetId="17">#REF!</definedName>
    <definedName name="Turngas">#REF!</definedName>
    <definedName name="Turnoil" localSheetId="31">#REF!</definedName>
    <definedName name="Turnoil" localSheetId="7">#REF!</definedName>
    <definedName name="Turnoil" localSheetId="14">#REF!</definedName>
    <definedName name="Turnoil" localSheetId="19">#REF!</definedName>
    <definedName name="Turnoil" localSheetId="21">#REF!</definedName>
    <definedName name="Turnoil" localSheetId="22">#REF!</definedName>
    <definedName name="Turnoil" localSheetId="16">#REF!</definedName>
    <definedName name="Turnoil" localSheetId="17">#REF!</definedName>
    <definedName name="Turnoil">#REF!</definedName>
    <definedName name="type" localSheetId="31">#REF!</definedName>
    <definedName name="type" localSheetId="7">#REF!</definedName>
    <definedName name="type" localSheetId="14">#REF!</definedName>
    <definedName name="type" localSheetId="19">#REF!</definedName>
    <definedName name="type" localSheetId="21">#REF!</definedName>
    <definedName name="type" localSheetId="22">#REF!</definedName>
    <definedName name="type" localSheetId="16">#REF!</definedName>
    <definedName name="type" localSheetId="17">#REF!</definedName>
    <definedName name="type">#REF!</definedName>
    <definedName name="u" localSheetId="16">#REF!</definedName>
    <definedName name="u">#REF!</definedName>
    <definedName name="UF" localSheetId="16">#REF!</definedName>
    <definedName name="UF">#REF!</definedName>
    <definedName name="UIB">[16]Data!$H$5</definedName>
    <definedName name="Unid." localSheetId="16">'[58]1240-18-P-RI-002'!#REF!</definedName>
    <definedName name="Unid.">'[58]1240-18-P-RI-002'!#REF!</definedName>
    <definedName name="Unidadgor">[77]Datos!$H$50</definedName>
    <definedName name="UNION150" localSheetId="31">#REF!</definedName>
    <definedName name="UNION150" localSheetId="7">#REF!</definedName>
    <definedName name="UNION150" localSheetId="27">#REF!</definedName>
    <definedName name="UNION150" localSheetId="14">#REF!</definedName>
    <definedName name="UNION150" localSheetId="19">#REF!</definedName>
    <definedName name="UNION150" localSheetId="21">#REF!</definedName>
    <definedName name="UNION150" localSheetId="22">#REF!</definedName>
    <definedName name="UNION150" localSheetId="28">#REF!</definedName>
    <definedName name="UNION150" localSheetId="16">#REF!</definedName>
    <definedName name="UNION150" localSheetId="3">#REF!</definedName>
    <definedName name="UNION150" localSheetId="17">#REF!</definedName>
    <definedName name="UNION150">#REF!</definedName>
    <definedName name="UNIT" localSheetId="31">#REF!</definedName>
    <definedName name="UNIT" localSheetId="7">#REF!</definedName>
    <definedName name="UNIT" localSheetId="14">#REF!</definedName>
    <definedName name="UNIT" localSheetId="19">#REF!</definedName>
    <definedName name="UNIT" localSheetId="21">#REF!</definedName>
    <definedName name="UNIT" localSheetId="22">#REF!</definedName>
    <definedName name="UNIT" localSheetId="16">#REF!</definedName>
    <definedName name="UNIT" localSheetId="17">#REF!</definedName>
    <definedName name="UNIT">#REF!</definedName>
    <definedName name="UNITC" localSheetId="31">#REF!</definedName>
    <definedName name="UNITC" localSheetId="7">#REF!</definedName>
    <definedName name="UNITC" localSheetId="14">#REF!</definedName>
    <definedName name="UNITC" localSheetId="19">#REF!</definedName>
    <definedName name="UNITC" localSheetId="21">#REF!</definedName>
    <definedName name="UNITC" localSheetId="22">#REF!</definedName>
    <definedName name="UNITC" localSheetId="16">#REF!</definedName>
    <definedName name="UNITC" localSheetId="17">#REF!</definedName>
    <definedName name="UNITC">#REF!</definedName>
    <definedName name="UNITP" localSheetId="31">#REF!</definedName>
    <definedName name="UNITP" localSheetId="7">#REF!</definedName>
    <definedName name="UNITP" localSheetId="14">#REF!</definedName>
    <definedName name="UNITP" localSheetId="19">#REF!</definedName>
    <definedName name="UNITP" localSheetId="21">#REF!</definedName>
    <definedName name="UNITP" localSheetId="22">#REF!</definedName>
    <definedName name="UNITP" localSheetId="16">#REF!</definedName>
    <definedName name="UNITP" localSheetId="17">#REF!</definedName>
    <definedName name="UNITP">#REF!</definedName>
    <definedName name="UNITT" localSheetId="31">#REF!</definedName>
    <definedName name="UNITT" localSheetId="7">#REF!</definedName>
    <definedName name="UNITT" localSheetId="14">#REF!</definedName>
    <definedName name="UNITT" localSheetId="19">#REF!</definedName>
    <definedName name="UNITT" localSheetId="21">#REF!</definedName>
    <definedName name="UNITT" localSheetId="22">#REF!</definedName>
    <definedName name="UNITT" localSheetId="16">#REF!</definedName>
    <definedName name="UNITT" localSheetId="17">#REF!</definedName>
    <definedName name="UNITT">#REF!</definedName>
    <definedName name="UOCRA.DURACION" localSheetId="31">#REF!</definedName>
    <definedName name="UOCRA.DURACION" localSheetId="7">#REF!</definedName>
    <definedName name="UOCRA.DURACION" localSheetId="14">#REF!</definedName>
    <definedName name="UOCRA.DURACION" localSheetId="19">#REF!</definedName>
    <definedName name="UOCRA.DURACION" localSheetId="21">#REF!</definedName>
    <definedName name="UOCRA.DURACION" localSheetId="22">#REF!</definedName>
    <definedName name="UOCRA.DURACION" localSheetId="28">#REF!</definedName>
    <definedName name="UOCRA.DURACION" localSheetId="16">#REF!</definedName>
    <definedName name="UOCRA.DURACION" localSheetId="17">#REF!</definedName>
    <definedName name="UOCRA.DURACION">#REF!</definedName>
    <definedName name="UOCRA.MES" localSheetId="31">#REF!</definedName>
    <definedName name="UOCRA.MES" localSheetId="7">#REF!</definedName>
    <definedName name="UOCRA.MES" localSheetId="14">#REF!</definedName>
    <definedName name="UOCRA.MES" localSheetId="19">#REF!</definedName>
    <definedName name="UOCRA.MES" localSheetId="21">#REF!</definedName>
    <definedName name="UOCRA.MES" localSheetId="22">#REF!</definedName>
    <definedName name="UOCRA.MES" localSheetId="28">#REF!</definedName>
    <definedName name="UOCRA.MES" localSheetId="16">#REF!</definedName>
    <definedName name="UOCRA.MES" localSheetId="17">#REF!</definedName>
    <definedName name="UOCRA.MES">#REF!</definedName>
    <definedName name="UOCRA.ZONA" localSheetId="31">#REF!</definedName>
    <definedName name="UOCRA.ZONA" localSheetId="7">#REF!</definedName>
    <definedName name="UOCRA.ZONA" localSheetId="14">#REF!</definedName>
    <definedName name="UOCRA.ZONA" localSheetId="19">#REF!</definedName>
    <definedName name="UOCRA.ZONA" localSheetId="21">#REF!</definedName>
    <definedName name="UOCRA.ZONA" localSheetId="22">#REF!</definedName>
    <definedName name="UOCRA.ZONA" localSheetId="28">#REF!</definedName>
    <definedName name="UOCRA.ZONA" localSheetId="16">#REF!</definedName>
    <definedName name="UOCRA.ZONA" localSheetId="17">#REF!</definedName>
    <definedName name="UOCRA.ZONA">#REF!</definedName>
    <definedName name="US">[78]IPC!$H$9</definedName>
    <definedName name="Utilidad" localSheetId="16">#REF!</definedName>
    <definedName name="Utilidad">#REF!</definedName>
    <definedName name="UTS">[16]Data!$K$14</definedName>
    <definedName name="uu" localSheetId="31">C_SKID!uu</definedName>
    <definedName name="uu" localSheetId="14">EE.RR!uu</definedName>
    <definedName name="uu" localSheetId="16">PQ!uu</definedName>
    <definedName name="uu">[0]!uu</definedName>
    <definedName name="v" localSheetId="16">#REF!</definedName>
    <definedName name="v">#REF!</definedName>
    <definedName name="V0" localSheetId="31">#REF!</definedName>
    <definedName name="V0" localSheetId="7">#REF!</definedName>
    <definedName name="V0" localSheetId="14">#REF!</definedName>
    <definedName name="V0" localSheetId="19">#REF!</definedName>
    <definedName name="V0" localSheetId="21">#REF!</definedName>
    <definedName name="V0" localSheetId="22">#REF!</definedName>
    <definedName name="V0" localSheetId="16">#REF!</definedName>
    <definedName name="V0" localSheetId="17">#REF!</definedName>
    <definedName name="V0">#REF!</definedName>
    <definedName name="Valor_Final" localSheetId="16">#REF!</definedName>
    <definedName name="Valor_Final">#REF!</definedName>
    <definedName name="Valor_Serv1" localSheetId="16">#REF!</definedName>
    <definedName name="Valor_Serv1">#REF!</definedName>
    <definedName name="Valor_Serv2" localSheetId="16">#REF!</definedName>
    <definedName name="Valor_Serv2">#REF!</definedName>
    <definedName name="Valor_Serv3" localSheetId="16">#REF!</definedName>
    <definedName name="Valor_Serv3">#REF!</definedName>
    <definedName name="Valor_Serv4" localSheetId="16">#REF!</definedName>
    <definedName name="Valor_Serv4">#REF!</definedName>
    <definedName name="Valor_Serv5" localSheetId="16">#REF!</definedName>
    <definedName name="Valor_Serv5">#REF!</definedName>
    <definedName name="varios" localSheetId="31">#REF!</definedName>
    <definedName name="varios" localSheetId="7">#REF!</definedName>
    <definedName name="varios" localSheetId="14">#REF!</definedName>
    <definedName name="varios" localSheetId="19">#REF!</definedName>
    <definedName name="varios" localSheetId="21">#REF!</definedName>
    <definedName name="varios" localSheetId="22">#REF!</definedName>
    <definedName name="varios" localSheetId="16">#REF!</definedName>
    <definedName name="varios" localSheetId="17">#REF!</definedName>
    <definedName name="varios">#REF!</definedName>
    <definedName name="Vehiculos" localSheetId="14">[9]Veh!$A$6:$A$23</definedName>
    <definedName name="Vehiculos">[9]Veh!$A$6:$A$23</definedName>
    <definedName name="Vehículos" localSheetId="31">#REF!</definedName>
    <definedName name="Vehículos" localSheetId="7">#REF!</definedName>
    <definedName name="Vehículos" localSheetId="14">#REF!</definedName>
    <definedName name="Vehículos" localSheetId="19">#REF!</definedName>
    <definedName name="Vehículos" localSheetId="21">#REF!</definedName>
    <definedName name="Vehículos" localSheetId="22">#REF!</definedName>
    <definedName name="Vehículos" localSheetId="16">#REF!</definedName>
    <definedName name="Vehículos" localSheetId="17">#REF!</definedName>
    <definedName name="Vehículos">#REF!</definedName>
    <definedName name="VERGUENZA" localSheetId="16">#REF!</definedName>
    <definedName name="VERGUENZA">#REF!</definedName>
    <definedName name="Vestimenta" localSheetId="31">#REF!</definedName>
    <definedName name="Vestimenta" localSheetId="7">#REF!</definedName>
    <definedName name="Vestimenta" localSheetId="14">#REF!</definedName>
    <definedName name="Vestimenta" localSheetId="19">#REF!</definedName>
    <definedName name="Vestimenta" localSheetId="21">#REF!</definedName>
    <definedName name="Vestimenta" localSheetId="22">#REF!</definedName>
    <definedName name="Vestimenta" localSheetId="16">#REF!</definedName>
    <definedName name="Vestimenta" localSheetId="17">#REF!</definedName>
    <definedName name="Vestimenta">#REF!</definedName>
    <definedName name="VfluidC">[22]Datos!$F$62</definedName>
    <definedName name="VgasC" localSheetId="31">#REF!</definedName>
    <definedName name="VgasC" localSheetId="7">#REF!</definedName>
    <definedName name="VgasC" localSheetId="14">#REF!</definedName>
    <definedName name="VgasC" localSheetId="19">#REF!</definedName>
    <definedName name="VgasC" localSheetId="21">#REF!</definedName>
    <definedName name="VgasC" localSheetId="22">#REF!</definedName>
    <definedName name="VgasC" localSheetId="16">#REF!</definedName>
    <definedName name="VgasC" localSheetId="17">#REF!</definedName>
    <definedName name="VgasC">#REF!</definedName>
    <definedName name="Viandas" localSheetId="31">#REF!</definedName>
    <definedName name="Viandas" localSheetId="7">#REF!</definedName>
    <definedName name="Viandas" localSheetId="14">#REF!</definedName>
    <definedName name="Viandas" localSheetId="19">#REF!</definedName>
    <definedName name="Viandas" localSheetId="21">#REF!</definedName>
    <definedName name="Viandas" localSheetId="22">#REF!</definedName>
    <definedName name="Viandas" localSheetId="16">#REF!</definedName>
    <definedName name="Viandas" localSheetId="17">#REF!</definedName>
    <definedName name="Viandas">#REF!</definedName>
    <definedName name="VInjecC">[22]Datos!$F$66</definedName>
    <definedName name="VM" localSheetId="31">#REF!</definedName>
    <definedName name="VM" localSheetId="7">#REF!</definedName>
    <definedName name="VM" localSheetId="14">#REF!</definedName>
    <definedName name="VM" localSheetId="19">#REF!</definedName>
    <definedName name="VM" localSheetId="21">#REF!</definedName>
    <definedName name="VM" localSheetId="22">#REF!</definedName>
    <definedName name="VM" localSheetId="16">#REF!</definedName>
    <definedName name="VM" localSheetId="17">#REF!</definedName>
    <definedName name="VM">#REF!</definedName>
    <definedName name="VnpozosC">[22]Datos!$F$72</definedName>
    <definedName name="VoilC" localSheetId="31">#REF!</definedName>
    <definedName name="VoilC" localSheetId="7">#REF!</definedName>
    <definedName name="VoilC" localSheetId="14">#REF!</definedName>
    <definedName name="VoilC" localSheetId="19">#REF!</definedName>
    <definedName name="VoilC" localSheetId="21">#REF!</definedName>
    <definedName name="VoilC" localSheetId="22">#REF!</definedName>
    <definedName name="VoilC" localSheetId="16">#REF!</definedName>
    <definedName name="VoilC" localSheetId="17">#REF!</definedName>
    <definedName name="VoilC">#REF!</definedName>
    <definedName name="VOLVER">[79]!VOLVER</definedName>
    <definedName name="vp">[16]Data!$H$16</definedName>
    <definedName name="VtasNetas" localSheetId="16">#REF!</definedName>
    <definedName name="VtasNetas">#REF!</definedName>
    <definedName name="VwatC" localSheetId="31">[22]Datos!#REF!</definedName>
    <definedName name="VwatC" localSheetId="7">[22]Datos!#REF!</definedName>
    <definedName name="VwatC" localSheetId="14">[22]Datos!#REF!</definedName>
    <definedName name="VwatC" localSheetId="19">[22]Datos!#REF!</definedName>
    <definedName name="VwatC" localSheetId="21">[22]Datos!#REF!</definedName>
    <definedName name="VwatC" localSheetId="22">[22]Datos!#REF!</definedName>
    <definedName name="VwatC" localSheetId="16">[22]Datos!#REF!</definedName>
    <definedName name="VwatC" localSheetId="17">[22]Datos!#REF!</definedName>
    <definedName name="VwatC">[22]Datos!#REF!</definedName>
    <definedName name="VwellC" localSheetId="31">#REF!</definedName>
    <definedName name="VwellC" localSheetId="7">#REF!</definedName>
    <definedName name="VwellC" localSheetId="14">#REF!</definedName>
    <definedName name="VwellC" localSheetId="19">#REF!</definedName>
    <definedName name="VwellC" localSheetId="21">#REF!</definedName>
    <definedName name="VwellC" localSheetId="22">#REF!</definedName>
    <definedName name="VwellC" localSheetId="16">#REF!</definedName>
    <definedName name="VwellC" localSheetId="17">#REF!</definedName>
    <definedName name="VwellC">#REF!</definedName>
    <definedName name="w" localSheetId="16">#REF!</definedName>
    <definedName name="w">#REF!</definedName>
    <definedName name="Water1">[4]MiniDB!$D$25</definedName>
    <definedName name="Water2">[4]MiniDB!$D$26</definedName>
    <definedName name="Water3">[4]MiniDB!$D$27</definedName>
    <definedName name="wc">[16]Data!$D$15</definedName>
    <definedName name="WCOM" localSheetId="31">#REF!</definedName>
    <definedName name="WCOM" localSheetId="7">#REF!</definedName>
    <definedName name="WCOM" localSheetId="14">#REF!</definedName>
    <definedName name="WCOM" localSheetId="19">#REF!</definedName>
    <definedName name="WCOM" localSheetId="21">#REF!</definedName>
    <definedName name="WCOM" localSheetId="22">#REF!</definedName>
    <definedName name="WCOM" localSheetId="16">#REF!</definedName>
    <definedName name="WCOM" localSheetId="17">#REF!</definedName>
    <definedName name="WCOM">#REF!</definedName>
    <definedName name="WCOM1" localSheetId="31">#REF!</definedName>
    <definedName name="WCOM1" localSheetId="7">#REF!</definedName>
    <definedName name="WCOM1" localSheetId="14">#REF!</definedName>
    <definedName name="WCOM1" localSheetId="19">#REF!</definedName>
    <definedName name="WCOM1" localSheetId="21">#REF!</definedName>
    <definedName name="WCOM1" localSheetId="22">#REF!</definedName>
    <definedName name="WCOM1" localSheetId="16">#REF!</definedName>
    <definedName name="WCOM1" localSheetId="17">#REF!</definedName>
    <definedName name="WCOM1">#REF!</definedName>
    <definedName name="WELL" localSheetId="31">#REF!</definedName>
    <definedName name="WELL" localSheetId="7">#REF!</definedName>
    <definedName name="WELL" localSheetId="14">#REF!</definedName>
    <definedName name="WELL" localSheetId="19">#REF!</definedName>
    <definedName name="WELL" localSheetId="21">#REF!</definedName>
    <definedName name="WELL" localSheetId="22">#REF!</definedName>
    <definedName name="WELL" localSheetId="16">#REF!</definedName>
    <definedName name="WELL" localSheetId="17">#REF!</definedName>
    <definedName name="WELL">#REF!</definedName>
    <definedName name="WF" localSheetId="31">#REF!</definedName>
    <definedName name="WF" localSheetId="7">#REF!</definedName>
    <definedName name="WF" localSheetId="14">#REF!</definedName>
    <definedName name="WF" localSheetId="19">#REF!</definedName>
    <definedName name="WF" localSheetId="21">#REF!</definedName>
    <definedName name="WF" localSheetId="22">#REF!</definedName>
    <definedName name="WF" localSheetId="16">#REF!</definedName>
    <definedName name="WF" localSheetId="17">#REF!</definedName>
    <definedName name="WF">#REF!</definedName>
    <definedName name="Winterest" localSheetId="31">#REF!</definedName>
    <definedName name="Winterest" localSheetId="7">#REF!</definedName>
    <definedName name="Winterest" localSheetId="14">#REF!</definedName>
    <definedName name="Winterest" localSheetId="19">#REF!</definedName>
    <definedName name="Winterest" localSheetId="21">#REF!</definedName>
    <definedName name="Winterest" localSheetId="22">#REF!</definedName>
    <definedName name="Winterest" localSheetId="16">#REF!</definedName>
    <definedName name="Winterest" localSheetId="17">#REF!</definedName>
    <definedName name="Winterest">#REF!</definedName>
    <definedName name="wlasa" localSheetId="7">#REF!</definedName>
    <definedName name="wlasa" localSheetId="14">#REF!</definedName>
    <definedName name="wlasa" localSheetId="19">#REF!</definedName>
    <definedName name="wlasa" localSheetId="21">#REF!</definedName>
    <definedName name="wlasa" localSheetId="22">#REF!</definedName>
    <definedName name="wlasa" localSheetId="16">#REF!</definedName>
    <definedName name="wlasa" localSheetId="17">#REF!</definedName>
    <definedName name="wlasa">#REF!</definedName>
    <definedName name="wrn.Completo260.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leto260.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wrn.COMPUMAT." localSheetId="31" hidden="1">{#N/A,#N/A,FALSE,"SERIE_150";#N/A,#N/A,FALSE,"SERIE_600 "}</definedName>
    <definedName name="wrn.COMPUMAT." localSheetId="27" hidden="1">{#N/A,#N/A,FALSE,"SERIE_150";#N/A,#N/A,FALSE,"SERIE_600 "}</definedName>
    <definedName name="wrn.COMPUMAT." localSheetId="14" hidden="1">{#N/A,#N/A,FALSE,"SERIE_150";#N/A,#N/A,FALSE,"SERIE_600 "}</definedName>
    <definedName name="wrn.COMPUMAT." localSheetId="28" hidden="1">{#N/A,#N/A,FALSE,"SERIE_150";#N/A,#N/A,FALSE,"SERIE_600 "}</definedName>
    <definedName name="wrn.COMPUMAT." localSheetId="16" hidden="1">{#N/A,#N/A,FALSE,"SERIE_150";#N/A,#N/A,FALSE,"SERIE_600 "}</definedName>
    <definedName name="wrn.COMPUMAT." localSheetId="15" hidden="1">{#N/A,#N/A,FALSE,"SERIE_150";#N/A,#N/A,FALSE,"SERIE_600 "}</definedName>
    <definedName name="wrn.COMPUMAT." localSheetId="3" hidden="1">{#N/A,#N/A,FALSE,"SERIE_150";#N/A,#N/A,FALSE,"SERIE_600 "}</definedName>
    <definedName name="wrn.COMPUMAT." localSheetId="17" hidden="1">{#N/A,#N/A,FALSE,"SERIE_150";#N/A,#N/A,FALSE,"SERIE_600 "}</definedName>
    <definedName name="wrn.COMPUMAT." hidden="1">{#N/A,#N/A,FALSE,"SERIE_150";#N/A,#N/A,FALSE,"SERIE_600 "}</definedName>
    <definedName name="wrn.FORECAST." localSheetId="14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." localSheetId="16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localSheetId="14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localSheetId="16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FORECAST1." hidden="1">{#N/A,#N/A,TRUE,"Summary";#N/A,#N/A,TRUE,"Summary EqRigs";#N/A,#N/A,TRUE,"Red Black";#N/A,#N/A,TRUE,"Quarter Summary";#N/A,#N/A,TRUE,"Offshore";#N/A,#N/A,TRUE,"North America";#N/A,#N/A,TRUE,"Latin America";#N/A,#N/A,TRUE,"Europe";#N/A,#N/A,TRUE,"Africa";#N/A,#N/A,TRUE,"Middle East";#N/A,#N/A,TRUE,"Asia Pacific"}</definedName>
    <definedName name="wrn.INDIRECTOS." localSheetId="31" hidden="1">{#N/A,#N/A,FALSE,"FASE81";#N/A,#N/A,FALSE,"FASE83";#N/A,#N/A,FALSE,"FASE85"}</definedName>
    <definedName name="wrn.INDIRECTOS." localSheetId="27" hidden="1">{#N/A,#N/A,FALSE,"FASE81";#N/A,#N/A,FALSE,"FASE83";#N/A,#N/A,FALSE,"FASE85"}</definedName>
    <definedName name="wrn.INDIRECTOS." localSheetId="14" hidden="1">{#N/A,#N/A,FALSE,"FASE81";#N/A,#N/A,FALSE,"FASE83";#N/A,#N/A,FALSE,"FASE85"}</definedName>
    <definedName name="wrn.INDIRECTOS." localSheetId="28" hidden="1">{#N/A,#N/A,FALSE,"FASE81";#N/A,#N/A,FALSE,"FASE83";#N/A,#N/A,FALSE,"FASE85"}</definedName>
    <definedName name="wrn.INDIRECTOS." localSheetId="16" hidden="1">{#N/A,#N/A,FALSE,"FASE81";#N/A,#N/A,FALSE,"FASE83";#N/A,#N/A,FALSE,"FASE85"}</definedName>
    <definedName name="wrn.INDIRECTOS." localSheetId="15" hidden="1">{#N/A,#N/A,FALSE,"FASE81";#N/A,#N/A,FALSE,"FASE83";#N/A,#N/A,FALSE,"FASE85"}</definedName>
    <definedName name="wrn.INDIRECTOS." localSheetId="3" hidden="1">{#N/A,#N/A,FALSE,"FASE81";#N/A,#N/A,FALSE,"FASE83";#N/A,#N/A,FALSE,"FASE85"}</definedName>
    <definedName name="wrn.INDIRECTOS." localSheetId="17" hidden="1">{#N/A,#N/A,FALSE,"FASE81";#N/A,#N/A,FALSE,"FASE83";#N/A,#N/A,FALSE,"FASE85"}</definedName>
    <definedName name="wrn.INDIRECTOS." hidden="1">{#N/A,#N/A,FALSE,"FASE81";#N/A,#N/A,FALSE,"FASE83";#N/A,#N/A,FALSE,"FASE85"}</definedName>
    <definedName name="wrn.LISTADOC." localSheetId="31" hidden="1">{#N/A,#N/A,FALSE,"GENERAL";#N/A,#N/A,FALSE,"USP 1";#N/A,#N/A,FALSE,"USP 2";#N/A,#N/A,FALSE,"UTE"}</definedName>
    <definedName name="wrn.LISTADOC." localSheetId="27" hidden="1">{#N/A,#N/A,FALSE,"GENERAL";#N/A,#N/A,FALSE,"USP 1";#N/A,#N/A,FALSE,"USP 2";#N/A,#N/A,FALSE,"UTE"}</definedName>
    <definedName name="wrn.LISTADOC." localSheetId="14" hidden="1">{#N/A,#N/A,FALSE,"GENERAL";#N/A,#N/A,FALSE,"USP 1";#N/A,#N/A,FALSE,"USP 2";#N/A,#N/A,FALSE,"UTE"}</definedName>
    <definedName name="wrn.LISTADOC." localSheetId="28" hidden="1">{#N/A,#N/A,FALSE,"GENERAL";#N/A,#N/A,FALSE,"USP 1";#N/A,#N/A,FALSE,"USP 2";#N/A,#N/A,FALSE,"UTE"}</definedName>
    <definedName name="wrn.LISTADOC." localSheetId="16" hidden="1">{#N/A,#N/A,FALSE,"GENERAL";#N/A,#N/A,FALSE,"USP 1";#N/A,#N/A,FALSE,"USP 2";#N/A,#N/A,FALSE,"UTE"}</definedName>
    <definedName name="wrn.LISTADOC." localSheetId="15" hidden="1">{#N/A,#N/A,FALSE,"GENERAL";#N/A,#N/A,FALSE,"USP 1";#N/A,#N/A,FALSE,"USP 2";#N/A,#N/A,FALSE,"UTE"}</definedName>
    <definedName name="wrn.LISTADOC." localSheetId="3" hidden="1">{#N/A,#N/A,FALSE,"GENERAL";#N/A,#N/A,FALSE,"USP 1";#N/A,#N/A,FALSE,"USP 2";#N/A,#N/A,FALSE,"UTE"}</definedName>
    <definedName name="wrn.LISTADOC." localSheetId="17" hidden="1">{#N/A,#N/A,FALSE,"GENERAL";#N/A,#N/A,FALSE,"USP 1";#N/A,#N/A,FALSE,"USP 2";#N/A,#N/A,FALSE,"UTE"}</definedName>
    <definedName name="wrn.LISTADOC." hidden="1">{#N/A,#N/A,FALSE,"GENERAL";#N/A,#N/A,FALSE,"USP 1";#N/A,#N/A,FALSE,"USP 2";#N/A,#N/A,FALSE,"UTE"}</definedName>
    <definedName name="wrn.nnn." localSheetId="31" hidden="1">{#N/A,#N/A,FALSE,"RES-ANUAL";#N/A,#N/A,FALSE,"RES-CUENTA";#N/A,#N/A,FALSE,"AREA-RESP"}</definedName>
    <definedName name="wrn.nnn." localSheetId="14" hidden="1">{#N/A,#N/A,FALSE,"RES-ANUAL";#N/A,#N/A,FALSE,"RES-CUENTA";#N/A,#N/A,FALSE,"AREA-RESP"}</definedName>
    <definedName name="wrn.nnn." localSheetId="16" hidden="1">{#N/A,#N/A,FALSE,"RES-ANUAL";#N/A,#N/A,FALSE,"RES-CUENTA";#N/A,#N/A,FALSE,"AREA-RESP"}</definedName>
    <definedName name="wrn.nnn." hidden="1">{#N/A,#N/A,FALSE,"RES-ANUAL";#N/A,#N/A,FALSE,"RES-CUENTA";#N/A,#N/A,FALSE,"AREA-RESP"}</definedName>
    <definedName name="wrn.Payroll." localSheetId="14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ayroll." localSheetId="16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ayroll." hidden="1">{#N/A,#N/A,TRUE,"Summary";"Payroll - Aust Permanent",#N/A,TRUE,"Australia -Permanent";"Payroll - Aust Casuals",#N/A,TRUE,"Australia -Casuals";"Payroll - NZ",#N/A,TRUE,"NZ";"Payroll - PNG",#N/A,TRUE,"PNG";"Payroll - Singapore",#N/A,TRUE,"Singapore"}</definedName>
    <definedName name="wrn.pcinv96." localSheetId="31" hidden="1">{#N/A,#N/A,TRUE,"DESARROLLO";#N/A,#N/A,TRUE,"MANTENIMIENTO";#N/A,#N/A,TRUE,"MENSUAL";#N/A,#N/A,TRUE,"PORCUENTA";#N/A,#N/A,TRUE,"DETALLE"}</definedName>
    <definedName name="wrn.pcinv96." localSheetId="14" hidden="1">{#N/A,#N/A,TRUE,"DESARROLLO";#N/A,#N/A,TRUE,"MANTENIMIENTO";#N/A,#N/A,TRUE,"MENSUAL";#N/A,#N/A,TRUE,"PORCUENTA";#N/A,#N/A,TRUE,"DETALLE"}</definedName>
    <definedName name="wrn.pcinv96." localSheetId="16" hidden="1">{#N/A,#N/A,TRUE,"DESARROLLO";#N/A,#N/A,TRUE,"MANTENIMIENTO";#N/A,#N/A,TRUE,"MENSUAL";#N/A,#N/A,TRUE,"PORCUENTA";#N/A,#N/A,TRUE,"DETALLE"}</definedName>
    <definedName name="wrn.pcinv96." hidden="1">{#N/A,#N/A,TRUE,"DESARROLLO";#N/A,#N/A,TRUE,"MANTENIMIENTO";#N/A,#N/A,TRUE,"MENSUAL";#N/A,#N/A,TRUE,"PORCUENTA";#N/A,#N/A,TRUE,"DETALLE"}</definedName>
    <definedName name="wrn.PEPE." localSheetId="14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EPE." localSheetId="16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EPE." hidden="1">{#N/A,#N/A,TRUE,"OBJETIVOS";#N/A,#N/A,TRUE,"CARATA";#N/A,#N/A,TRUE,"COLUMNA";#N/A,#N/A,TRUE,"ENTUBACION";#N/A,#N/A,TRUE,"COSTOS";#N/A,#N/A,TRUE,"CAÑERIA";#N/A,#N/A,TRUE,"CRONO";#N/A,#N/A,TRUE,"BOP";#N/A,#N/A,TRUE,"PREVENTORES"}</definedName>
    <definedName name="wrn.pull97." localSheetId="16" hidden="1">{#N/A,#N/A,FALSE,"ENE"}</definedName>
    <definedName name="wrn.pull97." hidden="1">{#N/A,#N/A,FALSE,"ENE"}</definedName>
    <definedName name="wrn.pull98." localSheetId="16" hidden="1">{#N/A,#N/A,FALSE,"ENE"}</definedName>
    <definedName name="wrn.pull98." hidden="1">{#N/A,#N/A,FALSE,"ENE"}</definedName>
    <definedName name="wrn.Sale_Local_Q2." localSheetId="14" hidden="1">{"Sales_Local_Q2",#N/A,FALSE,"Q1_2000"}</definedName>
    <definedName name="wrn.Sale_Local_Q2." localSheetId="16" hidden="1">{"Sales_Local_Q2",#N/A,FALSE,"Q1_2000"}</definedName>
    <definedName name="wrn.Sale_Local_Q2." hidden="1">{"Sales_Local_Q2",#N/A,FALSE,"Q1_2000"}</definedName>
    <definedName name="wrn.Sale_Local_Q4." localSheetId="14" hidden="1">{"Sales_Local_Q4",#N/A,FALSE,"Q4_1999"}</definedName>
    <definedName name="wrn.Sale_Local_Q4." localSheetId="16" hidden="1">{"Sales_Local_Q4",#N/A,FALSE,"Q4_1999"}</definedName>
    <definedName name="wrn.Sale_Local_Q4." hidden="1">{"Sales_Local_Q4",#N/A,FALSE,"Q4_1999"}</definedName>
    <definedName name="WSAL" localSheetId="31">#REF!</definedName>
    <definedName name="WSAL" localSheetId="7">#REF!</definedName>
    <definedName name="WSAL" localSheetId="14">#REF!</definedName>
    <definedName name="WSAL" localSheetId="19">#REF!</definedName>
    <definedName name="WSAL" localSheetId="21">#REF!</definedName>
    <definedName name="WSAL" localSheetId="22">#REF!</definedName>
    <definedName name="WSAL" localSheetId="16">#REF!</definedName>
    <definedName name="WSAL" localSheetId="17">#REF!</definedName>
    <definedName name="WSAL">#REF!</definedName>
    <definedName name="WTI_01">[20]Tablas!$E$4</definedName>
    <definedName name="WTI_02">[20]Tablas!$E$5</definedName>
    <definedName name="WTI_03">[20]Tablas!$E$6</definedName>
    <definedName name="WTI_04">[20]Tablas!$E$7</definedName>
    <definedName name="WTI_05">[20]Tablas!$E$8</definedName>
    <definedName name="WTI_06">[20]Tablas!$E$9</definedName>
    <definedName name="WTI_07">[20]Tablas!$E$10</definedName>
    <definedName name="WTI_08">[20]Tablas!$E$11</definedName>
    <definedName name="WTI_09">[20]Tablas!$E$12</definedName>
    <definedName name="WTI_10">[20]Tablas!$E$13</definedName>
    <definedName name="WTI_11">[20]Tablas!$E$14</definedName>
    <definedName name="WTI_12">[20]Tablas!$E$15</definedName>
    <definedName name="wtrhy" localSheetId="31">#REF!</definedName>
    <definedName name="wtrhy" localSheetId="7">#REF!</definedName>
    <definedName name="wtrhy" localSheetId="14">#REF!</definedName>
    <definedName name="wtrhy" localSheetId="19">#REF!</definedName>
    <definedName name="wtrhy" localSheetId="21">#REF!</definedName>
    <definedName name="wtrhy" localSheetId="22">#REF!</definedName>
    <definedName name="wtrhy" localSheetId="16">#REF!</definedName>
    <definedName name="wtrhy" localSheetId="17">#REF!</definedName>
    <definedName name="wtrhy">#REF!</definedName>
    <definedName name="ww" localSheetId="31">#REF!</definedName>
    <definedName name="ww" localSheetId="7">#REF!</definedName>
    <definedName name="ww" localSheetId="27">#REF!</definedName>
    <definedName name="ww" localSheetId="14">#REF!</definedName>
    <definedName name="ww" localSheetId="19">#REF!</definedName>
    <definedName name="ww" localSheetId="21">#REF!</definedName>
    <definedName name="ww" localSheetId="22">#REF!</definedName>
    <definedName name="ww" localSheetId="28">#REF!</definedName>
    <definedName name="ww" localSheetId="16">#REF!</definedName>
    <definedName name="ww" localSheetId="3">#REF!</definedName>
    <definedName name="ww" localSheetId="17">#REF!</definedName>
    <definedName name="ww">#REF!</definedName>
    <definedName name="wwww" localSheetId="31">#REF!</definedName>
    <definedName name="wwww" localSheetId="7">#REF!</definedName>
    <definedName name="wwww" localSheetId="27">#REF!</definedName>
    <definedName name="wwww" localSheetId="14">#REF!</definedName>
    <definedName name="wwww" localSheetId="19">#REF!</definedName>
    <definedName name="wwww" localSheetId="21">#REF!</definedName>
    <definedName name="wwww" localSheetId="22">#REF!</definedName>
    <definedName name="wwww" localSheetId="28">#REF!</definedName>
    <definedName name="wwww" localSheetId="16">#REF!</definedName>
    <definedName name="wwww" localSheetId="3">#REF!</definedName>
    <definedName name="wwww" localSheetId="17">#REF!</definedName>
    <definedName name="wwww">#REF!</definedName>
    <definedName name="X" localSheetId="14">'[32]500'!$A$1:$N$61</definedName>
    <definedName name="X">'[32]500'!$A$1:$N$61</definedName>
    <definedName name="xx">[45]ESPESOR!$B$21</definedName>
    <definedName name="xxx" localSheetId="31">#REF!</definedName>
    <definedName name="xxx" localSheetId="7">#REF!</definedName>
    <definedName name="xxx" localSheetId="27">#REF!</definedName>
    <definedName name="xxx" localSheetId="14">#REF!</definedName>
    <definedName name="xxx" localSheetId="19">#REF!</definedName>
    <definedName name="xxx" localSheetId="21">#REF!</definedName>
    <definedName name="xxx" localSheetId="22">#REF!</definedName>
    <definedName name="xxx" localSheetId="28">#REF!</definedName>
    <definedName name="xxx" localSheetId="16">#REF!</definedName>
    <definedName name="xxx" localSheetId="3">#REF!</definedName>
    <definedName name="xxx" localSheetId="17">#REF!</definedName>
    <definedName name="xxx">#REF!</definedName>
    <definedName name="xxxx" localSheetId="31">#REF!</definedName>
    <definedName name="xxxx" localSheetId="7">#REF!</definedName>
    <definedName name="xxxx" localSheetId="14">#REF!</definedName>
    <definedName name="xxxx" localSheetId="19">#REF!</definedName>
    <definedName name="xxxx" localSheetId="21">#REF!</definedName>
    <definedName name="xxxx" localSheetId="22">#REF!</definedName>
    <definedName name="xxxx" localSheetId="16">#REF!</definedName>
    <definedName name="xxxx" localSheetId="17">#REF!</definedName>
    <definedName name="xxxx">#REF!</definedName>
    <definedName name="xxxxxxxxxxx" localSheetId="16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xxxxxxxxxxx" hidden="1">{#N/A,#N/A,TRUE,"Caratula";#N/A,#N/A,TRUE,"Costo y Venta";#N/A,#N/A,TRUE,"Resumen de Estudio Economico";#N/A,#N/A,TRUE,"Montaje";#N/A,#N/A,TRUE,"Sucontratos";#N/A,#N/A,TRUE,"Gastos Varios";#N/A,#N/A,TRUE,"Equipos y Herramientas";#N/A,#N/A,TRUE,"Materiales y Consumibles";#N/A,#N/A,TRUE,"Mano de Obra Indirecta";#N/A,#N/A,TRUE,"Mano de Obra Directa"}</definedName>
    <definedName name="Y" localSheetId="31">#REF!</definedName>
    <definedName name="Y" localSheetId="7">#REF!</definedName>
    <definedName name="Y" localSheetId="14">#REF!</definedName>
    <definedName name="Y" localSheetId="19">#REF!</definedName>
    <definedName name="Y" localSheetId="21">#REF!</definedName>
    <definedName name="Y" localSheetId="22">#REF!</definedName>
    <definedName name="Y" localSheetId="16">#REF!</definedName>
    <definedName name="Y" localSheetId="17">#REF!</definedName>
    <definedName name="Y">#REF!</definedName>
    <definedName name="Y_2" localSheetId="31">#REF!</definedName>
    <definedName name="Y_2" localSheetId="7">#REF!</definedName>
    <definedName name="Y_2" localSheetId="14">#REF!</definedName>
    <definedName name="Y_2" localSheetId="19">#REF!</definedName>
    <definedName name="Y_2" localSheetId="21">#REF!</definedName>
    <definedName name="Y_2" localSheetId="22">#REF!</definedName>
    <definedName name="Y_2" localSheetId="16">#REF!</definedName>
    <definedName name="Y_2" localSheetId="17">#REF!</definedName>
    <definedName name="Y_2">#REF!</definedName>
    <definedName name="YACI" localSheetId="31">#REF!</definedName>
    <definedName name="YACI" localSheetId="7">#REF!</definedName>
    <definedName name="YACI" localSheetId="14">#REF!</definedName>
    <definedName name="YACI" localSheetId="19">#REF!</definedName>
    <definedName name="YACI" localSheetId="21">#REF!</definedName>
    <definedName name="YACI" localSheetId="22">#REF!</definedName>
    <definedName name="YACI" localSheetId="16">#REF!</definedName>
    <definedName name="YACI" localSheetId="17">#REF!</definedName>
    <definedName name="YACI">#REF!</definedName>
    <definedName name="YACIMIENTO" localSheetId="31">'[14]resumen mensual de producción'!$C$6</definedName>
    <definedName name="YACIMIENTO" localSheetId="14">'[14]resumen mensual de producción'!$C$6</definedName>
    <definedName name="YACIMIENTO" localSheetId="16">'[14]resumen mensual de producción'!$C$6</definedName>
    <definedName name="Yacimiento">[42]Hoja1!$B$57:$B$65</definedName>
    <definedName name="yak" localSheetId="31">#REF!</definedName>
    <definedName name="yak" localSheetId="7">#REF!</definedName>
    <definedName name="yak" localSheetId="14">#REF!</definedName>
    <definedName name="yak" localSheetId="19">#REF!</definedName>
    <definedName name="yak" localSheetId="21">#REF!</definedName>
    <definedName name="yak" localSheetId="22">#REF!</definedName>
    <definedName name="yak" localSheetId="16">#REF!</definedName>
    <definedName name="yak" localSheetId="17">#REF!</definedName>
    <definedName name="yak">#REF!</definedName>
    <definedName name="yar" localSheetId="31">#REF!</definedName>
    <definedName name="yar" localSheetId="7">#REF!</definedName>
    <definedName name="yar" localSheetId="14">#REF!</definedName>
    <definedName name="yar" localSheetId="19">#REF!</definedName>
    <definedName name="yar" localSheetId="21">#REF!</definedName>
    <definedName name="yar" localSheetId="22">#REF!</definedName>
    <definedName name="yar" localSheetId="16">#REF!</definedName>
    <definedName name="yar" localSheetId="17">#REF!</definedName>
    <definedName name="yar">#REF!</definedName>
    <definedName name="Yes_No">'[24]Coef.'!$J$112:$J$113</definedName>
    <definedName name="Z" localSheetId="31">#REF!</definedName>
    <definedName name="Z" localSheetId="7">#REF!</definedName>
    <definedName name="Z" localSheetId="27">#REF!</definedName>
    <definedName name="Z" localSheetId="14">#REF!</definedName>
    <definedName name="Z" localSheetId="19">#REF!</definedName>
    <definedName name="Z" localSheetId="21">#REF!</definedName>
    <definedName name="Z" localSheetId="22">#REF!</definedName>
    <definedName name="Z" localSheetId="28">#REF!</definedName>
    <definedName name="Z" localSheetId="16">#REF!</definedName>
    <definedName name="Z" localSheetId="3">#REF!</definedName>
    <definedName name="Z" localSheetId="17">#REF!</definedName>
    <definedName name="Z">#REF!</definedName>
    <definedName name="zagz" localSheetId="31">#REF!</definedName>
    <definedName name="zagz" localSheetId="7">#REF!</definedName>
    <definedName name="zagz" localSheetId="14">#REF!</definedName>
    <definedName name="zagz" localSheetId="19">#REF!</definedName>
    <definedName name="zagz" localSheetId="21">#REF!</definedName>
    <definedName name="zagz" localSheetId="22">#REF!</definedName>
    <definedName name="zagz" localSheetId="16">#REF!</definedName>
    <definedName name="zagz" localSheetId="17">#REF!</definedName>
    <definedName name="zagz">#REF!</definedName>
    <definedName name="ZAP" localSheetId="31">#REF!</definedName>
    <definedName name="ZAP" localSheetId="7">#REF!</definedName>
    <definedName name="ZAP" localSheetId="14">#REF!</definedName>
    <definedName name="ZAP" localSheetId="19">#REF!</definedName>
    <definedName name="ZAP" localSheetId="21">#REF!</definedName>
    <definedName name="ZAP" localSheetId="22">#REF!</definedName>
    <definedName name="ZAP" localSheetId="16">#REF!</definedName>
    <definedName name="ZAP" localSheetId="17">#REF!</definedName>
    <definedName name="ZAP">#REF!</definedName>
    <definedName name="Zb" localSheetId="31">#REF!</definedName>
    <definedName name="Zb" localSheetId="7">#REF!</definedName>
    <definedName name="Zb" localSheetId="27">#REF!</definedName>
    <definedName name="Zb" localSheetId="14">#REF!</definedName>
    <definedName name="Zb" localSheetId="19">#REF!</definedName>
    <definedName name="Zb" localSheetId="21">#REF!</definedName>
    <definedName name="Zb" localSheetId="22">#REF!</definedName>
    <definedName name="Zb" localSheetId="28">#REF!</definedName>
    <definedName name="Zb" localSheetId="16">#REF!</definedName>
    <definedName name="Zb" localSheetId="3">#REF!</definedName>
    <definedName name="Zb" localSheetId="17">#REF!</definedName>
    <definedName name="Zb">#REF!</definedName>
    <definedName name="zdgjzfg" localSheetId="31">#REF!</definedName>
    <definedName name="zdgjzfg" localSheetId="7">#REF!</definedName>
    <definedName name="zdgjzfg" localSheetId="14">#REF!</definedName>
    <definedName name="zdgjzfg" localSheetId="19">#REF!</definedName>
    <definedName name="zdgjzfg" localSheetId="21">#REF!</definedName>
    <definedName name="zdgjzfg" localSheetId="22">#REF!</definedName>
    <definedName name="zdgjzfg" localSheetId="16">#REF!</definedName>
    <definedName name="zdgjzfg" localSheetId="17">#REF!</definedName>
    <definedName name="zdgjzfg">#REF!</definedName>
    <definedName name="Zona">[54]Validaciones!$B$51:$B$57</definedName>
  </definedNames>
  <calcPr calcId="191029"/>
  <customWorkbookViews>
    <customWorkbookView name="mhuench - Vista personalizada" guid="{F7D504DD-0B27-4A61-8C08-3D9FF71B8360}" mergeInterval="0" personalView="1" maximized="1" windowWidth="1436" windowHeight="723" activeSheetId="2"/>
  </customWorkbookViews>
  <pivotCaches>
    <pivotCache cacheId="0" r:id="rId1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05" l="1"/>
  <c r="B5" i="271"/>
  <c r="H2" i="271"/>
  <c r="G2" i="271" l="1"/>
  <c r="D2" i="271"/>
  <c r="E2" i="271" s="1"/>
  <c r="K4" i="267" l="1"/>
  <c r="N6" i="270" l="1"/>
  <c r="H15" i="270" s="1"/>
  <c r="L6" i="270"/>
  <c r="F15" i="270" s="1"/>
  <c r="K5" i="270"/>
  <c r="K6" i="270"/>
  <c r="K7" i="270"/>
  <c r="K9" i="270"/>
  <c r="N5" i="270" l="1"/>
  <c r="H14" i="270" s="1"/>
  <c r="L5" i="270"/>
  <c r="F14" i="270" s="1"/>
  <c r="X6" i="105" l="1"/>
  <c r="X7" i="105" s="1"/>
  <c r="I8" i="270" s="1"/>
  <c r="X5" i="105"/>
  <c r="I9" i="270" s="1"/>
  <c r="I7" i="270" l="1"/>
  <c r="O7" i="270" s="1"/>
  <c r="I16" i="270" s="1"/>
  <c r="D9" i="269"/>
  <c r="G9" i="259" l="1"/>
  <c r="G23" i="215" l="1"/>
  <c r="B23" i="215"/>
  <c r="F6" i="259"/>
  <c r="E3" i="264" l="1"/>
  <c r="F28" i="105" l="1"/>
  <c r="D16" i="267" l="1"/>
  <c r="K16" i="267" s="1"/>
  <c r="B14" i="268" l="1"/>
  <c r="A6" i="268"/>
  <c r="C6" i="268"/>
  <c r="E8" i="270" s="1"/>
  <c r="E17" i="270" s="1"/>
  <c r="D6" i="268"/>
  <c r="E6" i="268"/>
  <c r="A7" i="268"/>
  <c r="A14" i="268" s="1"/>
  <c r="C7" i="268"/>
  <c r="D7" i="268"/>
  <c r="D14" i="268" s="1"/>
  <c r="E7" i="268"/>
  <c r="E14" i="268" s="1"/>
  <c r="F16" i="267"/>
  <c r="G16" i="267" s="1"/>
  <c r="D15" i="267"/>
  <c r="M7" i="267"/>
  <c r="F30" i="105"/>
  <c r="F13" i="268"/>
  <c r="F12" i="268"/>
  <c r="F11" i="268"/>
  <c r="B12" i="268"/>
  <c r="B13" i="268"/>
  <c r="B11" i="268"/>
  <c r="C14" i="268" l="1"/>
  <c r="E9" i="270"/>
  <c r="E18" i="270" s="1"/>
  <c r="F15" i="267"/>
  <c r="G15" i="267" s="1"/>
  <c r="K15" i="267"/>
  <c r="D17" i="267"/>
  <c r="G14" i="268"/>
  <c r="D33" i="105"/>
  <c r="G33" i="105" s="1"/>
  <c r="G32" i="105" l="1"/>
  <c r="G31" i="105" s="1"/>
  <c r="H31" i="105"/>
  <c r="M8" i="267"/>
  <c r="M5" i="267"/>
  <c r="M6" i="267"/>
  <c r="E4" i="268"/>
  <c r="E12" i="268" s="1"/>
  <c r="G12" i="268" s="1"/>
  <c r="E5" i="268"/>
  <c r="E13" i="268" s="1"/>
  <c r="G13" i="268" s="1"/>
  <c r="E3" i="268"/>
  <c r="E11" i="268" s="1"/>
  <c r="G11" i="268" s="1"/>
  <c r="D4" i="268"/>
  <c r="D12" i="268" s="1"/>
  <c r="D5" i="268"/>
  <c r="D13" i="268" s="1"/>
  <c r="D3" i="268"/>
  <c r="D11" i="268" s="1"/>
  <c r="C4" i="268"/>
  <c r="C5" i="268"/>
  <c r="A4" i="268"/>
  <c r="A12" i="268" s="1"/>
  <c r="A5" i="268"/>
  <c r="A13" i="268" s="1"/>
  <c r="A3" i="268"/>
  <c r="A11" i="268" s="1"/>
  <c r="C4" i="267"/>
  <c r="C3" i="268" s="1"/>
  <c r="F19" i="105"/>
  <c r="D8" i="269"/>
  <c r="L9" i="269"/>
  <c r="L8" i="269"/>
  <c r="E8" i="269"/>
  <c r="E9" i="269" s="1"/>
  <c r="F9" i="269" s="1"/>
  <c r="D7" i="269"/>
  <c r="J6" i="269"/>
  <c r="J7" i="269" s="1"/>
  <c r="D6" i="269"/>
  <c r="B6" i="269"/>
  <c r="B7" i="269" s="1"/>
  <c r="E5" i="269"/>
  <c r="E7" i="269" s="1"/>
  <c r="F7" i="269" s="1"/>
  <c r="H7" i="269" s="1"/>
  <c r="C5" i="269"/>
  <c r="C6" i="269" s="1"/>
  <c r="C7" i="269" s="1"/>
  <c r="C13" i="268" l="1"/>
  <c r="E7" i="270"/>
  <c r="E16" i="270" s="1"/>
  <c r="C12" i="268"/>
  <c r="E6" i="270"/>
  <c r="E15" i="270" s="1"/>
  <c r="C11" i="268"/>
  <c r="E5" i="270"/>
  <c r="E14" i="270" s="1"/>
  <c r="G15" i="268"/>
  <c r="E5" i="266"/>
  <c r="M4" i="267"/>
  <c r="F5" i="266" s="1"/>
  <c r="E4" i="267"/>
  <c r="L4" i="267" s="1"/>
  <c r="F6" i="266" s="1"/>
  <c r="L7" i="269"/>
  <c r="E6" i="269"/>
  <c r="F6" i="269" s="1"/>
  <c r="F5" i="269"/>
  <c r="K7" i="269"/>
  <c r="F8" i="269"/>
  <c r="K9" i="269" l="1"/>
  <c r="G5" i="266"/>
  <c r="M9" i="267"/>
  <c r="N8" i="267" s="1"/>
  <c r="K8" i="269"/>
  <c r="K5" i="269"/>
  <c r="H5" i="269"/>
  <c r="L5" i="269" s="1"/>
  <c r="K6" i="269"/>
  <c r="H6" i="269"/>
  <c r="L6" i="269" s="1"/>
  <c r="N4" i="267" l="1"/>
  <c r="N5" i="267"/>
  <c r="N6" i="267"/>
  <c r="J74" i="215"/>
  <c r="J16" i="215"/>
  <c r="J68" i="215"/>
  <c r="J67" i="215"/>
  <c r="J38" i="215"/>
  <c r="J39" i="215"/>
  <c r="J40" i="215"/>
  <c r="J41" i="215"/>
  <c r="J42" i="215"/>
  <c r="J43" i="215"/>
  <c r="J44" i="215"/>
  <c r="J45" i="215"/>
  <c r="J46" i="215"/>
  <c r="J47" i="215"/>
  <c r="J48" i="215"/>
  <c r="J49" i="215"/>
  <c r="J50" i="215"/>
  <c r="J51" i="215"/>
  <c r="J52" i="215"/>
  <c r="J53" i="215"/>
  <c r="J54" i="215"/>
  <c r="J55" i="215"/>
  <c r="J56" i="215"/>
  <c r="J57" i="215"/>
  <c r="J58" i="215"/>
  <c r="J59" i="215"/>
  <c r="J60" i="215"/>
  <c r="J61" i="215"/>
  <c r="J62" i="215"/>
  <c r="J37" i="215"/>
  <c r="J17" i="215"/>
  <c r="J24" i="215"/>
  <c r="J23" i="215"/>
  <c r="D8" i="266"/>
  <c r="F17" i="90" l="1"/>
  <c r="F18" i="90"/>
  <c r="F19" i="90"/>
  <c r="F20" i="90"/>
  <c r="F16" i="54"/>
  <c r="I13" i="265" l="1"/>
  <c r="G13" i="265"/>
  <c r="E13" i="265"/>
  <c r="I11" i="265"/>
  <c r="G11" i="265"/>
  <c r="E11" i="265"/>
  <c r="I10" i="265"/>
  <c r="G10" i="265"/>
  <c r="E10" i="265"/>
  <c r="I8" i="265"/>
  <c r="G8" i="265"/>
  <c r="E8" i="265"/>
  <c r="I7" i="265"/>
  <c r="G7" i="265"/>
  <c r="E7" i="265"/>
  <c r="I6" i="265"/>
  <c r="G6" i="265"/>
  <c r="E6" i="265"/>
  <c r="I5" i="265"/>
  <c r="G5" i="265"/>
  <c r="E5" i="265"/>
  <c r="E16" i="265" s="1"/>
  <c r="I16" i="265" l="1"/>
  <c r="G16" i="265"/>
  <c r="E6" i="264"/>
  <c r="E5" i="264"/>
  <c r="E4" i="264"/>
  <c r="G4" i="264" s="1"/>
  <c r="I4" i="264" s="1"/>
  <c r="D17" i="105" s="1"/>
  <c r="G3" i="264"/>
  <c r="I3" i="264" s="1"/>
  <c r="D16" i="105" s="1"/>
  <c r="G5" i="264" l="1"/>
  <c r="I5" i="264" s="1"/>
  <c r="G6" i="264"/>
  <c r="I6" i="264" s="1"/>
  <c r="J5" i="264" l="1"/>
  <c r="J6" i="264" s="1"/>
  <c r="D11" i="105" s="1"/>
  <c r="D13" i="105" s="1"/>
  <c r="F23" i="259"/>
  <c r="D14" i="105" l="1"/>
  <c r="G14" i="105" s="1"/>
  <c r="G13" i="105"/>
  <c r="H58" i="215"/>
  <c r="G62" i="215"/>
  <c r="B62" i="215"/>
  <c r="B17" i="215"/>
  <c r="G17" i="215" s="1"/>
  <c r="L14" i="105" l="1"/>
  <c r="H14" i="105"/>
  <c r="E26" i="259"/>
  <c r="E23" i="259"/>
  <c r="G23" i="259" s="1"/>
  <c r="G24" i="259"/>
  <c r="G25" i="259"/>
  <c r="G74" i="215"/>
  <c r="G7" i="215" s="1"/>
  <c r="B74" i="215"/>
  <c r="B16" i="215"/>
  <c r="G16" i="215" s="1"/>
  <c r="G24" i="215"/>
  <c r="D1" i="259"/>
  <c r="D1" i="40"/>
  <c r="F7" i="40" s="1"/>
  <c r="D1" i="54"/>
  <c r="D1" i="209"/>
  <c r="D1" i="215"/>
  <c r="H23" i="215" s="1"/>
  <c r="D1" i="90"/>
  <c r="D1" i="37"/>
  <c r="D4" i="37" s="1"/>
  <c r="D19" i="105" s="1"/>
  <c r="D20" i="105" s="1"/>
  <c r="K9" i="259"/>
  <c r="K8" i="259"/>
  <c r="G20" i="105" l="1"/>
  <c r="D21" i="105"/>
  <c r="G21" i="105" s="1"/>
  <c r="L23" i="215"/>
  <c r="I14" i="259"/>
  <c r="K14" i="259" s="1"/>
  <c r="L14" i="259" s="1"/>
  <c r="F26" i="259"/>
  <c r="G26" i="259" s="1"/>
  <c r="L20" i="105"/>
  <c r="H20" i="105"/>
  <c r="M20" i="105" s="1"/>
  <c r="H17" i="215"/>
  <c r="L17" i="215" s="1"/>
  <c r="D17" i="215" s="1"/>
  <c r="H16" i="215"/>
  <c r="H62" i="215"/>
  <c r="L62" i="215" s="1"/>
  <c r="D62" i="215" s="1"/>
  <c r="C62" i="215" s="1"/>
  <c r="H7" i="215"/>
  <c r="H74" i="215"/>
  <c r="G19" i="105"/>
  <c r="C4" i="37"/>
  <c r="I16" i="259"/>
  <c r="K16" i="259" s="1"/>
  <c r="L16" i="259" s="1"/>
  <c r="E21" i="259"/>
  <c r="E8" i="259"/>
  <c r="I12" i="259"/>
  <c r="K12" i="259" s="1"/>
  <c r="L12" i="259" s="1"/>
  <c r="L8" i="259"/>
  <c r="E9" i="259"/>
  <c r="E5" i="259" s="1"/>
  <c r="I5" i="259" s="1"/>
  <c r="K5" i="259" s="1"/>
  <c r="L5" i="259" s="1"/>
  <c r="L9" i="259"/>
  <c r="I13" i="259"/>
  <c r="K13" i="259" s="1"/>
  <c r="L13" i="259" s="1"/>
  <c r="L21" i="105" l="1"/>
  <c r="H21" i="105"/>
  <c r="M21" i="105" s="1"/>
  <c r="E6" i="259"/>
  <c r="I6" i="259" s="1"/>
  <c r="K6" i="259" s="1"/>
  <c r="L6" i="259" s="1"/>
  <c r="G27" i="259"/>
  <c r="J7" i="215" s="1"/>
  <c r="C17" i="215"/>
  <c r="R4" i="232"/>
  <c r="R5" i="232"/>
  <c r="R6" i="232"/>
  <c r="R7" i="232"/>
  <c r="R3" i="232"/>
  <c r="K7" i="215" l="1"/>
  <c r="S3" i="232"/>
  <c r="Q6" i="232"/>
  <c r="D1" i="33" l="1"/>
  <c r="B2" i="253"/>
  <c r="A2" i="253"/>
  <c r="J17" i="90" l="1"/>
  <c r="O17" i="90" s="1"/>
  <c r="V10" i="239" l="1"/>
  <c r="V9" i="239"/>
  <c r="V14" i="239"/>
  <c r="V6" i="239"/>
  <c r="W6" i="239" s="1"/>
  <c r="V11" i="239"/>
  <c r="V15" i="239"/>
  <c r="V7" i="239"/>
  <c r="V12" i="239"/>
  <c r="V16" i="239"/>
  <c r="V8" i="239"/>
  <c r="V13" i="239"/>
  <c r="V5" i="239"/>
  <c r="W53" i="239" s="1"/>
  <c r="V63" i="239"/>
  <c r="V59" i="239"/>
  <c r="V55" i="239"/>
  <c r="V51" i="239"/>
  <c r="V47" i="239"/>
  <c r="V43" i="239"/>
  <c r="V39" i="239"/>
  <c r="V35" i="239"/>
  <c r="V31" i="239"/>
  <c r="V27" i="239"/>
  <c r="V23" i="239"/>
  <c r="V19" i="239"/>
  <c r="V62" i="239"/>
  <c r="V58" i="239"/>
  <c r="V54" i="239"/>
  <c r="V50" i="239"/>
  <c r="V46" i="239"/>
  <c r="V42" i="239"/>
  <c r="V38" i="239"/>
  <c r="V34" i="239"/>
  <c r="V30" i="239"/>
  <c r="V26" i="239"/>
  <c r="V22" i="239"/>
  <c r="V18" i="239"/>
  <c r="V65" i="239"/>
  <c r="V61" i="239"/>
  <c r="V57" i="239"/>
  <c r="V53" i="239"/>
  <c r="V49" i="239"/>
  <c r="V45" i="239"/>
  <c r="V41" i="239"/>
  <c r="V37" i="239"/>
  <c r="V33" i="239"/>
  <c r="V29" i="239"/>
  <c r="V25" i="239"/>
  <c r="V21" i="239"/>
  <c r="V17" i="239"/>
  <c r="V64" i="239"/>
  <c r="V60" i="239"/>
  <c r="V56" i="239"/>
  <c r="V52" i="239"/>
  <c r="V48" i="239"/>
  <c r="V44" i="239"/>
  <c r="V40" i="239"/>
  <c r="V36" i="239"/>
  <c r="V32" i="239"/>
  <c r="V28" i="239"/>
  <c r="V24" i="239"/>
  <c r="V20" i="239"/>
  <c r="AN42" i="241"/>
  <c r="AN43" i="241"/>
  <c r="AN44" i="241"/>
  <c r="AN45" i="241"/>
  <c r="AN46" i="241"/>
  <c r="AN47" i="241"/>
  <c r="AN48" i="241"/>
  <c r="AN49" i="241"/>
  <c r="AN50" i="241"/>
  <c r="AN51" i="241"/>
  <c r="AN52" i="241"/>
  <c r="AN53" i="241"/>
  <c r="AN54" i="241"/>
  <c r="AN55" i="241"/>
  <c r="AN56" i="241"/>
  <c r="AN57" i="241"/>
  <c r="AN58" i="241"/>
  <c r="AN59" i="241"/>
  <c r="AN60" i="241"/>
  <c r="AN61" i="241"/>
  <c r="AN62" i="241"/>
  <c r="AN63" i="241"/>
  <c r="AN64" i="241"/>
  <c r="AN65" i="241"/>
  <c r="AM42" i="241"/>
  <c r="AX42" i="241" s="1"/>
  <c r="AM43" i="241"/>
  <c r="AX43" i="241" s="1"/>
  <c r="AM44" i="241"/>
  <c r="AX44" i="241" s="1"/>
  <c r="AM45" i="241"/>
  <c r="AX45" i="241" s="1"/>
  <c r="AM46" i="241"/>
  <c r="AX46" i="241" s="1"/>
  <c r="AM47" i="241"/>
  <c r="AX47" i="241" s="1"/>
  <c r="AM48" i="241"/>
  <c r="AX48" i="241" s="1"/>
  <c r="AM49" i="241"/>
  <c r="AX49" i="241" s="1"/>
  <c r="AM50" i="241"/>
  <c r="AX50" i="241" s="1"/>
  <c r="AM51" i="241"/>
  <c r="AX51" i="241" s="1"/>
  <c r="AM52" i="241"/>
  <c r="AX52" i="241" s="1"/>
  <c r="AM53" i="241"/>
  <c r="AX53" i="241" s="1"/>
  <c r="AM54" i="241"/>
  <c r="AX54" i="241" s="1"/>
  <c r="AM55" i="241"/>
  <c r="AX55" i="241" s="1"/>
  <c r="AM56" i="241"/>
  <c r="AX56" i="241" s="1"/>
  <c r="AM57" i="241"/>
  <c r="AX57" i="241" s="1"/>
  <c r="AM58" i="241"/>
  <c r="AX58" i="241" s="1"/>
  <c r="AM59" i="241"/>
  <c r="AX59" i="241" s="1"/>
  <c r="AM60" i="241"/>
  <c r="AX60" i="241" s="1"/>
  <c r="AM61" i="241"/>
  <c r="AX61" i="241" s="1"/>
  <c r="AM62" i="241"/>
  <c r="AX62" i="241" s="1"/>
  <c r="AM63" i="241"/>
  <c r="AX63" i="241" s="1"/>
  <c r="AM64" i="241"/>
  <c r="AX64" i="241" s="1"/>
  <c r="AM65" i="241"/>
  <c r="AX65" i="241" s="1"/>
  <c r="AG33" i="239"/>
  <c r="AG34" i="239"/>
  <c r="AG35" i="239"/>
  <c r="AG36" i="239"/>
  <c r="AG37" i="239"/>
  <c r="AG38" i="239"/>
  <c r="AG39" i="239"/>
  <c r="AG40" i="239"/>
  <c r="AG41" i="239"/>
  <c r="AG42" i="239"/>
  <c r="AG43" i="239"/>
  <c r="AG44" i="239"/>
  <c r="AG45" i="239"/>
  <c r="AG46" i="239"/>
  <c r="AG47" i="239"/>
  <c r="AG48" i="239"/>
  <c r="AG49" i="239"/>
  <c r="AG50" i="239"/>
  <c r="AG51" i="239"/>
  <c r="AG52" i="239"/>
  <c r="AG53" i="239"/>
  <c r="AG54" i="239"/>
  <c r="AG55" i="239"/>
  <c r="AG56" i="239"/>
  <c r="AG57" i="239"/>
  <c r="AG58" i="239"/>
  <c r="AG59" i="239"/>
  <c r="AG60" i="239"/>
  <c r="AG61" i="239"/>
  <c r="AG62" i="239"/>
  <c r="AG63" i="239"/>
  <c r="AG64" i="239"/>
  <c r="AG65" i="239"/>
  <c r="W40" i="239" l="1"/>
  <c r="W30" i="239"/>
  <c r="W51" i="239"/>
  <c r="W56" i="239"/>
  <c r="W34" i="239"/>
  <c r="W31" i="239"/>
  <c r="W24" i="239"/>
  <c r="W55" i="239"/>
  <c r="W23" i="239"/>
  <c r="W27" i="239"/>
  <c r="W49" i="239"/>
  <c r="W33" i="239"/>
  <c r="W54" i="239"/>
  <c r="W38" i="239"/>
  <c r="W59" i="239"/>
  <c r="W22" i="239"/>
  <c r="W43" i="239"/>
  <c r="W28" i="239"/>
  <c r="W44" i="239"/>
  <c r="W60" i="239"/>
  <c r="W39" i="239"/>
  <c r="W61" i="239"/>
  <c r="W35" i="239"/>
  <c r="W57" i="239"/>
  <c r="W37" i="239"/>
  <c r="W58" i="239"/>
  <c r="W7" i="239"/>
  <c r="W8" i="239" s="1"/>
  <c r="W9" i="239" s="1"/>
  <c r="W10" i="239" s="1"/>
  <c r="W11" i="239" s="1"/>
  <c r="W12" i="239" s="1"/>
  <c r="W13" i="239" s="1"/>
  <c r="W14" i="239" s="1"/>
  <c r="W15" i="239" s="1"/>
  <c r="W16" i="239" s="1"/>
  <c r="W17" i="239" s="1"/>
  <c r="W18" i="239" s="1"/>
  <c r="W19" i="239" s="1"/>
  <c r="W20" i="239" s="1"/>
  <c r="W21" i="239" s="1"/>
  <c r="W32" i="239"/>
  <c r="W48" i="239"/>
  <c r="W64" i="239"/>
  <c r="W45" i="239"/>
  <c r="W41" i="239"/>
  <c r="W62" i="239"/>
  <c r="W42" i="239"/>
  <c r="W63" i="239"/>
  <c r="W36" i="239"/>
  <c r="W52" i="239"/>
  <c r="W29" i="239"/>
  <c r="W50" i="239"/>
  <c r="W25" i="239"/>
  <c r="W46" i="239"/>
  <c r="W26" i="239"/>
  <c r="W47" i="239"/>
  <c r="V66" i="239"/>
  <c r="V34" i="247"/>
  <c r="R63" i="247"/>
  <c r="M36" i="247"/>
  <c r="M37" i="247" s="1"/>
  <c r="M38" i="247" s="1"/>
  <c r="M39" i="247" s="1"/>
  <c r="M40" i="247" s="1"/>
  <c r="M41" i="247" s="1"/>
  <c r="M42" i="247" s="1"/>
  <c r="M43" i="247" s="1"/>
  <c r="M44" i="247" s="1"/>
  <c r="AF34" i="247"/>
  <c r="Q26" i="247"/>
  <c r="W36" i="247" s="1"/>
  <c r="P26" i="247"/>
  <c r="P28" i="247" s="1"/>
  <c r="N26" i="247"/>
  <c r="M26" i="247"/>
  <c r="X33" i="247" s="1"/>
  <c r="Z25" i="247"/>
  <c r="X25" i="247"/>
  <c r="S25" i="247"/>
  <c r="R25" i="247"/>
  <c r="Z24" i="247"/>
  <c r="X24" i="247"/>
  <c r="S24" i="247"/>
  <c r="V24" i="247" s="1"/>
  <c r="R24" i="247"/>
  <c r="R26" i="247" s="1"/>
  <c r="R28" i="247" s="1"/>
  <c r="Z23" i="247"/>
  <c r="Z22" i="247"/>
  <c r="X22" i="247"/>
  <c r="U22" i="247"/>
  <c r="S22" i="247"/>
  <c r="Z21" i="247"/>
  <c r="X21" i="247"/>
  <c r="U21" i="247"/>
  <c r="S21" i="247"/>
  <c r="Z20" i="247"/>
  <c r="Z19" i="247"/>
  <c r="X19" i="247"/>
  <c r="S19" i="247"/>
  <c r="U19" i="247" s="1"/>
  <c r="Z18" i="247"/>
  <c r="X18" i="247"/>
  <c r="V18" i="247"/>
  <c r="T18" i="247"/>
  <c r="S18" i="247"/>
  <c r="U18" i="247" s="1"/>
  <c r="Z17" i="247"/>
  <c r="X17" i="247"/>
  <c r="S17" i="247"/>
  <c r="Z16" i="247"/>
  <c r="X16" i="247"/>
  <c r="V16" i="247"/>
  <c r="T16" i="247"/>
  <c r="S16" i="247"/>
  <c r="U16" i="247" s="1"/>
  <c r="J16" i="247"/>
  <c r="Z15" i="247"/>
  <c r="X15" i="247"/>
  <c r="S15" i="247"/>
  <c r="Z14" i="247"/>
  <c r="X14" i="247"/>
  <c r="S14" i="247"/>
  <c r="Z13" i="247"/>
  <c r="X13" i="247"/>
  <c r="S13" i="247"/>
  <c r="Z12" i="247"/>
  <c r="Z11" i="247"/>
  <c r="X11" i="247"/>
  <c r="V11" i="247"/>
  <c r="S11" i="247"/>
  <c r="U11" i="247" s="1"/>
  <c r="Z10" i="247"/>
  <c r="X10" i="247"/>
  <c r="S10" i="247"/>
  <c r="Z9" i="247"/>
  <c r="X9" i="247"/>
  <c r="S9" i="247"/>
  <c r="Z8" i="247"/>
  <c r="X8" i="247"/>
  <c r="S8" i="247"/>
  <c r="Z7" i="247"/>
  <c r="X7" i="247"/>
  <c r="S7" i="247"/>
  <c r="Z6" i="247"/>
  <c r="X6" i="247"/>
  <c r="S6" i="247"/>
  <c r="H6" i="247"/>
  <c r="Z5" i="247"/>
  <c r="X5" i="247"/>
  <c r="S5" i="247"/>
  <c r="J5" i="247"/>
  <c r="J18" i="247" s="1"/>
  <c r="G5" i="247"/>
  <c r="J4" i="247"/>
  <c r="J17" i="247" s="1"/>
  <c r="J3" i="247"/>
  <c r="G3" i="247"/>
  <c r="I79" i="246"/>
  <c r="I80" i="246" s="1"/>
  <c r="I81" i="246" s="1"/>
  <c r="I82" i="246" s="1"/>
  <c r="I83" i="246" s="1"/>
  <c r="I84" i="246" s="1"/>
  <c r="I85" i="246" s="1"/>
  <c r="F99" i="246"/>
  <c r="F98" i="246"/>
  <c r="B97" i="246"/>
  <c r="F96" i="246"/>
  <c r="F95" i="246"/>
  <c r="B94" i="246"/>
  <c r="F93" i="246"/>
  <c r="F91" i="246"/>
  <c r="F90" i="246"/>
  <c r="F89" i="246"/>
  <c r="F88" i="246"/>
  <c r="F87" i="246"/>
  <c r="B86" i="246"/>
  <c r="F85" i="246"/>
  <c r="F84" i="246"/>
  <c r="F83" i="246"/>
  <c r="F82" i="246"/>
  <c r="F81" i="246"/>
  <c r="F80" i="246"/>
  <c r="F79" i="246"/>
  <c r="F76" i="246" s="1"/>
  <c r="I73" i="246"/>
  <c r="I71" i="246"/>
  <c r="I69" i="246"/>
  <c r="I68" i="246"/>
  <c r="F68" i="246"/>
  <c r="I67" i="246"/>
  <c r="F67" i="246"/>
  <c r="I66" i="246"/>
  <c r="F66" i="246"/>
  <c r="I65" i="246"/>
  <c r="F65" i="246"/>
  <c r="I63" i="246"/>
  <c r="F63" i="246"/>
  <c r="I62" i="246"/>
  <c r="I61" i="246"/>
  <c r="I59" i="246"/>
  <c r="I58" i="246"/>
  <c r="I57" i="246"/>
  <c r="F57" i="246"/>
  <c r="F62" i="246" s="1"/>
  <c r="I55" i="246"/>
  <c r="F55" i="246"/>
  <c r="I54" i="246"/>
  <c r="F54" i="246"/>
  <c r="F73" i="246" s="1"/>
  <c r="I53" i="246"/>
  <c r="I52" i="246"/>
  <c r="F51" i="246"/>
  <c r="I50" i="246"/>
  <c r="I49" i="246"/>
  <c r="F49" i="246"/>
  <c r="I48" i="246"/>
  <c r="AO41" i="246"/>
  <c r="AG41" i="246"/>
  <c r="Y41" i="246"/>
  <c r="Q41" i="246"/>
  <c r="I41" i="246"/>
  <c r="AL39" i="246"/>
  <c r="AD39" i="246"/>
  <c r="V39" i="246"/>
  <c r="N39" i="246"/>
  <c r="I39" i="246"/>
  <c r="F39" i="246"/>
  <c r="AL38" i="246"/>
  <c r="AD38" i="246"/>
  <c r="V38" i="246"/>
  <c r="N38" i="246"/>
  <c r="I38" i="246"/>
  <c r="F38" i="246"/>
  <c r="AL37" i="246"/>
  <c r="AD37" i="246"/>
  <c r="AD41" i="246" s="1"/>
  <c r="V37" i="246"/>
  <c r="N37" i="246"/>
  <c r="N41" i="246" s="1"/>
  <c r="I37" i="246"/>
  <c r="F37" i="246"/>
  <c r="AO32" i="246"/>
  <c r="AG32" i="246"/>
  <c r="Y32" i="246"/>
  <c r="Q32" i="246"/>
  <c r="I32" i="246"/>
  <c r="AO30" i="246"/>
  <c r="AG30" i="246"/>
  <c r="Y30" i="246"/>
  <c r="Q30" i="246"/>
  <c r="I30" i="246"/>
  <c r="AO28" i="246"/>
  <c r="AG28" i="246"/>
  <c r="Y28" i="246"/>
  <c r="Q28" i="246"/>
  <c r="I28" i="246"/>
  <c r="AO27" i="246"/>
  <c r="AG27" i="246"/>
  <c r="Y27" i="246"/>
  <c r="Q27" i="246"/>
  <c r="I27" i="246"/>
  <c r="AO26" i="246"/>
  <c r="AG26" i="246"/>
  <c r="Y26" i="246"/>
  <c r="Q26" i="246"/>
  <c r="I26" i="246"/>
  <c r="AO25" i="246"/>
  <c r="AG25" i="246"/>
  <c r="Y25" i="246"/>
  <c r="Q25" i="246"/>
  <c r="I25" i="246"/>
  <c r="AO24" i="246"/>
  <c r="AG24" i="246"/>
  <c r="Y24" i="246"/>
  <c r="Q24" i="246"/>
  <c r="I24" i="246"/>
  <c r="AO22" i="246"/>
  <c r="AG22" i="246"/>
  <c r="Y22" i="246"/>
  <c r="Q22" i="246"/>
  <c r="I22" i="246"/>
  <c r="AO21" i="246"/>
  <c r="AG21" i="246"/>
  <c r="Y21" i="246"/>
  <c r="Q21" i="246"/>
  <c r="I21" i="246"/>
  <c r="AO20" i="246"/>
  <c r="AG20" i="246"/>
  <c r="Y20" i="246"/>
  <c r="Q20" i="246"/>
  <c r="N20" i="246"/>
  <c r="I20" i="246"/>
  <c r="AO18" i="246"/>
  <c r="AL18" i="246"/>
  <c r="AL22" i="246" s="1"/>
  <c r="AG18" i="246"/>
  <c r="AD18" i="246"/>
  <c r="Y18" i="246"/>
  <c r="V18" i="246"/>
  <c r="V22" i="246" s="1"/>
  <c r="Q18" i="246"/>
  <c r="N18" i="246"/>
  <c r="I18" i="246"/>
  <c r="F18" i="246"/>
  <c r="F22" i="246" s="1"/>
  <c r="AO17" i="246"/>
  <c r="AL17" i="246"/>
  <c r="AG17" i="246"/>
  <c r="AD17" i="246"/>
  <c r="Y17" i="246"/>
  <c r="V17" i="246"/>
  <c r="Q17" i="246"/>
  <c r="N17" i="246"/>
  <c r="I17" i="246"/>
  <c r="F17" i="246"/>
  <c r="AO16" i="246"/>
  <c r="AL16" i="246"/>
  <c r="AL20" i="246" s="1"/>
  <c r="AG16" i="246"/>
  <c r="AD16" i="246"/>
  <c r="AD20" i="246" s="1"/>
  <c r="Y16" i="246"/>
  <c r="V16" i="246"/>
  <c r="V20" i="246" s="1"/>
  <c r="Q16" i="246"/>
  <c r="N16" i="246"/>
  <c r="I16" i="246"/>
  <c r="F16" i="246"/>
  <c r="F20" i="246" s="1"/>
  <c r="AO15" i="246"/>
  <c r="AG15" i="246"/>
  <c r="Y15" i="246"/>
  <c r="Q15" i="246"/>
  <c r="I15" i="246"/>
  <c r="AO13" i="246"/>
  <c r="AG13" i="246"/>
  <c r="Y13" i="246"/>
  <c r="Q13" i="246"/>
  <c r="I13" i="246"/>
  <c r="D13" i="246"/>
  <c r="AO12" i="246"/>
  <c r="AL12" i="246"/>
  <c r="AG12" i="246"/>
  <c r="AD12" i="246"/>
  <c r="Y12" i="246"/>
  <c r="V12" i="246"/>
  <c r="Q12" i="246"/>
  <c r="N12" i="246"/>
  <c r="I12" i="246"/>
  <c r="F12" i="246"/>
  <c r="D12" i="246"/>
  <c r="AE12" i="246" s="1"/>
  <c r="AO11" i="246"/>
  <c r="AL11" i="246"/>
  <c r="AG11" i="246"/>
  <c r="Y11" i="246"/>
  <c r="Q11" i="246"/>
  <c r="I11" i="246"/>
  <c r="F11" i="246"/>
  <c r="D11" i="246"/>
  <c r="D53" i="246" s="1"/>
  <c r="D73" i="246" s="1"/>
  <c r="AO10" i="246"/>
  <c r="AG10" i="246"/>
  <c r="Y10" i="246"/>
  <c r="Q10" i="246"/>
  <c r="I10" i="246"/>
  <c r="AL9" i="246"/>
  <c r="AD9" i="246"/>
  <c r="V9" i="246"/>
  <c r="N9" i="246"/>
  <c r="F9" i="246"/>
  <c r="D9" i="246"/>
  <c r="AO8" i="246"/>
  <c r="AG8" i="246"/>
  <c r="Y8" i="246"/>
  <c r="Q8" i="246"/>
  <c r="I8" i="246"/>
  <c r="AO7" i="246"/>
  <c r="AG7" i="246"/>
  <c r="Y7" i="246"/>
  <c r="Q7" i="246"/>
  <c r="I7" i="246"/>
  <c r="D7" i="246"/>
  <c r="AO6" i="246"/>
  <c r="AG6" i="246"/>
  <c r="Y6" i="246"/>
  <c r="Q6" i="246"/>
  <c r="I6" i="246"/>
  <c r="C1" i="246"/>
  <c r="B1" i="246"/>
  <c r="P29" i="247" l="1"/>
  <c r="R29" i="247"/>
  <c r="AB41" i="247"/>
  <c r="G73" i="246"/>
  <c r="G72" i="246" s="1"/>
  <c r="AL25" i="246"/>
  <c r="AD43" i="247"/>
  <c r="F53" i="246"/>
  <c r="T11" i="247"/>
  <c r="T19" i="247"/>
  <c r="T41" i="247"/>
  <c r="T38" i="247"/>
  <c r="G6" i="247"/>
  <c r="I4" i="247" s="1"/>
  <c r="V19" i="247"/>
  <c r="P41" i="247"/>
  <c r="AM12" i="246"/>
  <c r="AN12" i="246" s="1"/>
  <c r="AR12" i="246" s="1"/>
  <c r="G53" i="246"/>
  <c r="H53" i="246" s="1"/>
  <c r="L53" i="246" s="1"/>
  <c r="O9" i="246"/>
  <c r="O8" i="246" s="1"/>
  <c r="S8" i="246" s="1"/>
  <c r="AE9" i="246"/>
  <c r="AE8" i="246" s="1"/>
  <c r="D54" i="246"/>
  <c r="G54" i="246" s="1"/>
  <c r="H54" i="246" s="1"/>
  <c r="L54" i="246" s="1"/>
  <c r="G9" i="246"/>
  <c r="G8" i="246" s="1"/>
  <c r="AM9" i="246"/>
  <c r="AM8" i="246" s="1"/>
  <c r="AN8" i="246" s="1"/>
  <c r="AR8" i="246" s="1"/>
  <c r="G12" i="246"/>
  <c r="K12" i="246" s="1"/>
  <c r="Y38" i="247"/>
  <c r="AE44" i="247"/>
  <c r="AA40" i="247"/>
  <c r="V33" i="247"/>
  <c r="AD57" i="247" s="1"/>
  <c r="X37" i="247"/>
  <c r="AC42" i="247"/>
  <c r="W9" i="246"/>
  <c r="W8" i="246" s="1"/>
  <c r="AA8" i="246" s="1"/>
  <c r="W66" i="239"/>
  <c r="F25" i="246"/>
  <c r="X45" i="247"/>
  <c r="X50" i="247"/>
  <c r="Z39" i="247"/>
  <c r="W50" i="247"/>
  <c r="X52" i="247"/>
  <c r="W53" i="247"/>
  <c r="X55" i="247"/>
  <c r="X39" i="247"/>
  <c r="P8" i="246"/>
  <c r="T8" i="246" s="1"/>
  <c r="AN9" i="246"/>
  <c r="AF12" i="246"/>
  <c r="AJ12" i="246" s="1"/>
  <c r="AC58" i="247"/>
  <c r="AB59" i="247"/>
  <c r="AF59" i="247" s="1"/>
  <c r="R59" i="247" s="1"/>
  <c r="AD61" i="247"/>
  <c r="AB51" i="247"/>
  <c r="AE57" i="247"/>
  <c r="AD54" i="247"/>
  <c r="AC51" i="247"/>
  <c r="AB48" i="247"/>
  <c r="AA45" i="247"/>
  <c r="Z42" i="247"/>
  <c r="Z40" i="247"/>
  <c r="Y55" i="247"/>
  <c r="AE55" i="247"/>
  <c r="AD52" i="247"/>
  <c r="AC49" i="247"/>
  <c r="AB46" i="247"/>
  <c r="AA43" i="247"/>
  <c r="AA41" i="247"/>
  <c r="Z56" i="247"/>
  <c r="Y53" i="247"/>
  <c r="AE56" i="247"/>
  <c r="AE50" i="247"/>
  <c r="AD47" i="247"/>
  <c r="AC44" i="247"/>
  <c r="AC60" i="247"/>
  <c r="AB57" i="247"/>
  <c r="AA54" i="247"/>
  <c r="Z51" i="247"/>
  <c r="Y48" i="247"/>
  <c r="AD45" i="247"/>
  <c r="Y54" i="247"/>
  <c r="AB47" i="247"/>
  <c r="I3" i="247"/>
  <c r="T6" i="247"/>
  <c r="V6" i="247"/>
  <c r="V7" i="247"/>
  <c r="T7" i="247"/>
  <c r="T8" i="247"/>
  <c r="V8" i="247"/>
  <c r="V9" i="247"/>
  <c r="T9" i="247"/>
  <c r="T10" i="247"/>
  <c r="V10" i="247"/>
  <c r="V13" i="247"/>
  <c r="T13" i="247"/>
  <c r="T14" i="247"/>
  <c r="V14" i="247"/>
  <c r="V15" i="247"/>
  <c r="T15" i="247"/>
  <c r="U6" i="247"/>
  <c r="U7" i="247"/>
  <c r="U8" i="247"/>
  <c r="U9" i="247"/>
  <c r="U10" i="247"/>
  <c r="U13" i="247"/>
  <c r="U14" i="247"/>
  <c r="U15" i="247"/>
  <c r="T24" i="247"/>
  <c r="U24" i="247"/>
  <c r="Q29" i="247"/>
  <c r="Z33" i="247"/>
  <c r="AD33" i="247"/>
  <c r="Q31" i="247"/>
  <c r="T5" i="247"/>
  <c r="V5" i="247"/>
  <c r="T17" i="247"/>
  <c r="V17" i="247"/>
  <c r="U25" i="247"/>
  <c r="T25" i="247"/>
  <c r="U5" i="247"/>
  <c r="U17" i="247"/>
  <c r="T21" i="247"/>
  <c r="V21" i="247"/>
  <c r="V22" i="247"/>
  <c r="T22" i="247"/>
  <c r="V25" i="247"/>
  <c r="T47" i="247"/>
  <c r="T45" i="247"/>
  <c r="P45" i="247"/>
  <c r="T44" i="247"/>
  <c r="P44" i="247"/>
  <c r="T43" i="247"/>
  <c r="P43" i="247"/>
  <c r="P36" i="247"/>
  <c r="T46" i="247"/>
  <c r="T40" i="247"/>
  <c r="P40" i="247"/>
  <c r="T39" i="247"/>
  <c r="P39" i="247"/>
  <c r="P42" i="247"/>
  <c r="T42" i="247"/>
  <c r="P37" i="247"/>
  <c r="Q28" i="247"/>
  <c r="AB33" i="247"/>
  <c r="P38" i="247"/>
  <c r="T37" i="247"/>
  <c r="Y33" i="247"/>
  <c r="AC33" i="247"/>
  <c r="AF36" i="247"/>
  <c r="R36" i="247" s="1"/>
  <c r="W33" i="247"/>
  <c r="AA33" i="247"/>
  <c r="AE33" i="247"/>
  <c r="T36" i="247"/>
  <c r="I86" i="246"/>
  <c r="I87" i="246" s="1"/>
  <c r="I88" i="246" s="1"/>
  <c r="I89" i="246" s="1"/>
  <c r="I90" i="246" s="1"/>
  <c r="I91" i="246" s="1"/>
  <c r="I92" i="246" s="1"/>
  <c r="I93" i="246" s="1"/>
  <c r="H12" i="246"/>
  <c r="L12" i="246" s="1"/>
  <c r="N11" i="246"/>
  <c r="N32" i="246"/>
  <c r="N13" i="246"/>
  <c r="O13" i="246" s="1"/>
  <c r="AF9" i="246"/>
  <c r="V32" i="246"/>
  <c r="V13" i="246"/>
  <c r="W13" i="246" s="1"/>
  <c r="W12" i="246"/>
  <c r="V11" i="246"/>
  <c r="K73" i="246"/>
  <c r="H73" i="246"/>
  <c r="D55" i="246"/>
  <c r="G55" i="246" s="1"/>
  <c r="N25" i="246"/>
  <c r="N22" i="246"/>
  <c r="D49" i="246"/>
  <c r="G49" i="246" s="1"/>
  <c r="AI12" i="246"/>
  <c r="D32" i="246"/>
  <c r="V41" i="246"/>
  <c r="G11" i="246"/>
  <c r="V25" i="246"/>
  <c r="AD25" i="246"/>
  <c r="AD22" i="246"/>
  <c r="AM11" i="246"/>
  <c r="AL41" i="246"/>
  <c r="F32" i="246"/>
  <c r="F13" i="246"/>
  <c r="G13" i="246" s="1"/>
  <c r="AD32" i="246"/>
  <c r="AD11" i="246"/>
  <c r="AL32" i="246"/>
  <c r="AL13" i="246"/>
  <c r="AL15" i="246" s="1"/>
  <c r="AD13" i="246"/>
  <c r="AE13" i="246" s="1"/>
  <c r="D51" i="246"/>
  <c r="G51" i="246" s="1"/>
  <c r="O12" i="246"/>
  <c r="N15" i="246" l="1"/>
  <c r="AF33" i="247"/>
  <c r="AQ12" i="246"/>
  <c r="I5" i="247"/>
  <c r="G52" i="246"/>
  <c r="E11" i="247"/>
  <c r="K53" i="246"/>
  <c r="P9" i="246"/>
  <c r="K54" i="246"/>
  <c r="H9" i="246"/>
  <c r="X8" i="246"/>
  <c r="AB8" i="246" s="1"/>
  <c r="AQ8" i="246"/>
  <c r="X9" i="246"/>
  <c r="W43" i="247"/>
  <c r="X54" i="247"/>
  <c r="AA44" i="247"/>
  <c r="AE52" i="247"/>
  <c r="Z47" i="247"/>
  <c r="AB53" i="247"/>
  <c r="AD59" i="247"/>
  <c r="AE46" i="247"/>
  <c r="Y49" i="247"/>
  <c r="AA55" i="247"/>
  <c r="AC43" i="247"/>
  <c r="AD48" i="247"/>
  <c r="Y51" i="247"/>
  <c r="AA57" i="247"/>
  <c r="AB44" i="247"/>
  <c r="AD50" i="247"/>
  <c r="AA48" i="247"/>
  <c r="AA52" i="247"/>
  <c r="X43" i="247"/>
  <c r="W41" i="247"/>
  <c r="AF41" i="247" s="1"/>
  <c r="R41" i="247" s="1"/>
  <c r="X40" i="247"/>
  <c r="W38" i="247"/>
  <c r="AF38" i="247" s="1"/>
  <c r="R38" i="247" s="1"/>
  <c r="W54" i="247"/>
  <c r="AF54" i="247" s="1"/>
  <c r="R54" i="247" s="1"/>
  <c r="W40" i="247"/>
  <c r="AF40" i="247" s="1"/>
  <c r="R40" i="247" s="1"/>
  <c r="X49" i="247"/>
  <c r="W47" i="247"/>
  <c r="W44" i="247"/>
  <c r="AF44" i="247" s="1"/>
  <c r="R44" i="247" s="1"/>
  <c r="Z41" i="247"/>
  <c r="Z49" i="247"/>
  <c r="Y56" i="247"/>
  <c r="AF56" i="247" s="1"/>
  <c r="R56" i="247" s="1"/>
  <c r="Y40" i="247"/>
  <c r="Z43" i="247"/>
  <c r="AA46" i="247"/>
  <c r="AB49" i="247"/>
  <c r="AC52" i="247"/>
  <c r="AD55" i="247"/>
  <c r="AE58" i="247"/>
  <c r="AD49" i="247"/>
  <c r="W37" i="247"/>
  <c r="AF37" i="247" s="1"/>
  <c r="R37" i="247" s="1"/>
  <c r="Y45" i="247"/>
  <c r="Z48" i="247"/>
  <c r="AA51" i="247"/>
  <c r="AB54" i="247"/>
  <c r="AC57" i="247"/>
  <c r="AD60" i="247"/>
  <c r="AE45" i="247"/>
  <c r="AE47" i="247"/>
  <c r="Y47" i="247"/>
  <c r="Z50" i="247"/>
  <c r="AA53" i="247"/>
  <c r="AB56" i="247"/>
  <c r="AC59" i="247"/>
  <c r="AD44" i="247"/>
  <c r="AD46" i="247"/>
  <c r="AE49" i="247"/>
  <c r="Z45" i="247"/>
  <c r="AC46" i="247"/>
  <c r="Z53" i="247"/>
  <c r="X47" i="247"/>
  <c r="W45" i="247"/>
  <c r="AF45" i="247" s="1"/>
  <c r="R45" i="247" s="1"/>
  <c r="X44" i="247"/>
  <c r="W42" i="247"/>
  <c r="W48" i="247"/>
  <c r="AF48" i="247" s="1"/>
  <c r="R48" i="247" s="1"/>
  <c r="X53" i="247"/>
  <c r="W51" i="247"/>
  <c r="W52" i="247"/>
  <c r="AB55" i="247"/>
  <c r="Y44" i="247"/>
  <c r="AA50" i="247"/>
  <c r="AC56" i="247"/>
  <c r="AE62" i="247"/>
  <c r="AF62" i="247" s="1"/>
  <c r="R62" i="247" s="1"/>
  <c r="AE48" i="247"/>
  <c r="Z52" i="247"/>
  <c r="AB58" i="247"/>
  <c r="AC45" i="247"/>
  <c r="AE51" i="247"/>
  <c r="Z54" i="247"/>
  <c r="AB42" i="247"/>
  <c r="AC47" i="247"/>
  <c r="AE53" i="247"/>
  <c r="Y46" i="247"/>
  <c r="AA56" i="247"/>
  <c r="AC50" i="247"/>
  <c r="Z57" i="247"/>
  <c r="AD53" i="247"/>
  <c r="Y52" i="247"/>
  <c r="Z55" i="247"/>
  <c r="AA58" i="247"/>
  <c r="AA42" i="247"/>
  <c r="AB45" i="247"/>
  <c r="AC48" i="247"/>
  <c r="AD51" i="247"/>
  <c r="AE54" i="247"/>
  <c r="AE60" i="247"/>
  <c r="Y39" i="247"/>
  <c r="Y41" i="247"/>
  <c r="Z44" i="247"/>
  <c r="AA47" i="247"/>
  <c r="AB50" i="247"/>
  <c r="AC53" i="247"/>
  <c r="AD56" i="247"/>
  <c r="AE59" i="247"/>
  <c r="X38" i="247"/>
  <c r="Y43" i="247"/>
  <c r="Z46" i="247"/>
  <c r="AA49" i="247"/>
  <c r="AB52" i="247"/>
  <c r="AC55" i="247"/>
  <c r="AD58" i="247"/>
  <c r="AE61" i="247"/>
  <c r="AC54" i="247"/>
  <c r="Y42" i="247"/>
  <c r="AB43" i="247"/>
  <c r="Y50" i="247"/>
  <c r="X51" i="247"/>
  <c r="W49" i="247"/>
  <c r="X48" i="247"/>
  <c r="W46" i="247"/>
  <c r="AF46" i="247" s="1"/>
  <c r="R46" i="247" s="1"/>
  <c r="X42" i="247"/>
  <c r="X41" i="247"/>
  <c r="W39" i="247"/>
  <c r="X46" i="247"/>
  <c r="AF50" i="247"/>
  <c r="R50" i="247" s="1"/>
  <c r="T64" i="247"/>
  <c r="U36" i="247"/>
  <c r="U37" i="247" s="1"/>
  <c r="U38" i="247" s="1"/>
  <c r="U39" i="247" s="1"/>
  <c r="U40" i="247" s="1"/>
  <c r="U41" i="247" s="1"/>
  <c r="U42" i="247" s="1"/>
  <c r="U43" i="247" s="1"/>
  <c r="U44" i="247" s="1"/>
  <c r="U45" i="247" s="1"/>
  <c r="U46" i="247" s="1"/>
  <c r="U47" i="247" s="1"/>
  <c r="AF55" i="247"/>
  <c r="R55" i="247" s="1"/>
  <c r="AF51" i="247"/>
  <c r="R51" i="247" s="1"/>
  <c r="AF47" i="247"/>
  <c r="R47" i="247" s="1"/>
  <c r="U27" i="247"/>
  <c r="AF57" i="247"/>
  <c r="R57" i="247" s="1"/>
  <c r="AF42" i="247"/>
  <c r="R42" i="247" s="1"/>
  <c r="AF52" i="247"/>
  <c r="R52" i="247" s="1"/>
  <c r="S36" i="247"/>
  <c r="AF61" i="247"/>
  <c r="R61" i="247" s="1"/>
  <c r="AF60" i="247"/>
  <c r="R60" i="247" s="1"/>
  <c r="AF58" i="247"/>
  <c r="R58" i="247" s="1"/>
  <c r="AF39" i="247"/>
  <c r="R39" i="247" s="1"/>
  <c r="AF53" i="247"/>
  <c r="R53" i="247" s="1"/>
  <c r="AF49" i="247"/>
  <c r="R49" i="247" s="1"/>
  <c r="AF43" i="247"/>
  <c r="R43" i="247" s="1"/>
  <c r="P64" i="247"/>
  <c r="Q36" i="247"/>
  <c r="Q37" i="247" s="1"/>
  <c r="Q38" i="247" s="1"/>
  <c r="Q39" i="247" s="1"/>
  <c r="Q40" i="247" s="1"/>
  <c r="Q41" i="247" s="1"/>
  <c r="Q42" i="247" s="1"/>
  <c r="Q43" i="247" s="1"/>
  <c r="Q44" i="247" s="1"/>
  <c r="Q45" i="247" s="1"/>
  <c r="V27" i="247"/>
  <c r="I94" i="246"/>
  <c r="I95" i="246" s="1"/>
  <c r="O11" i="246"/>
  <c r="P11" i="246" s="1"/>
  <c r="T11" i="246" s="1"/>
  <c r="AL21" i="246"/>
  <c r="K13" i="246"/>
  <c r="H13" i="246"/>
  <c r="L13" i="246" s="1"/>
  <c r="AF13" i="246"/>
  <c r="AJ13" i="246" s="1"/>
  <c r="AI13" i="246"/>
  <c r="H52" i="246"/>
  <c r="L52" i="246" s="1"/>
  <c r="K52" i="246"/>
  <c r="H72" i="246"/>
  <c r="L73" i="246"/>
  <c r="AM13" i="246"/>
  <c r="AM10" i="246" s="1"/>
  <c r="N21" i="246"/>
  <c r="G50" i="246"/>
  <c r="H51" i="246"/>
  <c r="AD15" i="246"/>
  <c r="AE11" i="246"/>
  <c r="K49" i="246"/>
  <c r="G48" i="246"/>
  <c r="H49" i="246"/>
  <c r="L49" i="246" s="1"/>
  <c r="P13" i="246"/>
  <c r="T13" i="246" s="1"/>
  <c r="S13" i="246"/>
  <c r="V15" i="246"/>
  <c r="W11" i="246"/>
  <c r="AI8" i="246"/>
  <c r="AF8" i="246"/>
  <c r="AJ8" i="246" s="1"/>
  <c r="F15" i="246"/>
  <c r="W32" i="246"/>
  <c r="O32" i="246"/>
  <c r="AM32" i="246"/>
  <c r="AE32" i="246"/>
  <c r="G32" i="246"/>
  <c r="AA13" i="246"/>
  <c r="X13" i="246"/>
  <c r="AB13" i="246" s="1"/>
  <c r="X12" i="246"/>
  <c r="AB12" i="246" s="1"/>
  <c r="AA12" i="246"/>
  <c r="H8" i="246"/>
  <c r="L8" i="246" s="1"/>
  <c r="K8" i="246"/>
  <c r="H11" i="246"/>
  <c r="L11" i="246" s="1"/>
  <c r="G10" i="246"/>
  <c r="K11" i="246"/>
  <c r="H55" i="246"/>
  <c r="L55" i="246" s="1"/>
  <c r="K55" i="246"/>
  <c r="S12" i="246"/>
  <c r="P12" i="246"/>
  <c r="T12" i="246" s="1"/>
  <c r="AN11" i="246"/>
  <c r="AR11" i="246" s="1"/>
  <c r="AQ11" i="246"/>
  <c r="AQ66" i="242"/>
  <c r="AS66" i="241"/>
  <c r="AY66" i="239"/>
  <c r="AE43" i="242"/>
  <c r="AE44" i="242"/>
  <c r="AE45" i="242"/>
  <c r="AE46" i="242"/>
  <c r="AE47" i="242"/>
  <c r="AE48" i="242"/>
  <c r="AE49" i="242"/>
  <c r="AE50" i="242"/>
  <c r="AE51" i="242"/>
  <c r="AE52" i="242"/>
  <c r="AE53" i="242"/>
  <c r="AE54" i="242"/>
  <c r="AE55" i="242"/>
  <c r="AE56" i="242"/>
  <c r="AE57" i="242"/>
  <c r="AE58" i="242"/>
  <c r="AE59" i="242"/>
  <c r="AE60" i="242"/>
  <c r="AE61" i="242"/>
  <c r="AE62" i="242"/>
  <c r="AE63" i="242"/>
  <c r="AE64" i="242"/>
  <c r="AE65" i="242"/>
  <c r="O10" i="246" l="1"/>
  <c r="P10" i="246" s="1"/>
  <c r="T10" i="246" s="1"/>
  <c r="S11" i="246"/>
  <c r="S37" i="247"/>
  <c r="S38" i="247" s="1"/>
  <c r="R64" i="247"/>
  <c r="V29" i="247"/>
  <c r="P27" i="247"/>
  <c r="R27" i="247"/>
  <c r="Q27" i="247"/>
  <c r="S39" i="247"/>
  <c r="S40" i="247" s="1"/>
  <c r="S41" i="247" s="1"/>
  <c r="S42" i="247" s="1"/>
  <c r="S43" i="247" s="1"/>
  <c r="S44" i="247" s="1"/>
  <c r="S45" i="247" s="1"/>
  <c r="S46" i="247" s="1"/>
  <c r="S47" i="247" s="1"/>
  <c r="S48" i="247" s="1"/>
  <c r="S49" i="247" s="1"/>
  <c r="S50" i="247" s="1"/>
  <c r="S51" i="247" s="1"/>
  <c r="S52" i="247" s="1"/>
  <c r="S53" i="247" s="1"/>
  <c r="S54" i="247" s="1"/>
  <c r="S55" i="247" s="1"/>
  <c r="S56" i="247" s="1"/>
  <c r="S57" i="247" s="1"/>
  <c r="S58" i="247" s="1"/>
  <c r="S59" i="247" s="1"/>
  <c r="S60" i="247" s="1"/>
  <c r="S61" i="247" s="1"/>
  <c r="S62" i="247" s="1"/>
  <c r="S63" i="247" s="1"/>
  <c r="I96" i="246"/>
  <c r="AN10" i="246"/>
  <c r="AR10" i="246" s="1"/>
  <c r="AQ10" i="246"/>
  <c r="P32" i="246"/>
  <c r="O31" i="246"/>
  <c r="S32" i="246"/>
  <c r="H10" i="246"/>
  <c r="L10" i="246" s="1"/>
  <c r="K10" i="246"/>
  <c r="AF32" i="246"/>
  <c r="AI32" i="246"/>
  <c r="AE31" i="246"/>
  <c r="V21" i="246"/>
  <c r="AD21" i="246"/>
  <c r="AQ32" i="246"/>
  <c r="AM31" i="246"/>
  <c r="AN32" i="246"/>
  <c r="S10" i="246"/>
  <c r="AQ13" i="246"/>
  <c r="AN13" i="246"/>
  <c r="AR13" i="246" s="1"/>
  <c r="F21" i="246"/>
  <c r="K32" i="246"/>
  <c r="H32" i="246"/>
  <c r="G31" i="246"/>
  <c r="AA32" i="246"/>
  <c r="X32" i="246"/>
  <c r="W31" i="246"/>
  <c r="X11" i="246"/>
  <c r="AB11" i="246" s="1"/>
  <c r="AA11" i="246"/>
  <c r="W10" i="246"/>
  <c r="K48" i="246"/>
  <c r="H48" i="246"/>
  <c r="L48" i="246" s="1"/>
  <c r="AI11" i="246"/>
  <c r="AE10" i="246"/>
  <c r="AF11" i="246"/>
  <c r="AJ11" i="246" s="1"/>
  <c r="K50" i="246"/>
  <c r="H50" i="246"/>
  <c r="L50" i="246" s="1"/>
  <c r="AU65" i="241"/>
  <c r="AT65" i="241"/>
  <c r="AU64" i="241"/>
  <c r="AT64" i="241"/>
  <c r="AU63" i="241"/>
  <c r="AT63" i="241"/>
  <c r="AU62" i="241"/>
  <c r="AT62" i="241"/>
  <c r="AU61" i="241"/>
  <c r="AT61" i="241"/>
  <c r="AU60" i="241"/>
  <c r="AT60" i="241"/>
  <c r="AU59" i="241"/>
  <c r="AT59" i="241"/>
  <c r="AU58" i="241"/>
  <c r="AT58" i="241"/>
  <c r="AU57" i="241"/>
  <c r="AT57" i="241"/>
  <c r="AU56" i="241"/>
  <c r="AT56" i="241"/>
  <c r="AU55" i="241"/>
  <c r="AT55" i="241"/>
  <c r="AU54" i="241"/>
  <c r="AT54" i="241"/>
  <c r="AU53" i="241"/>
  <c r="AT53" i="241"/>
  <c r="AU52" i="241"/>
  <c r="AT52" i="241"/>
  <c r="AU51" i="241"/>
  <c r="AT51" i="241"/>
  <c r="AU50" i="241"/>
  <c r="AT50" i="241"/>
  <c r="AU49" i="241"/>
  <c r="AT49" i="241"/>
  <c r="AU48" i="241"/>
  <c r="AT48" i="241"/>
  <c r="AU47" i="241"/>
  <c r="AT47" i="241"/>
  <c r="AU46" i="241"/>
  <c r="AT46" i="241"/>
  <c r="AU45" i="241"/>
  <c r="AT45" i="241"/>
  <c r="AU44" i="241"/>
  <c r="AT44" i="241"/>
  <c r="AU43" i="241"/>
  <c r="AT43" i="241"/>
  <c r="AU42" i="241"/>
  <c r="AT42" i="241"/>
  <c r="F15" i="54"/>
  <c r="J19" i="90"/>
  <c r="I97" i="246" l="1"/>
  <c r="I98" i="246" s="1"/>
  <c r="P31" i="246"/>
  <c r="T32" i="246"/>
  <c r="L47" i="246"/>
  <c r="H31" i="246"/>
  <c r="L32" i="246"/>
  <c r="X10" i="246"/>
  <c r="AB10" i="246" s="1"/>
  <c r="AA10" i="246"/>
  <c r="AB32" i="246"/>
  <c r="X31" i="246"/>
  <c r="AF10" i="246"/>
  <c r="AJ10" i="246" s="1"/>
  <c r="AI10" i="246"/>
  <c r="AR32" i="246"/>
  <c r="AN31" i="246"/>
  <c r="AF31" i="246"/>
  <c r="AJ32" i="246"/>
  <c r="Z13" i="241"/>
  <c r="Z6" i="241"/>
  <c r="Z9" i="241"/>
  <c r="Z12" i="241"/>
  <c r="Z8" i="241"/>
  <c r="Z11" i="241"/>
  <c r="Z7" i="241"/>
  <c r="Z5" i="241"/>
  <c r="Z14" i="241"/>
  <c r="Z10" i="241"/>
  <c r="Z11" i="242"/>
  <c r="Z6" i="242"/>
  <c r="Z5" i="242"/>
  <c r="Z9" i="242"/>
  <c r="Z7" i="242"/>
  <c r="Z13" i="242"/>
  <c r="Z12" i="242"/>
  <c r="Z8" i="242"/>
  <c r="Z14" i="242"/>
  <c r="Z10" i="242"/>
  <c r="U5" i="242"/>
  <c r="X6" i="242"/>
  <c r="Y6" i="242"/>
  <c r="Y7" i="242"/>
  <c r="Y8" i="242"/>
  <c r="Y9" i="242"/>
  <c r="Y10" i="242"/>
  <c r="Y11" i="242"/>
  <c r="Y12" i="242"/>
  <c r="Y13" i="242"/>
  <c r="Y5" i="242"/>
  <c r="X7" i="242"/>
  <c r="X5" i="242"/>
  <c r="W6" i="242"/>
  <c r="W7" i="242"/>
  <c r="W8" i="242"/>
  <c r="W9" i="242"/>
  <c r="W10" i="242"/>
  <c r="W11" i="242"/>
  <c r="W12" i="242"/>
  <c r="W13" i="242"/>
  <c r="W14" i="242"/>
  <c r="W5" i="242"/>
  <c r="V6" i="242"/>
  <c r="V7" i="242"/>
  <c r="V8" i="242"/>
  <c r="V9" i="242"/>
  <c r="V10" i="242"/>
  <c r="V11" i="242"/>
  <c r="V12" i="242"/>
  <c r="V13" i="242"/>
  <c r="V14" i="242"/>
  <c r="V5" i="242"/>
  <c r="U6" i="242"/>
  <c r="U7" i="242"/>
  <c r="AF65" i="242"/>
  <c r="AB65" i="242"/>
  <c r="AF64" i="242"/>
  <c r="AB64" i="242"/>
  <c r="AF63" i="242"/>
  <c r="AB63" i="242"/>
  <c r="AF62" i="242"/>
  <c r="AB62" i="242"/>
  <c r="AF61" i="242"/>
  <c r="AB61" i="242"/>
  <c r="AF60" i="242"/>
  <c r="AB60" i="242"/>
  <c r="AF59" i="242"/>
  <c r="AB59" i="242"/>
  <c r="AF58" i="242"/>
  <c r="AB58" i="242"/>
  <c r="AF57" i="242"/>
  <c r="AB57" i="242"/>
  <c r="AF56" i="242"/>
  <c r="AB56" i="242"/>
  <c r="AF55" i="242"/>
  <c r="AB55" i="242"/>
  <c r="AF54" i="242"/>
  <c r="AB54" i="242"/>
  <c r="AF53" i="242"/>
  <c r="AB53" i="242"/>
  <c r="AF52" i="242"/>
  <c r="AB52" i="242"/>
  <c r="AF51" i="242"/>
  <c r="AB51" i="242"/>
  <c r="AF50" i="242"/>
  <c r="AB50" i="242"/>
  <c r="AF49" i="242"/>
  <c r="AB49" i="242"/>
  <c r="AF48" i="242"/>
  <c r="AB48" i="242"/>
  <c r="AF47" i="242"/>
  <c r="AB47" i="242"/>
  <c r="AF46" i="242"/>
  <c r="AB46" i="242"/>
  <c r="AF45" i="242"/>
  <c r="AB45" i="242"/>
  <c r="AF44" i="242"/>
  <c r="AB44" i="242"/>
  <c r="AF43" i="242"/>
  <c r="AB43" i="242"/>
  <c r="AF42" i="242"/>
  <c r="AB42" i="242"/>
  <c r="AF41" i="242"/>
  <c r="AB41" i="242"/>
  <c r="AF40" i="242"/>
  <c r="AB40" i="242"/>
  <c r="AF39" i="242"/>
  <c r="AB39" i="242"/>
  <c r="AF38" i="242"/>
  <c r="AB38" i="242"/>
  <c r="AF37" i="242"/>
  <c r="AB37" i="242"/>
  <c r="AF36" i="242"/>
  <c r="AB36" i="242"/>
  <c r="AF35" i="242"/>
  <c r="AB35" i="242"/>
  <c r="AF34" i="242"/>
  <c r="AB34" i="242"/>
  <c r="AF33" i="242"/>
  <c r="AB33" i="242"/>
  <c r="AF32" i="242"/>
  <c r="AF31" i="242"/>
  <c r="AF30" i="242"/>
  <c r="AF29" i="242"/>
  <c r="AF28" i="242"/>
  <c r="AF27" i="242"/>
  <c r="AF26" i="242"/>
  <c r="AF25" i="242"/>
  <c r="AF24" i="242"/>
  <c r="AF23" i="242"/>
  <c r="AF22" i="242"/>
  <c r="AF21" i="242"/>
  <c r="AF20" i="242"/>
  <c r="AF19" i="242"/>
  <c r="AF18" i="242"/>
  <c r="AF17" i="242"/>
  <c r="J15" i="242"/>
  <c r="Z15" i="242" s="1"/>
  <c r="I14" i="242"/>
  <c r="C14" i="242"/>
  <c r="C13" i="242"/>
  <c r="C12" i="242"/>
  <c r="C11" i="242"/>
  <c r="C10" i="242"/>
  <c r="C9" i="242"/>
  <c r="C8" i="242"/>
  <c r="H7" i="242"/>
  <c r="C7" i="242"/>
  <c r="C6" i="242"/>
  <c r="G5" i="242"/>
  <c r="U6" i="241"/>
  <c r="V6" i="241"/>
  <c r="W6" i="241"/>
  <c r="X6" i="241"/>
  <c r="Y6" i="241"/>
  <c r="V7" i="241"/>
  <c r="W7" i="241"/>
  <c r="Y7" i="241"/>
  <c r="V8" i="241"/>
  <c r="W8" i="241"/>
  <c r="Y8" i="241"/>
  <c r="V9" i="241"/>
  <c r="W9" i="241"/>
  <c r="Y9" i="241"/>
  <c r="V10" i="241"/>
  <c r="W10" i="241"/>
  <c r="Y10" i="241"/>
  <c r="V11" i="241"/>
  <c r="W11" i="241"/>
  <c r="Y11" i="241"/>
  <c r="V12" i="241"/>
  <c r="W12" i="241"/>
  <c r="Y12" i="241"/>
  <c r="V13" i="241"/>
  <c r="W13" i="241"/>
  <c r="Y13" i="241"/>
  <c r="W14" i="241"/>
  <c r="Y5" i="241"/>
  <c r="V5" i="241"/>
  <c r="W5" i="241"/>
  <c r="X5" i="241"/>
  <c r="U5" i="241"/>
  <c r="AF41" i="241"/>
  <c r="AB41" i="241"/>
  <c r="AF40" i="241"/>
  <c r="AB40" i="241"/>
  <c r="AF39" i="241"/>
  <c r="AB39" i="241"/>
  <c r="AF38" i="241"/>
  <c r="AB38" i="241"/>
  <c r="AF37" i="241"/>
  <c r="AB37" i="241"/>
  <c r="AF36" i="241"/>
  <c r="AB36" i="241"/>
  <c r="AF35" i="241"/>
  <c r="AB35" i="241"/>
  <c r="AF34" i="241"/>
  <c r="AB34" i="241"/>
  <c r="AF33" i="241"/>
  <c r="AB33" i="241"/>
  <c r="AF32" i="241"/>
  <c r="AF31" i="241"/>
  <c r="AF30" i="241"/>
  <c r="AF29" i="241"/>
  <c r="AF28" i="241"/>
  <c r="AF27" i="241"/>
  <c r="AF26" i="241"/>
  <c r="AF25" i="241"/>
  <c r="AF24" i="241"/>
  <c r="AF23" i="241"/>
  <c r="AF22" i="241"/>
  <c r="AF21" i="241"/>
  <c r="AF20" i="241"/>
  <c r="AF19" i="241"/>
  <c r="AF18" i="241"/>
  <c r="AF17" i="241"/>
  <c r="J15" i="241"/>
  <c r="Z15" i="241" s="1"/>
  <c r="I14" i="241"/>
  <c r="Y14" i="241" s="1"/>
  <c r="C14" i="241"/>
  <c r="C13" i="241"/>
  <c r="C12" i="241"/>
  <c r="C11" i="241"/>
  <c r="C10" i="241"/>
  <c r="C9" i="241"/>
  <c r="C8" i="241"/>
  <c r="H7" i="241"/>
  <c r="U7" i="241" s="1"/>
  <c r="C7" i="241"/>
  <c r="C6" i="241"/>
  <c r="G5" i="241"/>
  <c r="Z6" i="239"/>
  <c r="AA6" i="239"/>
  <c r="AB6" i="239"/>
  <c r="AC6" i="239"/>
  <c r="AD6" i="239"/>
  <c r="AE6" i="239"/>
  <c r="AA7" i="239"/>
  <c r="AB7" i="239"/>
  <c r="AD7" i="239"/>
  <c r="AE7" i="239"/>
  <c r="AA8" i="239"/>
  <c r="AB8" i="239"/>
  <c r="AD8" i="239"/>
  <c r="AE8" i="239"/>
  <c r="AA9" i="239"/>
  <c r="AB9" i="239"/>
  <c r="AD9" i="239"/>
  <c r="AE9" i="239"/>
  <c r="AA10" i="239"/>
  <c r="AB10" i="239"/>
  <c r="AD10" i="239"/>
  <c r="AE10" i="239"/>
  <c r="AA11" i="239"/>
  <c r="AB11" i="239"/>
  <c r="AD11" i="239"/>
  <c r="AE11" i="239"/>
  <c r="AA12" i="239"/>
  <c r="AB12" i="239"/>
  <c r="AD12" i="239"/>
  <c r="AE12" i="239"/>
  <c r="AA13" i="239"/>
  <c r="AB13" i="239"/>
  <c r="AD13" i="239"/>
  <c r="AE13" i="239"/>
  <c r="AB14" i="239"/>
  <c r="AE14" i="239"/>
  <c r="AE5" i="239"/>
  <c r="AD5" i="239"/>
  <c r="AC5" i="239"/>
  <c r="AB5" i="239"/>
  <c r="AA5" i="239"/>
  <c r="Z5" i="239"/>
  <c r="AK17" i="239"/>
  <c r="AK18" i="239"/>
  <c r="AK19" i="239"/>
  <c r="AK20" i="239"/>
  <c r="AK21" i="239"/>
  <c r="AK22" i="239"/>
  <c r="AK23" i="239"/>
  <c r="AK24" i="239"/>
  <c r="AK25" i="239"/>
  <c r="AK26" i="239"/>
  <c r="AK27" i="239"/>
  <c r="AK28" i="239"/>
  <c r="AK29" i="239"/>
  <c r="AK30" i="239"/>
  <c r="AK31" i="239"/>
  <c r="AK32" i="239"/>
  <c r="AK33" i="239"/>
  <c r="AK34" i="239"/>
  <c r="AK35" i="239"/>
  <c r="AK36" i="239"/>
  <c r="AK37" i="239"/>
  <c r="AK38" i="239"/>
  <c r="AK39" i="239"/>
  <c r="AK40" i="239"/>
  <c r="AK41" i="239"/>
  <c r="AK42" i="239"/>
  <c r="AK43" i="239"/>
  <c r="AK44" i="239"/>
  <c r="AK45" i="239"/>
  <c r="AK46" i="239"/>
  <c r="AK47" i="239"/>
  <c r="AK48" i="239"/>
  <c r="AK49" i="239"/>
  <c r="AK50" i="239"/>
  <c r="AK51" i="239"/>
  <c r="AK52" i="239"/>
  <c r="AK53" i="239"/>
  <c r="AK54" i="239"/>
  <c r="AK55" i="239"/>
  <c r="AK56" i="239"/>
  <c r="AK57" i="239"/>
  <c r="AK58" i="239"/>
  <c r="AK59" i="239"/>
  <c r="AK60" i="239"/>
  <c r="AK61" i="239"/>
  <c r="AK62" i="239"/>
  <c r="AK63" i="239"/>
  <c r="AK64" i="239"/>
  <c r="AK65" i="239"/>
  <c r="G6" i="242" l="1"/>
  <c r="I15" i="242"/>
  <c r="Y14" i="242"/>
  <c r="W15" i="242"/>
  <c r="X7" i="241"/>
  <c r="H8" i="241"/>
  <c r="G6" i="241"/>
  <c r="G7" i="241" s="1"/>
  <c r="G8" i="241" s="1"/>
  <c r="G9" i="241" s="1"/>
  <c r="G10" i="241" s="1"/>
  <c r="G11" i="241" s="1"/>
  <c r="G12" i="241" s="1"/>
  <c r="G13" i="241" s="1"/>
  <c r="G14" i="241" s="1"/>
  <c r="G15" i="241" s="1"/>
  <c r="G16" i="241" s="1"/>
  <c r="G17" i="241" s="1"/>
  <c r="G18" i="241" s="1"/>
  <c r="G19" i="241" s="1"/>
  <c r="G20" i="241" s="1"/>
  <c r="G21" i="241" s="1"/>
  <c r="G22" i="241" s="1"/>
  <c r="G23" i="241" s="1"/>
  <c r="G24" i="241" s="1"/>
  <c r="G25" i="241" s="1"/>
  <c r="G26" i="241" s="1"/>
  <c r="G27" i="241" s="1"/>
  <c r="G28" i="241" s="1"/>
  <c r="G29" i="241" s="1"/>
  <c r="G30" i="241" s="1"/>
  <c r="G31" i="241" s="1"/>
  <c r="G32" i="241" s="1"/>
  <c r="G33" i="241" s="1"/>
  <c r="G34" i="241" s="1"/>
  <c r="G35" i="241" s="1"/>
  <c r="G36" i="241" s="1"/>
  <c r="G37" i="241" s="1"/>
  <c r="G38" i="241" s="1"/>
  <c r="G39" i="241" s="1"/>
  <c r="G40" i="241" s="1"/>
  <c r="G41" i="241" s="1"/>
  <c r="J16" i="242"/>
  <c r="AF5" i="239"/>
  <c r="AF6" i="239"/>
  <c r="I99" i="246"/>
  <c r="G7" i="242"/>
  <c r="W66" i="242"/>
  <c r="U66" i="242"/>
  <c r="V66" i="242"/>
  <c r="X66" i="242"/>
  <c r="Y66" i="242"/>
  <c r="Z66" i="242"/>
  <c r="AJ6" i="239"/>
  <c r="AE7" i="242"/>
  <c r="AE6" i="242"/>
  <c r="AE6" i="241"/>
  <c r="AE7" i="241"/>
  <c r="V14" i="241"/>
  <c r="I15" i="241"/>
  <c r="V15" i="241" s="1"/>
  <c r="J16" i="241"/>
  <c r="J17" i="241" s="1"/>
  <c r="W15" i="241"/>
  <c r="AA6" i="242"/>
  <c r="AA5" i="241"/>
  <c r="AA6" i="241"/>
  <c r="AE5" i="242"/>
  <c r="AA5" i="242"/>
  <c r="G8" i="242"/>
  <c r="G9" i="242" s="1"/>
  <c r="G10" i="242" s="1"/>
  <c r="G11" i="242" s="1"/>
  <c r="G12" i="242" s="1"/>
  <c r="G13" i="242" s="1"/>
  <c r="G14" i="242" s="1"/>
  <c r="G15" i="242" s="1"/>
  <c r="G16" i="242" s="1"/>
  <c r="G17" i="242" s="1"/>
  <c r="G18" i="242" s="1"/>
  <c r="G19" i="242" s="1"/>
  <c r="G20" i="242" s="1"/>
  <c r="G21" i="242" s="1"/>
  <c r="G22" i="242" s="1"/>
  <c r="G23" i="242" s="1"/>
  <c r="G24" i="242" s="1"/>
  <c r="G25" i="242" s="1"/>
  <c r="G26" i="242" s="1"/>
  <c r="G27" i="242" s="1"/>
  <c r="G28" i="242" s="1"/>
  <c r="G29" i="242" s="1"/>
  <c r="G30" i="242" s="1"/>
  <c r="G31" i="242" s="1"/>
  <c r="G32" i="242" s="1"/>
  <c r="G33" i="242" s="1"/>
  <c r="G34" i="242" s="1"/>
  <c r="G35" i="242" s="1"/>
  <c r="G36" i="242" s="1"/>
  <c r="G37" i="242" s="1"/>
  <c r="G38" i="242" s="1"/>
  <c r="G39" i="242" s="1"/>
  <c r="G40" i="242" s="1"/>
  <c r="G41" i="242" s="1"/>
  <c r="G42" i="242" s="1"/>
  <c r="G43" i="242" s="1"/>
  <c r="G44" i="242" s="1"/>
  <c r="G45" i="242" s="1"/>
  <c r="G46" i="242" s="1"/>
  <c r="G47" i="242" s="1"/>
  <c r="G48" i="242" s="1"/>
  <c r="G49" i="242" s="1"/>
  <c r="G50" i="242" s="1"/>
  <c r="G51" i="242" s="1"/>
  <c r="G52" i="242" s="1"/>
  <c r="G53" i="242" s="1"/>
  <c r="G54" i="242" s="1"/>
  <c r="G55" i="242" s="1"/>
  <c r="G56" i="242" s="1"/>
  <c r="G57" i="242" s="1"/>
  <c r="G58" i="242" s="1"/>
  <c r="G59" i="242" s="1"/>
  <c r="G60" i="242" s="1"/>
  <c r="G61" i="242" s="1"/>
  <c r="G62" i="242" s="1"/>
  <c r="G63" i="242" s="1"/>
  <c r="G64" i="242" s="1"/>
  <c r="G65" i="242" s="1"/>
  <c r="AA7" i="242"/>
  <c r="K7" i="242"/>
  <c r="H8" i="242"/>
  <c r="I16" i="242"/>
  <c r="AE5" i="241"/>
  <c r="AA7" i="241"/>
  <c r="K7" i="241"/>
  <c r="W16" i="242" l="1"/>
  <c r="Z16" i="242"/>
  <c r="X8" i="242"/>
  <c r="AE8" i="242" s="1"/>
  <c r="U8" i="242"/>
  <c r="J17" i="242"/>
  <c r="U8" i="241"/>
  <c r="AA8" i="241" s="1"/>
  <c r="X8" i="241"/>
  <c r="AE8" i="241" s="1"/>
  <c r="K8" i="241"/>
  <c r="H9" i="241"/>
  <c r="V15" i="242"/>
  <c r="Y15" i="242"/>
  <c r="V16" i="242"/>
  <c r="Y16" i="242"/>
  <c r="I16" i="241"/>
  <c r="V16" i="241" s="1"/>
  <c r="AE66" i="242"/>
  <c r="Y15" i="241"/>
  <c r="Z16" i="241"/>
  <c r="W16" i="241"/>
  <c r="X9" i="241"/>
  <c r="U9" i="241"/>
  <c r="Z17" i="241"/>
  <c r="W17" i="241"/>
  <c r="I17" i="242"/>
  <c r="K8" i="242"/>
  <c r="H9" i="242"/>
  <c r="AA8" i="242"/>
  <c r="J18" i="241"/>
  <c r="I17" i="241"/>
  <c r="H10" i="241"/>
  <c r="K9" i="241"/>
  <c r="W17" i="242" l="1"/>
  <c r="Z17" i="242"/>
  <c r="J18" i="242"/>
  <c r="X9" i="242"/>
  <c r="AE9" i="242" s="1"/>
  <c r="U9" i="242"/>
  <c r="AA9" i="242" s="1"/>
  <c r="V17" i="242"/>
  <c r="Y17" i="242"/>
  <c r="Y16" i="241"/>
  <c r="AA9" i="241"/>
  <c r="AE9" i="241"/>
  <c r="X10" i="241"/>
  <c r="AE10" i="241" s="1"/>
  <c r="U10" i="241"/>
  <c r="AA10" i="241" s="1"/>
  <c r="Y17" i="241"/>
  <c r="V17" i="241"/>
  <c r="W18" i="241"/>
  <c r="Z18" i="241"/>
  <c r="J19" i="242"/>
  <c r="K9" i="242"/>
  <c r="H10" i="242"/>
  <c r="I18" i="242"/>
  <c r="H11" i="241"/>
  <c r="K10" i="241"/>
  <c r="I18" i="241"/>
  <c r="J19" i="241"/>
  <c r="J15" i="239"/>
  <c r="I14" i="239"/>
  <c r="H7" i="239"/>
  <c r="G5" i="239"/>
  <c r="V18" i="242" l="1"/>
  <c r="Y18" i="242"/>
  <c r="W19" i="242"/>
  <c r="Z19" i="242"/>
  <c r="W18" i="242"/>
  <c r="Z18" i="242"/>
  <c r="X10" i="242"/>
  <c r="AE10" i="242" s="1"/>
  <c r="U10" i="242"/>
  <c r="Z19" i="241"/>
  <c r="W19" i="241"/>
  <c r="X11" i="241"/>
  <c r="U11" i="241"/>
  <c r="V18" i="241"/>
  <c r="Y18" i="241"/>
  <c r="AD14" i="239"/>
  <c r="AA14" i="239"/>
  <c r="AB15" i="239"/>
  <c r="AE15" i="239"/>
  <c r="AC7" i="239"/>
  <c r="Z7" i="239"/>
  <c r="AF7" i="239" s="1"/>
  <c r="I19" i="242"/>
  <c r="H11" i="242"/>
  <c r="K10" i="242"/>
  <c r="AA10" i="242"/>
  <c r="J20" i="242"/>
  <c r="H12" i="241"/>
  <c r="K11" i="241"/>
  <c r="J20" i="241"/>
  <c r="I19" i="241"/>
  <c r="J16" i="239"/>
  <c r="J17" i="239" s="1"/>
  <c r="K7" i="239"/>
  <c r="I15" i="239"/>
  <c r="H8" i="239"/>
  <c r="U11" i="242" l="1"/>
  <c r="X11" i="242"/>
  <c r="AE11" i="242" s="1"/>
  <c r="Y19" i="242"/>
  <c r="V19" i="242"/>
  <c r="W20" i="242"/>
  <c r="Z20" i="242"/>
  <c r="AA11" i="241"/>
  <c r="AE11" i="241"/>
  <c r="AJ7" i="239"/>
  <c r="V19" i="241"/>
  <c r="Y19" i="241"/>
  <c r="Z20" i="241"/>
  <c r="W20" i="241"/>
  <c r="U12" i="241"/>
  <c r="AA12" i="241" s="1"/>
  <c r="X12" i="241"/>
  <c r="AE12" i="241" s="1"/>
  <c r="Z8" i="239"/>
  <c r="AF8" i="239" s="1"/>
  <c r="AC8" i="239"/>
  <c r="AJ8" i="239" s="1"/>
  <c r="AE16" i="239"/>
  <c r="AB16" i="239"/>
  <c r="AB17" i="239"/>
  <c r="AE17" i="239"/>
  <c r="AD15" i="239"/>
  <c r="AA15" i="239"/>
  <c r="L68" i="242"/>
  <c r="L68" i="241"/>
  <c r="I20" i="242"/>
  <c r="J21" i="242"/>
  <c r="H12" i="242"/>
  <c r="K11" i="242"/>
  <c r="AA11" i="242"/>
  <c r="I20" i="241"/>
  <c r="J21" i="241"/>
  <c r="H13" i="241"/>
  <c r="K12" i="241"/>
  <c r="AJ5" i="239"/>
  <c r="H9" i="239"/>
  <c r="H10" i="239" s="1"/>
  <c r="I16" i="239"/>
  <c r="K8" i="239"/>
  <c r="J18" i="239"/>
  <c r="U12" i="242" l="1"/>
  <c r="X12" i="242"/>
  <c r="AE12" i="242" s="1"/>
  <c r="Z21" i="242"/>
  <c r="W21" i="242"/>
  <c r="Y20" i="242"/>
  <c r="V20" i="242"/>
  <c r="Y20" i="241"/>
  <c r="V20" i="241"/>
  <c r="X13" i="241"/>
  <c r="AE13" i="241" s="1"/>
  <c r="U13" i="241"/>
  <c r="AA13" i="241" s="1"/>
  <c r="Z21" i="241"/>
  <c r="W21" i="241"/>
  <c r="Z10" i="239"/>
  <c r="AF10" i="239" s="1"/>
  <c r="AC10" i="239"/>
  <c r="AJ10" i="239" s="1"/>
  <c r="I17" i="239"/>
  <c r="I18" i="239" s="1"/>
  <c r="AD16" i="239"/>
  <c r="AA16" i="239"/>
  <c r="AE18" i="239"/>
  <c r="AB18" i="239"/>
  <c r="AC9" i="239"/>
  <c r="AJ9" i="239" s="1"/>
  <c r="Z9" i="239"/>
  <c r="AF9" i="239" s="1"/>
  <c r="J22" i="242"/>
  <c r="AA12" i="242"/>
  <c r="K12" i="242"/>
  <c r="H13" i="242"/>
  <c r="I21" i="242"/>
  <c r="J22" i="241"/>
  <c r="I21" i="241"/>
  <c r="H14" i="241"/>
  <c r="K13" i="241"/>
  <c r="K10" i="239"/>
  <c r="K9" i="239"/>
  <c r="H11" i="239"/>
  <c r="J19" i="239"/>
  <c r="W22" i="242" l="1"/>
  <c r="Z22" i="242"/>
  <c r="Y21" i="242"/>
  <c r="V21" i="242"/>
  <c r="U13" i="242"/>
  <c r="X13" i="242"/>
  <c r="AE13" i="242" s="1"/>
  <c r="W22" i="241"/>
  <c r="Z22" i="241"/>
  <c r="X14" i="241"/>
  <c r="AE14" i="241" s="1"/>
  <c r="U14" i="241"/>
  <c r="AA14" i="241" s="1"/>
  <c r="Y21" i="241"/>
  <c r="V21" i="241"/>
  <c r="AC11" i="239"/>
  <c r="AJ11" i="239" s="1"/>
  <c r="Z11" i="239"/>
  <c r="AF11" i="239" s="1"/>
  <c r="AB19" i="239"/>
  <c r="AE19" i="239"/>
  <c r="AD18" i="239"/>
  <c r="AA18" i="239"/>
  <c r="AD17" i="239"/>
  <c r="AA17" i="239"/>
  <c r="I22" i="242"/>
  <c r="AA13" i="242"/>
  <c r="K13" i="242"/>
  <c r="H14" i="242"/>
  <c r="J23" i="242"/>
  <c r="J23" i="241"/>
  <c r="I22" i="241"/>
  <c r="H15" i="241"/>
  <c r="K14" i="241"/>
  <c r="H12" i="239"/>
  <c r="K11" i="239"/>
  <c r="I19" i="239"/>
  <c r="J20" i="239"/>
  <c r="Y22" i="242" l="1"/>
  <c r="V22" i="242"/>
  <c r="Z23" i="242"/>
  <c r="W23" i="242"/>
  <c r="U14" i="242"/>
  <c r="X14" i="242"/>
  <c r="AE14" i="242" s="1"/>
  <c r="Z23" i="241"/>
  <c r="W23" i="241"/>
  <c r="U15" i="241"/>
  <c r="AA15" i="241" s="1"/>
  <c r="X15" i="241"/>
  <c r="AE15" i="241" s="1"/>
  <c r="V22" i="241"/>
  <c r="Y22" i="241"/>
  <c r="AD19" i="239"/>
  <c r="AA19" i="239"/>
  <c r="AE20" i="239"/>
  <c r="AB20" i="239"/>
  <c r="Z12" i="239"/>
  <c r="AF12" i="239" s="1"/>
  <c r="AC12" i="239"/>
  <c r="AJ12" i="239" s="1"/>
  <c r="I23" i="242"/>
  <c r="K14" i="242"/>
  <c r="H15" i="242"/>
  <c r="AA14" i="242"/>
  <c r="J24" i="242"/>
  <c r="J24" i="241"/>
  <c r="I23" i="241"/>
  <c r="H16" i="241"/>
  <c r="K15" i="241"/>
  <c r="K12" i="239"/>
  <c r="H13" i="239"/>
  <c r="H14" i="239" s="1"/>
  <c r="I20" i="239"/>
  <c r="J21" i="239"/>
  <c r="L24" i="232"/>
  <c r="I28" i="232" s="1"/>
  <c r="M22" i="232"/>
  <c r="Q7" i="232"/>
  <c r="T7" i="232" s="1"/>
  <c r="S7" i="232"/>
  <c r="S6" i="232"/>
  <c r="Q5" i="232"/>
  <c r="T5" i="232" s="1"/>
  <c r="S5" i="232"/>
  <c r="Q4" i="232"/>
  <c r="S4" i="232"/>
  <c r="Q3" i="232"/>
  <c r="I4" i="232"/>
  <c r="I5" i="232"/>
  <c r="I6" i="232"/>
  <c r="I7" i="232"/>
  <c r="I3" i="232"/>
  <c r="F7" i="232"/>
  <c r="G7" i="232" s="1"/>
  <c r="F6" i="232"/>
  <c r="F5" i="232"/>
  <c r="G5" i="232" s="1"/>
  <c r="F4" i="232"/>
  <c r="G4" i="232" s="1"/>
  <c r="F3" i="232"/>
  <c r="G3" i="232" s="1"/>
  <c r="C7" i="239"/>
  <c r="C8" i="239"/>
  <c r="C9" i="239"/>
  <c r="C10" i="239"/>
  <c r="C11" i="239"/>
  <c r="C12" i="239"/>
  <c r="C13" i="239"/>
  <c r="C14" i="239"/>
  <c r="C6" i="239"/>
  <c r="G6" i="239" s="1"/>
  <c r="X15" i="242" l="1"/>
  <c r="AE15" i="242" s="1"/>
  <c r="U15" i="242"/>
  <c r="Y23" i="242"/>
  <c r="V23" i="242"/>
  <c r="T3" i="232"/>
  <c r="T4" i="232"/>
  <c r="Z24" i="242"/>
  <c r="W24" i="242"/>
  <c r="Z24" i="241"/>
  <c r="W24" i="241"/>
  <c r="U16" i="241"/>
  <c r="AA16" i="241" s="1"/>
  <c r="X16" i="241"/>
  <c r="AE16" i="241" s="1"/>
  <c r="V23" i="241"/>
  <c r="Y23" i="241"/>
  <c r="AC13" i="239"/>
  <c r="AJ13" i="239" s="1"/>
  <c r="Z13" i="239"/>
  <c r="AF13" i="239" s="1"/>
  <c r="AB21" i="239"/>
  <c r="AE21" i="239"/>
  <c r="Z14" i="239"/>
  <c r="AF14" i="239" s="1"/>
  <c r="AC14" i="239"/>
  <c r="AJ14" i="239" s="1"/>
  <c r="AD20" i="239"/>
  <c r="AA20" i="239"/>
  <c r="J25" i="242"/>
  <c r="H16" i="242"/>
  <c r="AA15" i="242"/>
  <c r="K15" i="242"/>
  <c r="I24" i="242"/>
  <c r="J25" i="241"/>
  <c r="K16" i="241"/>
  <c r="H17" i="241"/>
  <c r="I24" i="241"/>
  <c r="K13" i="239"/>
  <c r="I21" i="239"/>
  <c r="K14" i="239"/>
  <c r="H15" i="239"/>
  <c r="J22" i="239"/>
  <c r="G7" i="239"/>
  <c r="G6" i="232"/>
  <c r="T6" i="232" s="1"/>
  <c r="Z25" i="242" l="1"/>
  <c r="W25" i="242"/>
  <c r="V24" i="242"/>
  <c r="Y24" i="242"/>
  <c r="X16" i="242"/>
  <c r="AE16" i="242" s="1"/>
  <c r="U16" i="242"/>
  <c r="AA16" i="242" s="1"/>
  <c r="X17" i="241"/>
  <c r="U17" i="241"/>
  <c r="AA17" i="241" s="1"/>
  <c r="Y24" i="241"/>
  <c r="V24" i="241"/>
  <c r="Z25" i="241"/>
  <c r="W25" i="241"/>
  <c r="AC15" i="239"/>
  <c r="AJ15" i="239" s="1"/>
  <c r="Z15" i="239"/>
  <c r="AF15" i="239" s="1"/>
  <c r="AD21" i="239"/>
  <c r="AA21" i="239"/>
  <c r="AE22" i="239"/>
  <c r="AB22" i="239"/>
  <c r="H17" i="242"/>
  <c r="K16" i="242"/>
  <c r="I25" i="242"/>
  <c r="J26" i="242"/>
  <c r="I25" i="241"/>
  <c r="K17" i="241"/>
  <c r="H18" i="241"/>
  <c r="J26" i="241"/>
  <c r="J23" i="239"/>
  <c r="I22" i="239"/>
  <c r="K15" i="239"/>
  <c r="H16" i="239"/>
  <c r="G8" i="239"/>
  <c r="B99" i="246"/>
  <c r="B98" i="246"/>
  <c r="B96" i="246"/>
  <c r="B95" i="246"/>
  <c r="B88" i="246"/>
  <c r="B89" i="246"/>
  <c r="B90" i="246"/>
  <c r="B91" i="246"/>
  <c r="B92" i="246"/>
  <c r="B93" i="246"/>
  <c r="B87" i="246"/>
  <c r="B80" i="246"/>
  <c r="B81" i="246"/>
  <c r="B82" i="246"/>
  <c r="B83" i="246"/>
  <c r="B84" i="246"/>
  <c r="B85" i="246"/>
  <c r="B79" i="246"/>
  <c r="X17" i="242" l="1"/>
  <c r="AE17" i="242" s="1"/>
  <c r="U17" i="242"/>
  <c r="V25" i="242"/>
  <c r="Y25" i="242"/>
  <c r="W26" i="242"/>
  <c r="Z26" i="242"/>
  <c r="AE17" i="241"/>
  <c r="AG17" i="241" s="1"/>
  <c r="Z26" i="241"/>
  <c r="W26" i="241"/>
  <c r="Y25" i="241"/>
  <c r="V25" i="241"/>
  <c r="X18" i="241"/>
  <c r="AE18" i="241" s="1"/>
  <c r="U18" i="241"/>
  <c r="AA18" i="241" s="1"/>
  <c r="AB23" i="239"/>
  <c r="AE23" i="239"/>
  <c r="AD22" i="239"/>
  <c r="AA22" i="239"/>
  <c r="Z16" i="239"/>
  <c r="AF16" i="239" s="1"/>
  <c r="AC16" i="239"/>
  <c r="AJ16" i="239" s="1"/>
  <c r="AA17" i="242"/>
  <c r="K17" i="242"/>
  <c r="H18" i="242"/>
  <c r="I26" i="242"/>
  <c r="J27" i="242"/>
  <c r="K18" i="241"/>
  <c r="H19" i="241"/>
  <c r="J27" i="241"/>
  <c r="I26" i="241"/>
  <c r="J24" i="239"/>
  <c r="H17" i="239"/>
  <c r="K16" i="239"/>
  <c r="I23" i="239"/>
  <c r="G9" i="239"/>
  <c r="B158" i="40"/>
  <c r="B162" i="40"/>
  <c r="B166" i="40"/>
  <c r="B169" i="40"/>
  <c r="E152" i="40"/>
  <c r="E153" i="40"/>
  <c r="E154" i="40"/>
  <c r="E155" i="40"/>
  <c r="E156" i="40"/>
  <c r="E157" i="40"/>
  <c r="E158" i="40"/>
  <c r="E159" i="40"/>
  <c r="E160" i="40"/>
  <c r="E161" i="40"/>
  <c r="E162" i="40"/>
  <c r="E163" i="40"/>
  <c r="E164" i="40"/>
  <c r="E165" i="40"/>
  <c r="E166" i="40"/>
  <c r="E167" i="40"/>
  <c r="E168" i="40"/>
  <c r="E169" i="40"/>
  <c r="E170" i="40"/>
  <c r="E171" i="40"/>
  <c r="E151" i="40"/>
  <c r="B168" i="40"/>
  <c r="B155" i="40"/>
  <c r="U18" i="242" l="1"/>
  <c r="X18" i="242"/>
  <c r="AE18" i="242" s="1"/>
  <c r="Z27" i="242"/>
  <c r="W27" i="242"/>
  <c r="V26" i="242"/>
  <c r="Y26" i="242"/>
  <c r="X19" i="241"/>
  <c r="U19" i="241"/>
  <c r="AA19" i="241" s="1"/>
  <c r="V26" i="241"/>
  <c r="Y26" i="241"/>
  <c r="W27" i="241"/>
  <c r="Z27" i="241"/>
  <c r="AC17" i="239"/>
  <c r="AJ17" i="239" s="1"/>
  <c r="AL17" i="239" s="1"/>
  <c r="Z17" i="239"/>
  <c r="AF17" i="239" s="1"/>
  <c r="AE24" i="239"/>
  <c r="AB24" i="239"/>
  <c r="AD23" i="239"/>
  <c r="AA23" i="239"/>
  <c r="J28" i="242"/>
  <c r="AA18" i="242"/>
  <c r="K18" i="242"/>
  <c r="H19" i="242"/>
  <c r="I27" i="242"/>
  <c r="J28" i="241"/>
  <c r="K19" i="241"/>
  <c r="H20" i="241"/>
  <c r="AG18" i="241"/>
  <c r="I27" i="241"/>
  <c r="I24" i="239"/>
  <c r="J25" i="239"/>
  <c r="H18" i="239"/>
  <c r="K17" i="239"/>
  <c r="G10" i="239"/>
  <c r="B167" i="40"/>
  <c r="B159" i="40"/>
  <c r="B163" i="40"/>
  <c r="B151" i="40"/>
  <c r="B154" i="40"/>
  <c r="B165" i="40"/>
  <c r="B161" i="40"/>
  <c r="B170" i="40"/>
  <c r="B157" i="40"/>
  <c r="B153" i="40"/>
  <c r="B164" i="40"/>
  <c r="B160" i="40"/>
  <c r="B171" i="40"/>
  <c r="B156" i="40"/>
  <c r="B152" i="40"/>
  <c r="U19" i="242" l="1"/>
  <c r="X19" i="242"/>
  <c r="AE19" i="242" s="1"/>
  <c r="W28" i="242"/>
  <c r="Z28" i="242"/>
  <c r="V27" i="242"/>
  <c r="Y27" i="242"/>
  <c r="AE19" i="241"/>
  <c r="AG19" i="241" s="1"/>
  <c r="Z28" i="241"/>
  <c r="W28" i="241"/>
  <c r="V27" i="241"/>
  <c r="Y27" i="241"/>
  <c r="U20" i="241"/>
  <c r="AA20" i="241" s="1"/>
  <c r="X20" i="241"/>
  <c r="AB25" i="239"/>
  <c r="AE25" i="239"/>
  <c r="AD24" i="239"/>
  <c r="AA24" i="239"/>
  <c r="Z18" i="239"/>
  <c r="AF18" i="239" s="1"/>
  <c r="AC18" i="239"/>
  <c r="AJ18" i="239" s="1"/>
  <c r="AL18" i="239" s="1"/>
  <c r="J29" i="242"/>
  <c r="AG17" i="242"/>
  <c r="AA19" i="242"/>
  <c r="K19" i="242"/>
  <c r="H20" i="242"/>
  <c r="I28" i="242"/>
  <c r="J29" i="241"/>
  <c r="H21" i="241"/>
  <c r="K20" i="241"/>
  <c r="I28" i="241"/>
  <c r="K18" i="239"/>
  <c r="H19" i="239"/>
  <c r="I25" i="239"/>
  <c r="J26" i="239"/>
  <c r="G11" i="239"/>
  <c r="W29" i="242" l="1"/>
  <c r="Z29" i="242"/>
  <c r="V28" i="242"/>
  <c r="Y28" i="242"/>
  <c r="U20" i="242"/>
  <c r="X20" i="242"/>
  <c r="AE20" i="242" s="1"/>
  <c r="AE20" i="241"/>
  <c r="AG20" i="241" s="1"/>
  <c r="Y28" i="241"/>
  <c r="V28" i="241"/>
  <c r="W29" i="241"/>
  <c r="Z29" i="241"/>
  <c r="X21" i="241"/>
  <c r="AE21" i="241" s="1"/>
  <c r="U21" i="241"/>
  <c r="AA21" i="241" s="1"/>
  <c r="AE26" i="239"/>
  <c r="AB26" i="239"/>
  <c r="AD25" i="239"/>
  <c r="AA25" i="239"/>
  <c r="Z19" i="239"/>
  <c r="AF19" i="239" s="1"/>
  <c r="AC19" i="239"/>
  <c r="AJ19" i="239" s="1"/>
  <c r="AL19" i="239" s="1"/>
  <c r="AA20" i="242"/>
  <c r="K20" i="242"/>
  <c r="H21" i="242"/>
  <c r="I29" i="242"/>
  <c r="J30" i="242"/>
  <c r="AG18" i="242"/>
  <c r="K21" i="241"/>
  <c r="H22" i="241"/>
  <c r="I29" i="241"/>
  <c r="J30" i="241"/>
  <c r="J27" i="239"/>
  <c r="I26" i="239"/>
  <c r="H20" i="239"/>
  <c r="K19" i="239"/>
  <c r="G12" i="239"/>
  <c r="U21" i="242" l="1"/>
  <c r="X21" i="242"/>
  <c r="AE21" i="242" s="1"/>
  <c r="Z30" i="242"/>
  <c r="W30" i="242"/>
  <c r="Y29" i="242"/>
  <c r="V29" i="242"/>
  <c r="Y29" i="241"/>
  <c r="V29" i="241"/>
  <c r="X22" i="241"/>
  <c r="AE22" i="241" s="1"/>
  <c r="U22" i="241"/>
  <c r="AA22" i="241" s="1"/>
  <c r="W30" i="241"/>
  <c r="Z30" i="241"/>
  <c r="AB27" i="239"/>
  <c r="AE27" i="239"/>
  <c r="Z20" i="239"/>
  <c r="AF20" i="239" s="1"/>
  <c r="AC20" i="239"/>
  <c r="AJ20" i="239" s="1"/>
  <c r="AL20" i="239" s="1"/>
  <c r="AD26" i="239"/>
  <c r="AA26" i="239"/>
  <c r="I30" i="242"/>
  <c r="AG19" i="242"/>
  <c r="AG20" i="242"/>
  <c r="J31" i="242"/>
  <c r="AA21" i="242"/>
  <c r="K21" i="242"/>
  <c r="H22" i="242"/>
  <c r="K22" i="241"/>
  <c r="H23" i="241"/>
  <c r="J31" i="241"/>
  <c r="I30" i="241"/>
  <c r="K20" i="239"/>
  <c r="H21" i="239"/>
  <c r="J28" i="239"/>
  <c r="I27" i="239"/>
  <c r="G13" i="239"/>
  <c r="W31" i="242" l="1"/>
  <c r="Z31" i="242"/>
  <c r="Y30" i="242"/>
  <c r="V30" i="242"/>
  <c r="X22" i="242"/>
  <c r="AE22" i="242" s="1"/>
  <c r="U22" i="242"/>
  <c r="Z31" i="241"/>
  <c r="W31" i="241"/>
  <c r="X23" i="241"/>
  <c r="AE23" i="241" s="1"/>
  <c r="U23" i="241"/>
  <c r="AA23" i="241" s="1"/>
  <c r="V30" i="241"/>
  <c r="Y30" i="241"/>
  <c r="AD27" i="239"/>
  <c r="AA27" i="239"/>
  <c r="AE28" i="239"/>
  <c r="AB28" i="239"/>
  <c r="AC21" i="239"/>
  <c r="AJ21" i="239" s="1"/>
  <c r="AL21" i="239" s="1"/>
  <c r="Z21" i="239"/>
  <c r="AF21" i="239" s="1"/>
  <c r="I31" i="242"/>
  <c r="J32" i="242"/>
  <c r="AA22" i="242"/>
  <c r="K22" i="242"/>
  <c r="H23" i="242"/>
  <c r="K23" i="241"/>
  <c r="H24" i="241"/>
  <c r="I31" i="241"/>
  <c r="J32" i="241"/>
  <c r="I28" i="239"/>
  <c r="J29" i="239"/>
  <c r="H22" i="239"/>
  <c r="Z22" i="239" s="1"/>
  <c r="AF22" i="239" s="1"/>
  <c r="K21" i="239"/>
  <c r="G14" i="239"/>
  <c r="V31" i="242" l="1"/>
  <c r="Y31" i="242"/>
  <c r="Z32" i="242"/>
  <c r="W32" i="242"/>
  <c r="U23" i="242"/>
  <c r="AA23" i="242" s="1"/>
  <c r="X23" i="242"/>
  <c r="AE23" i="242" s="1"/>
  <c r="Z32" i="241"/>
  <c r="W32" i="241"/>
  <c r="V31" i="241"/>
  <c r="Y31" i="241"/>
  <c r="U24" i="241"/>
  <c r="AA24" i="241" s="1"/>
  <c r="X24" i="241"/>
  <c r="AE24" i="241" s="1"/>
  <c r="AB29" i="239"/>
  <c r="AE29" i="239"/>
  <c r="AC22" i="239"/>
  <c r="AJ22" i="239" s="1"/>
  <c r="AL22" i="239" s="1"/>
  <c r="AD28" i="239"/>
  <c r="AA28" i="239"/>
  <c r="AG21" i="242"/>
  <c r="I32" i="242"/>
  <c r="K23" i="242"/>
  <c r="H24" i="242"/>
  <c r="AG22" i="242"/>
  <c r="J33" i="242"/>
  <c r="I32" i="241"/>
  <c r="AG23" i="241"/>
  <c r="J33" i="241"/>
  <c r="AG22" i="241"/>
  <c r="H25" i="241"/>
  <c r="K24" i="241"/>
  <c r="H23" i="239"/>
  <c r="K22" i="239"/>
  <c r="I29" i="239"/>
  <c r="J30" i="239"/>
  <c r="G15" i="239"/>
  <c r="V32" i="242" l="1"/>
  <c r="Y32" i="242"/>
  <c r="X24" i="242"/>
  <c r="AE24" i="242" s="1"/>
  <c r="U24" i="242"/>
  <c r="W33" i="242"/>
  <c r="Z33" i="242"/>
  <c r="X25" i="241"/>
  <c r="AE25" i="241" s="1"/>
  <c r="U25" i="241"/>
  <c r="Y32" i="241"/>
  <c r="V32" i="241"/>
  <c r="Z33" i="241"/>
  <c r="W33" i="241"/>
  <c r="AC23" i="239"/>
  <c r="AJ23" i="239" s="1"/>
  <c r="AL23" i="239" s="1"/>
  <c r="Z23" i="239"/>
  <c r="AF23" i="239" s="1"/>
  <c r="AE30" i="239"/>
  <c r="AB30" i="239"/>
  <c r="AD29" i="239"/>
  <c r="AA29" i="239"/>
  <c r="J34" i="242"/>
  <c r="I33" i="242"/>
  <c r="AA24" i="242"/>
  <c r="K24" i="242"/>
  <c r="H25" i="242"/>
  <c r="AA25" i="241"/>
  <c r="K25" i="241"/>
  <c r="H26" i="241"/>
  <c r="AG24" i="241"/>
  <c r="J34" i="241"/>
  <c r="I33" i="241"/>
  <c r="J31" i="239"/>
  <c r="K23" i="239"/>
  <c r="H24" i="239"/>
  <c r="I30" i="239"/>
  <c r="G16" i="239"/>
  <c r="V33" i="242" l="1"/>
  <c r="Y33" i="242"/>
  <c r="X25" i="242"/>
  <c r="AE25" i="242" s="1"/>
  <c r="U25" i="242"/>
  <c r="Z34" i="242"/>
  <c r="W34" i="242"/>
  <c r="Y33" i="241"/>
  <c r="V33" i="241"/>
  <c r="X26" i="241"/>
  <c r="AE26" i="241" s="1"/>
  <c r="U26" i="241"/>
  <c r="AA26" i="241" s="1"/>
  <c r="W34" i="241"/>
  <c r="Z34" i="241"/>
  <c r="Z24" i="239"/>
  <c r="AF24" i="239" s="1"/>
  <c r="AC24" i="239"/>
  <c r="AJ24" i="239" s="1"/>
  <c r="AL24" i="239" s="1"/>
  <c r="AB31" i="239"/>
  <c r="AE31" i="239"/>
  <c r="AD30" i="239"/>
  <c r="AA30" i="239"/>
  <c r="AG23" i="242"/>
  <c r="J35" i="242"/>
  <c r="I34" i="242"/>
  <c r="AA25" i="242"/>
  <c r="K25" i="242"/>
  <c r="H26" i="242"/>
  <c r="J35" i="241"/>
  <c r="K26" i="241"/>
  <c r="H27" i="241"/>
  <c r="I34" i="241"/>
  <c r="I31" i="239"/>
  <c r="H25" i="239"/>
  <c r="K24" i="239"/>
  <c r="J32" i="239"/>
  <c r="G17" i="239"/>
  <c r="Y34" i="242" l="1"/>
  <c r="V34" i="242"/>
  <c r="Z35" i="242"/>
  <c r="W35" i="242"/>
  <c r="X26" i="242"/>
  <c r="AE26" i="242" s="1"/>
  <c r="U26" i="242"/>
  <c r="AA26" i="242" s="1"/>
  <c r="V34" i="241"/>
  <c r="Y34" i="241"/>
  <c r="Z35" i="241"/>
  <c r="W35" i="241"/>
  <c r="U27" i="241"/>
  <c r="AA27" i="241" s="1"/>
  <c r="X27" i="241"/>
  <c r="AE27" i="241" s="1"/>
  <c r="AC25" i="239"/>
  <c r="AJ25" i="239" s="1"/>
  <c r="AL25" i="239" s="1"/>
  <c r="Z25" i="239"/>
  <c r="AF25" i="239" s="1"/>
  <c r="AA31" i="239"/>
  <c r="AD31" i="239"/>
  <c r="AE32" i="239"/>
  <c r="AB32" i="239"/>
  <c r="J36" i="242"/>
  <c r="I35" i="242"/>
  <c r="K26" i="242"/>
  <c r="H27" i="242"/>
  <c r="AG25" i="241"/>
  <c r="I35" i="241"/>
  <c r="J36" i="241"/>
  <c r="K27" i="241"/>
  <c r="H28" i="241"/>
  <c r="AG26" i="241"/>
  <c r="J33" i="239"/>
  <c r="I32" i="239"/>
  <c r="H26" i="239"/>
  <c r="K25" i="239"/>
  <c r="G18" i="239"/>
  <c r="V35" i="242" l="1"/>
  <c r="Y35" i="242"/>
  <c r="Z36" i="242"/>
  <c r="W36" i="242"/>
  <c r="U27" i="242"/>
  <c r="X27" i="242"/>
  <c r="AE27" i="242" s="1"/>
  <c r="U28" i="241"/>
  <c r="AA28" i="241" s="1"/>
  <c r="X28" i="241"/>
  <c r="AE28" i="241" s="1"/>
  <c r="Z36" i="241"/>
  <c r="W36" i="241"/>
  <c r="V35" i="241"/>
  <c r="Y35" i="241"/>
  <c r="AB33" i="239"/>
  <c r="AE33" i="239"/>
  <c r="Z26" i="239"/>
  <c r="AF26" i="239" s="1"/>
  <c r="AC26" i="239"/>
  <c r="AJ26" i="239" s="1"/>
  <c r="AL26" i="239" s="1"/>
  <c r="AD32" i="239"/>
  <c r="AA32" i="239"/>
  <c r="AA27" i="242"/>
  <c r="K27" i="242"/>
  <c r="H28" i="242"/>
  <c r="I36" i="242"/>
  <c r="J37" i="242"/>
  <c r="AG25" i="242"/>
  <c r="I36" i="241"/>
  <c r="H29" i="241"/>
  <c r="K28" i="241"/>
  <c r="J37" i="241"/>
  <c r="H27" i="239"/>
  <c r="K26" i="239"/>
  <c r="J34" i="239"/>
  <c r="I33" i="239"/>
  <c r="G19" i="239"/>
  <c r="Y36" i="242" l="1"/>
  <c r="V36" i="242"/>
  <c r="U28" i="242"/>
  <c r="X28" i="242"/>
  <c r="AE28" i="242" s="1"/>
  <c r="W37" i="242"/>
  <c r="Z37" i="242"/>
  <c r="X29" i="241"/>
  <c r="AE29" i="241" s="1"/>
  <c r="U29" i="241"/>
  <c r="AA29" i="241" s="1"/>
  <c r="Z37" i="241"/>
  <c r="W37" i="241"/>
  <c r="Y36" i="241"/>
  <c r="V36" i="241"/>
  <c r="AD33" i="239"/>
  <c r="AA33" i="239"/>
  <c r="AC27" i="239"/>
  <c r="AJ27" i="239" s="1"/>
  <c r="AL27" i="239" s="1"/>
  <c r="Z27" i="239"/>
  <c r="AF27" i="239" s="1"/>
  <c r="AE34" i="239"/>
  <c r="AB34" i="239"/>
  <c r="J38" i="242"/>
  <c r="AA28" i="242"/>
  <c r="K28" i="242"/>
  <c r="H29" i="242"/>
  <c r="I37" i="242"/>
  <c r="AG26" i="242"/>
  <c r="I37" i="241"/>
  <c r="J38" i="241"/>
  <c r="K29" i="241"/>
  <c r="H30" i="241"/>
  <c r="AG27" i="241"/>
  <c r="I34" i="239"/>
  <c r="H28" i="239"/>
  <c r="K27" i="239"/>
  <c r="J35" i="239"/>
  <c r="G20" i="239"/>
  <c r="Z38" i="242" l="1"/>
  <c r="W38" i="242"/>
  <c r="U29" i="242"/>
  <c r="X29" i="242"/>
  <c r="AE29" i="242" s="1"/>
  <c r="Y37" i="242"/>
  <c r="V37" i="242"/>
  <c r="W38" i="241"/>
  <c r="Z38" i="241"/>
  <c r="X30" i="241"/>
  <c r="AE30" i="241" s="1"/>
  <c r="U30" i="241"/>
  <c r="AA30" i="241" s="1"/>
  <c r="Y37" i="241"/>
  <c r="V37" i="241"/>
  <c r="Z28" i="239"/>
  <c r="AF28" i="239" s="1"/>
  <c r="AC28" i="239"/>
  <c r="AJ28" i="239" s="1"/>
  <c r="AL28" i="239" s="1"/>
  <c r="AD34" i="239"/>
  <c r="AA34" i="239"/>
  <c r="AB35" i="239"/>
  <c r="AE35" i="239"/>
  <c r="AG28" i="242"/>
  <c r="I38" i="242"/>
  <c r="AA29" i="242"/>
  <c r="K29" i="242"/>
  <c r="H30" i="242"/>
  <c r="AG27" i="242"/>
  <c r="J39" i="242"/>
  <c r="K30" i="241"/>
  <c r="H31" i="241"/>
  <c r="AG28" i="241"/>
  <c r="I38" i="241"/>
  <c r="J39" i="241"/>
  <c r="J36" i="239"/>
  <c r="I35" i="239"/>
  <c r="H29" i="239"/>
  <c r="K28" i="239"/>
  <c r="G21" i="239"/>
  <c r="Y38" i="242" l="1"/>
  <c r="V38" i="242"/>
  <c r="W39" i="242"/>
  <c r="Z39" i="242"/>
  <c r="X30" i="242"/>
  <c r="AE30" i="242" s="1"/>
  <c r="U30" i="242"/>
  <c r="AA30" i="242" s="1"/>
  <c r="V38" i="241"/>
  <c r="Y38" i="241"/>
  <c r="W39" i="241"/>
  <c r="Z39" i="241"/>
  <c r="X31" i="241"/>
  <c r="AE31" i="241" s="1"/>
  <c r="U31" i="241"/>
  <c r="AA31" i="241" s="1"/>
  <c r="AE36" i="239"/>
  <c r="AB36" i="239"/>
  <c r="Z29" i="239"/>
  <c r="AF29" i="239" s="1"/>
  <c r="AC29" i="239"/>
  <c r="AJ29" i="239" s="1"/>
  <c r="AL29" i="239" s="1"/>
  <c r="AA35" i="239"/>
  <c r="AD35" i="239"/>
  <c r="K30" i="242"/>
  <c r="H31" i="242"/>
  <c r="J40" i="242"/>
  <c r="I39" i="242"/>
  <c r="AG29" i="241"/>
  <c r="K31" i="241"/>
  <c r="H32" i="241"/>
  <c r="AG30" i="241"/>
  <c r="J40" i="241"/>
  <c r="I39" i="241"/>
  <c r="H30" i="239"/>
  <c r="K29" i="239"/>
  <c r="J37" i="239"/>
  <c r="I36" i="239"/>
  <c r="G22" i="239"/>
  <c r="U31" i="242" l="1"/>
  <c r="X31" i="242"/>
  <c r="AE31" i="242" s="1"/>
  <c r="Z40" i="242"/>
  <c r="W40" i="242"/>
  <c r="V39" i="242"/>
  <c r="Y39" i="242"/>
  <c r="V39" i="241"/>
  <c r="Y39" i="241"/>
  <c r="U32" i="241"/>
  <c r="AA32" i="241" s="1"/>
  <c r="X32" i="241"/>
  <c r="AE32" i="241" s="1"/>
  <c r="Z40" i="241"/>
  <c r="W40" i="241"/>
  <c r="AD36" i="239"/>
  <c r="AA36" i="239"/>
  <c r="Z30" i="239"/>
  <c r="AF30" i="239" s="1"/>
  <c r="AC30" i="239"/>
  <c r="AJ30" i="239" s="1"/>
  <c r="AL30" i="239" s="1"/>
  <c r="AB37" i="239"/>
  <c r="AE37" i="239"/>
  <c r="AG30" i="242"/>
  <c r="I40" i="242"/>
  <c r="J41" i="242"/>
  <c r="AA31" i="242"/>
  <c r="K31" i="242"/>
  <c r="H32" i="242"/>
  <c r="AG29" i="242"/>
  <c r="J41" i="241"/>
  <c r="H33" i="241"/>
  <c r="K32" i="241"/>
  <c r="I40" i="241"/>
  <c r="I37" i="239"/>
  <c r="H31" i="239"/>
  <c r="K30" i="239"/>
  <c r="J38" i="239"/>
  <c r="G23" i="239"/>
  <c r="V40" i="242" l="1"/>
  <c r="Y40" i="242"/>
  <c r="Z41" i="242"/>
  <c r="W41" i="242"/>
  <c r="U32" i="242"/>
  <c r="X32" i="242"/>
  <c r="AE32" i="242" s="1"/>
  <c r="X33" i="241"/>
  <c r="AE33" i="241" s="1"/>
  <c r="U33" i="241"/>
  <c r="AA33" i="241" s="1"/>
  <c r="AC33" i="241" s="1"/>
  <c r="Y40" i="241"/>
  <c r="V40" i="241"/>
  <c r="Z41" i="241"/>
  <c r="Z66" i="241" s="1"/>
  <c r="W41" i="241"/>
  <c r="W66" i="241" s="1"/>
  <c r="AE38" i="239"/>
  <c r="AB38" i="239"/>
  <c r="AD37" i="239"/>
  <c r="AA37" i="239"/>
  <c r="AC31" i="239"/>
  <c r="AJ31" i="239" s="1"/>
  <c r="AL31" i="239" s="1"/>
  <c r="Z31" i="239"/>
  <c r="AF31" i="239" s="1"/>
  <c r="AA32" i="242"/>
  <c r="K32" i="242"/>
  <c r="H33" i="242"/>
  <c r="J42" i="242"/>
  <c r="I41" i="242"/>
  <c r="I41" i="241"/>
  <c r="AG31" i="241"/>
  <c r="H34" i="241"/>
  <c r="K33" i="241"/>
  <c r="J39" i="239"/>
  <c r="I38" i="239"/>
  <c r="H32" i="239"/>
  <c r="K31" i="239"/>
  <c r="G24" i="239"/>
  <c r="W42" i="242" l="1"/>
  <c r="Z42" i="242"/>
  <c r="X33" i="242"/>
  <c r="AE33" i="242" s="1"/>
  <c r="U33" i="242"/>
  <c r="Y41" i="242"/>
  <c r="V41" i="242"/>
  <c r="X34" i="241"/>
  <c r="AE34" i="241" s="1"/>
  <c r="U34" i="241"/>
  <c r="AA34" i="241" s="1"/>
  <c r="AC34" i="241" s="1"/>
  <c r="Y41" i="241"/>
  <c r="Y66" i="241" s="1"/>
  <c r="V41" i="241"/>
  <c r="V66" i="241" s="1"/>
  <c r="AD38" i="239"/>
  <c r="AA38" i="239"/>
  <c r="Z32" i="239"/>
  <c r="AF32" i="239" s="1"/>
  <c r="AC32" i="239"/>
  <c r="AJ32" i="239" s="1"/>
  <c r="AL32" i="239" s="1"/>
  <c r="AB39" i="239"/>
  <c r="AE39" i="239"/>
  <c r="AG31" i="242"/>
  <c r="J43" i="242"/>
  <c r="I42" i="242"/>
  <c r="H34" i="242"/>
  <c r="K33" i="242"/>
  <c r="AA33" i="242"/>
  <c r="AC33" i="242" s="1"/>
  <c r="AG32" i="242"/>
  <c r="AG32" i="241"/>
  <c r="H35" i="241"/>
  <c r="K34" i="241"/>
  <c r="H33" i="239"/>
  <c r="K32" i="239"/>
  <c r="J40" i="239"/>
  <c r="I39" i="239"/>
  <c r="G25" i="239"/>
  <c r="Y42" i="242" l="1"/>
  <c r="V42" i="242"/>
  <c r="X34" i="242"/>
  <c r="AE34" i="242" s="1"/>
  <c r="U34" i="242"/>
  <c r="X35" i="241"/>
  <c r="AE35" i="241" s="1"/>
  <c r="U35" i="241"/>
  <c r="AA35" i="241" s="1"/>
  <c r="AC35" i="241" s="1"/>
  <c r="AC33" i="239"/>
  <c r="AJ33" i="239" s="1"/>
  <c r="AL33" i="239" s="1"/>
  <c r="Z33" i="239"/>
  <c r="AA39" i="239"/>
  <c r="AD39" i="239"/>
  <c r="AE40" i="239"/>
  <c r="AB40" i="239"/>
  <c r="AG33" i="242"/>
  <c r="I43" i="242"/>
  <c r="K34" i="242"/>
  <c r="H35" i="242"/>
  <c r="AA34" i="242"/>
  <c r="AC34" i="242" s="1"/>
  <c r="J44" i="242"/>
  <c r="H36" i="241"/>
  <c r="K35" i="241"/>
  <c r="AG33" i="241"/>
  <c r="I40" i="239"/>
  <c r="H34" i="239"/>
  <c r="K33" i="239"/>
  <c r="J41" i="239"/>
  <c r="G26" i="239"/>
  <c r="U35" i="242" l="1"/>
  <c r="X35" i="242"/>
  <c r="AE35" i="242" s="1"/>
  <c r="AF33" i="239"/>
  <c r="AH33" i="239" s="1"/>
  <c r="U36" i="241"/>
  <c r="AA36" i="241" s="1"/>
  <c r="AC36" i="241" s="1"/>
  <c r="X36" i="241"/>
  <c r="AE36" i="241" s="1"/>
  <c r="Z34" i="239"/>
  <c r="AC34" i="239"/>
  <c r="AJ34" i="239" s="1"/>
  <c r="AL34" i="239" s="1"/>
  <c r="AD40" i="239"/>
  <c r="AA40" i="239"/>
  <c r="AB41" i="239"/>
  <c r="AE41" i="239"/>
  <c r="J45" i="242"/>
  <c r="AA35" i="242"/>
  <c r="AC35" i="242" s="1"/>
  <c r="H36" i="242"/>
  <c r="K35" i="242"/>
  <c r="I44" i="242"/>
  <c r="AG34" i="241"/>
  <c r="K36" i="241"/>
  <c r="H37" i="241"/>
  <c r="J42" i="239"/>
  <c r="I41" i="239"/>
  <c r="H35" i="239"/>
  <c r="K34" i="239"/>
  <c r="G27" i="239"/>
  <c r="U36" i="242" l="1"/>
  <c r="X36" i="242"/>
  <c r="AE36" i="242" s="1"/>
  <c r="AF34" i="239"/>
  <c r="AH34" i="239" s="1"/>
  <c r="X37" i="241"/>
  <c r="AE37" i="241" s="1"/>
  <c r="U37" i="241"/>
  <c r="AA37" i="241" s="1"/>
  <c r="AC37" i="241" s="1"/>
  <c r="AC35" i="239"/>
  <c r="AJ35" i="239" s="1"/>
  <c r="AL35" i="239" s="1"/>
  <c r="Z35" i="239"/>
  <c r="AD41" i="239"/>
  <c r="AA41" i="239"/>
  <c r="AE42" i="239"/>
  <c r="AB42" i="239"/>
  <c r="I45" i="242"/>
  <c r="AG34" i="242"/>
  <c r="AA36" i="242"/>
  <c r="AC36" i="242" s="1"/>
  <c r="K36" i="242"/>
  <c r="H37" i="242"/>
  <c r="AG35" i="242"/>
  <c r="J46" i="242"/>
  <c r="AG36" i="241"/>
  <c r="AG35" i="241"/>
  <c r="K37" i="241"/>
  <c r="H38" i="241"/>
  <c r="H36" i="239"/>
  <c r="K35" i="239"/>
  <c r="J43" i="239"/>
  <c r="I42" i="239"/>
  <c r="G28" i="239"/>
  <c r="U37" i="242" l="1"/>
  <c r="X37" i="242"/>
  <c r="AE37" i="242" s="1"/>
  <c r="AF35" i="239"/>
  <c r="AH35" i="239" s="1"/>
  <c r="X38" i="241"/>
  <c r="AE38" i="241" s="1"/>
  <c r="U38" i="241"/>
  <c r="AA38" i="241" s="1"/>
  <c r="AC38" i="241" s="1"/>
  <c r="AD42" i="239"/>
  <c r="AA42" i="239"/>
  <c r="AB43" i="239"/>
  <c r="AE43" i="239"/>
  <c r="Z36" i="239"/>
  <c r="AC36" i="239"/>
  <c r="AJ36" i="239" s="1"/>
  <c r="AL36" i="239" s="1"/>
  <c r="J47" i="242"/>
  <c r="AG36" i="242"/>
  <c r="I46" i="242"/>
  <c r="AA37" i="242"/>
  <c r="AC37" i="242" s="1"/>
  <c r="K37" i="242"/>
  <c r="H38" i="242"/>
  <c r="H39" i="241"/>
  <c r="K38" i="241"/>
  <c r="I43" i="239"/>
  <c r="H37" i="239"/>
  <c r="K36" i="239"/>
  <c r="J44" i="239"/>
  <c r="G29" i="239"/>
  <c r="U38" i="242" l="1"/>
  <c r="X38" i="242"/>
  <c r="AE38" i="242" s="1"/>
  <c r="AF36" i="239"/>
  <c r="AH36" i="239" s="1"/>
  <c r="X39" i="241"/>
  <c r="AE39" i="241" s="1"/>
  <c r="U39" i="241"/>
  <c r="AA39" i="241" s="1"/>
  <c r="AC39" i="241" s="1"/>
  <c r="AC37" i="239"/>
  <c r="AJ37" i="239" s="1"/>
  <c r="AL37" i="239" s="1"/>
  <c r="Z37" i="239"/>
  <c r="AE44" i="239"/>
  <c r="AB44" i="239"/>
  <c r="AA43" i="239"/>
  <c r="AD43" i="239"/>
  <c r="I47" i="242"/>
  <c r="J48" i="242"/>
  <c r="AA38" i="242"/>
  <c r="AC38" i="242" s="1"/>
  <c r="K38" i="242"/>
  <c r="H39" i="242"/>
  <c r="AG37" i="241"/>
  <c r="K39" i="241"/>
  <c r="H40" i="241"/>
  <c r="J45" i="239"/>
  <c r="I44" i="239"/>
  <c r="H38" i="239"/>
  <c r="Z38" i="239" s="1"/>
  <c r="K37" i="239"/>
  <c r="G30" i="239"/>
  <c r="X39" i="242" l="1"/>
  <c r="AE39" i="242" s="1"/>
  <c r="U39" i="242"/>
  <c r="AF37" i="239"/>
  <c r="AH37" i="239" s="1"/>
  <c r="AF38" i="239"/>
  <c r="AH38" i="239" s="1"/>
  <c r="U40" i="241"/>
  <c r="AA40" i="241" s="1"/>
  <c r="AC40" i="241" s="1"/>
  <c r="X40" i="241"/>
  <c r="AE40" i="241" s="1"/>
  <c r="AC38" i="239"/>
  <c r="AJ38" i="239" s="1"/>
  <c r="AL38" i="239" s="1"/>
  <c r="AD44" i="239"/>
  <c r="AA44" i="239"/>
  <c r="AB45" i="239"/>
  <c r="AE45" i="239"/>
  <c r="H40" i="242"/>
  <c r="K39" i="242"/>
  <c r="AA39" i="242"/>
  <c r="AC39" i="242" s="1"/>
  <c r="I48" i="242"/>
  <c r="AG37" i="242"/>
  <c r="AG38" i="242"/>
  <c r="J49" i="242"/>
  <c r="H41" i="241"/>
  <c r="K40" i="241"/>
  <c r="AG38" i="241"/>
  <c r="H39" i="239"/>
  <c r="K38" i="239"/>
  <c r="J46" i="239"/>
  <c r="I45" i="239"/>
  <c r="G31" i="239"/>
  <c r="U40" i="242" l="1"/>
  <c r="AA40" i="242" s="1"/>
  <c r="AC40" i="242" s="1"/>
  <c r="X40" i="242"/>
  <c r="AE40" i="242" s="1"/>
  <c r="X41" i="241"/>
  <c r="U41" i="241"/>
  <c r="AC39" i="239"/>
  <c r="AJ39" i="239" s="1"/>
  <c r="AL39" i="239" s="1"/>
  <c r="Z39" i="239"/>
  <c r="AD45" i="239"/>
  <c r="AA45" i="239"/>
  <c r="AE46" i="239"/>
  <c r="AB46" i="239"/>
  <c r="H41" i="242"/>
  <c r="K40" i="242"/>
  <c r="J50" i="242"/>
  <c r="I49" i="242"/>
  <c r="AG40" i="241"/>
  <c r="K41" i="241"/>
  <c r="AG39" i="241"/>
  <c r="I46" i="239"/>
  <c r="H40" i="239"/>
  <c r="K39" i="239"/>
  <c r="J47" i="239"/>
  <c r="G32" i="239"/>
  <c r="X41" i="242" l="1"/>
  <c r="AE41" i="242" s="1"/>
  <c r="U41" i="242"/>
  <c r="AF39" i="239"/>
  <c r="AH39" i="239" s="1"/>
  <c r="AA41" i="241"/>
  <c r="U66" i="241"/>
  <c r="AE41" i="241"/>
  <c r="AE66" i="241" s="1"/>
  <c r="X66" i="241"/>
  <c r="AB47" i="239"/>
  <c r="AE47" i="239"/>
  <c r="Z40" i="239"/>
  <c r="AC40" i="239"/>
  <c r="AJ40" i="239" s="1"/>
  <c r="AL40" i="239" s="1"/>
  <c r="AD46" i="239"/>
  <c r="AA46" i="239"/>
  <c r="AA41" i="242"/>
  <c r="K41" i="242"/>
  <c r="H42" i="242"/>
  <c r="I50" i="242"/>
  <c r="J51" i="242"/>
  <c r="AG39" i="242"/>
  <c r="J48" i="239"/>
  <c r="I47" i="239"/>
  <c r="H41" i="239"/>
  <c r="K40" i="239"/>
  <c r="G33" i="239"/>
  <c r="U42" i="242" l="1"/>
  <c r="AA42" i="242" s="1"/>
  <c r="AC42" i="242" s="1"/>
  <c r="X42" i="242"/>
  <c r="AE42" i="242" s="1"/>
  <c r="AF40" i="239"/>
  <c r="AH40" i="239" s="1"/>
  <c r="AC41" i="242"/>
  <c r="AA66" i="242"/>
  <c r="AC41" i="241"/>
  <c r="AA66" i="241"/>
  <c r="H5" i="230" s="1"/>
  <c r="H11" i="230" s="1"/>
  <c r="AG41" i="241"/>
  <c r="AE48" i="239"/>
  <c r="AB48" i="239"/>
  <c r="AA47" i="239"/>
  <c r="AD47" i="239"/>
  <c r="AC41" i="239"/>
  <c r="AJ41" i="239" s="1"/>
  <c r="AL41" i="239" s="1"/>
  <c r="Z41" i="239"/>
  <c r="H43" i="242"/>
  <c r="K42" i="242"/>
  <c r="AG40" i="242"/>
  <c r="J52" i="242"/>
  <c r="I51" i="242"/>
  <c r="H42" i="239"/>
  <c r="K41" i="239"/>
  <c r="J49" i="239"/>
  <c r="I48" i="239"/>
  <c r="G34" i="239"/>
  <c r="AF41" i="239" l="1"/>
  <c r="AH41" i="239" s="1"/>
  <c r="H9" i="230"/>
  <c r="H7" i="230"/>
  <c r="AB49" i="239"/>
  <c r="AE49" i="239"/>
  <c r="AD48" i="239"/>
  <c r="AA48" i="239"/>
  <c r="Z42" i="239"/>
  <c r="AC42" i="239"/>
  <c r="AJ42" i="239" s="1"/>
  <c r="AL42" i="239" s="1"/>
  <c r="AG41" i="242"/>
  <c r="J53" i="242"/>
  <c r="AG42" i="242"/>
  <c r="H44" i="242"/>
  <c r="K43" i="242"/>
  <c r="AA43" i="242"/>
  <c r="AC43" i="242" s="1"/>
  <c r="I52" i="242"/>
  <c r="I49" i="239"/>
  <c r="H43" i="239"/>
  <c r="K42" i="239"/>
  <c r="J50" i="239"/>
  <c r="G35" i="239"/>
  <c r="AF42" i="239" l="1"/>
  <c r="AH42" i="239" s="1"/>
  <c r="AC43" i="239"/>
  <c r="AJ43" i="239" s="1"/>
  <c r="AL43" i="239" s="1"/>
  <c r="Z43" i="239"/>
  <c r="AD49" i="239"/>
  <c r="AA49" i="239"/>
  <c r="AE50" i="239"/>
  <c r="AB50" i="239"/>
  <c r="AG43" i="242"/>
  <c r="H45" i="242"/>
  <c r="AA44" i="242"/>
  <c r="AC44" i="242" s="1"/>
  <c r="K44" i="242"/>
  <c r="J54" i="242"/>
  <c r="I53" i="242"/>
  <c r="J51" i="239"/>
  <c r="I50" i="239"/>
  <c r="H44" i="239"/>
  <c r="K43" i="239"/>
  <c r="G36" i="239"/>
  <c r="AF43" i="239" l="1"/>
  <c r="AH43" i="239" s="1"/>
  <c r="AD50" i="239"/>
  <c r="AA50" i="239"/>
  <c r="Z44" i="239"/>
  <c r="AC44" i="239"/>
  <c r="AJ44" i="239" s="1"/>
  <c r="AL44" i="239" s="1"/>
  <c r="AB51" i="239"/>
  <c r="AE51" i="239"/>
  <c r="I54" i="242"/>
  <c r="J55" i="242"/>
  <c r="H46" i="242"/>
  <c r="K45" i="242"/>
  <c r="AA45" i="242"/>
  <c r="AC45" i="242" s="1"/>
  <c r="H45" i="239"/>
  <c r="K44" i="239"/>
  <c r="J52" i="239"/>
  <c r="I51" i="239"/>
  <c r="G37" i="239"/>
  <c r="AF44" i="239" l="1"/>
  <c r="AH44" i="239" s="1"/>
  <c r="AE52" i="239"/>
  <c r="AB52" i="239"/>
  <c r="AA51" i="239"/>
  <c r="AD51" i="239"/>
  <c r="AC45" i="239"/>
  <c r="AJ45" i="239" s="1"/>
  <c r="AL45" i="239" s="1"/>
  <c r="Z45" i="239"/>
  <c r="J56" i="242"/>
  <c r="AA46" i="242"/>
  <c r="AC46" i="242" s="1"/>
  <c r="K46" i="242"/>
  <c r="H47" i="242"/>
  <c r="AG44" i="242"/>
  <c r="I55" i="242"/>
  <c r="I52" i="239"/>
  <c r="H46" i="239"/>
  <c r="K45" i="239"/>
  <c r="J53" i="239"/>
  <c r="G38" i="239"/>
  <c r="AF45" i="239" l="1"/>
  <c r="AH45" i="239" s="1"/>
  <c r="Z46" i="239"/>
  <c r="AC46" i="239"/>
  <c r="AJ46" i="239" s="1"/>
  <c r="AL46" i="239" s="1"/>
  <c r="AD52" i="239"/>
  <c r="AA52" i="239"/>
  <c r="AB53" i="239"/>
  <c r="AE53" i="239"/>
  <c r="I56" i="242"/>
  <c r="H48" i="242"/>
  <c r="K47" i="242"/>
  <c r="AA47" i="242"/>
  <c r="AC47" i="242" s="1"/>
  <c r="J57" i="242"/>
  <c r="J54" i="239"/>
  <c r="I53" i="239"/>
  <c r="H47" i="239"/>
  <c r="K46" i="239"/>
  <c r="G39" i="239"/>
  <c r="AF46" i="239" l="1"/>
  <c r="AH46" i="239" s="1"/>
  <c r="AC47" i="239"/>
  <c r="AJ47" i="239" s="1"/>
  <c r="AL47" i="239" s="1"/>
  <c r="Z47" i="239"/>
  <c r="AD53" i="239"/>
  <c r="AA53" i="239"/>
  <c r="AE54" i="239"/>
  <c r="AB54" i="239"/>
  <c r="I57" i="242"/>
  <c r="H49" i="242"/>
  <c r="K48" i="242"/>
  <c r="AA48" i="242"/>
  <c r="AC48" i="242" s="1"/>
  <c r="J58" i="242"/>
  <c r="H48" i="239"/>
  <c r="K47" i="239"/>
  <c r="J55" i="239"/>
  <c r="I54" i="239"/>
  <c r="G40" i="239"/>
  <c r="AF47" i="239" l="1"/>
  <c r="AH47" i="239" s="1"/>
  <c r="AD54" i="239"/>
  <c r="AA54" i="239"/>
  <c r="AB55" i="239"/>
  <c r="AE55" i="239"/>
  <c r="Z48" i="239"/>
  <c r="AC48" i="239"/>
  <c r="AJ48" i="239" s="1"/>
  <c r="AL48" i="239" s="1"/>
  <c r="K49" i="242"/>
  <c r="AA49" i="242"/>
  <c r="AC49" i="242" s="1"/>
  <c r="H50" i="242"/>
  <c r="J59" i="242"/>
  <c r="I58" i="242"/>
  <c r="AG47" i="242"/>
  <c r="AG48" i="242"/>
  <c r="I55" i="239"/>
  <c r="H49" i="239"/>
  <c r="K48" i="239"/>
  <c r="J56" i="239"/>
  <c r="G41" i="239"/>
  <c r="AF48" i="239" l="1"/>
  <c r="AH48" i="239" s="1"/>
  <c r="AA55" i="239"/>
  <c r="AD55" i="239"/>
  <c r="AC49" i="239"/>
  <c r="AJ49" i="239" s="1"/>
  <c r="AL49" i="239" s="1"/>
  <c r="Z49" i="239"/>
  <c r="AE56" i="239"/>
  <c r="AB56" i="239"/>
  <c r="I59" i="242"/>
  <c r="AA50" i="242"/>
  <c r="AC50" i="242" s="1"/>
  <c r="H51" i="242"/>
  <c r="K50" i="242"/>
  <c r="AG49" i="242"/>
  <c r="J60" i="242"/>
  <c r="J57" i="239"/>
  <c r="I56" i="239"/>
  <c r="H50" i="239"/>
  <c r="K49" i="239"/>
  <c r="G42" i="239"/>
  <c r="AF49" i="239" l="1"/>
  <c r="AH49" i="239" s="1"/>
  <c r="Z50" i="239"/>
  <c r="AC50" i="239"/>
  <c r="AJ50" i="239" s="1"/>
  <c r="AL50" i="239" s="1"/>
  <c r="AD56" i="239"/>
  <c r="AA56" i="239"/>
  <c r="AB57" i="239"/>
  <c r="AE57" i="239"/>
  <c r="AG50" i="242"/>
  <c r="J61" i="242"/>
  <c r="I60" i="242"/>
  <c r="K51" i="242"/>
  <c r="H52" i="242"/>
  <c r="AA51" i="242"/>
  <c r="AC51" i="242" s="1"/>
  <c r="H51" i="239"/>
  <c r="K50" i="239"/>
  <c r="J58" i="239"/>
  <c r="I57" i="239"/>
  <c r="G43" i="239"/>
  <c r="AF50" i="239" l="1"/>
  <c r="AH50" i="239" s="1"/>
  <c r="AC51" i="239"/>
  <c r="AJ51" i="239" s="1"/>
  <c r="AL51" i="239" s="1"/>
  <c r="Z51" i="239"/>
  <c r="AE58" i="239"/>
  <c r="AB58" i="239"/>
  <c r="AD57" i="239"/>
  <c r="AA57" i="239"/>
  <c r="H53" i="242"/>
  <c r="AA52" i="242"/>
  <c r="AC52" i="242" s="1"/>
  <c r="K52" i="242"/>
  <c r="J62" i="242"/>
  <c r="I61" i="242"/>
  <c r="I58" i="239"/>
  <c r="H52" i="239"/>
  <c r="K51" i="239"/>
  <c r="J59" i="239"/>
  <c r="G44" i="239"/>
  <c r="AF51" i="239" l="1"/>
  <c r="AH51" i="239" s="1"/>
  <c r="Z52" i="239"/>
  <c r="AC52" i="239"/>
  <c r="AJ52" i="239" s="1"/>
  <c r="AL52" i="239" s="1"/>
  <c r="AB59" i="239"/>
  <c r="AE59" i="239"/>
  <c r="AD58" i="239"/>
  <c r="AA58" i="239"/>
  <c r="I62" i="242"/>
  <c r="J63" i="242"/>
  <c r="AG51" i="242"/>
  <c r="AA53" i="242"/>
  <c r="AC53" i="242" s="1"/>
  <c r="K53" i="242"/>
  <c r="H54" i="242"/>
  <c r="J60" i="239"/>
  <c r="I59" i="239"/>
  <c r="H53" i="239"/>
  <c r="K52" i="239"/>
  <c r="G45" i="239"/>
  <c r="AF52" i="239" l="1"/>
  <c r="AH52" i="239" s="1"/>
  <c r="AA59" i="239"/>
  <c r="AD59" i="239"/>
  <c r="AC53" i="239"/>
  <c r="AJ53" i="239" s="1"/>
  <c r="AL53" i="239" s="1"/>
  <c r="Z53" i="239"/>
  <c r="AE60" i="239"/>
  <c r="AB60" i="239"/>
  <c r="K54" i="242"/>
  <c r="AA54" i="242"/>
  <c r="AC54" i="242" s="1"/>
  <c r="H55" i="242"/>
  <c r="J64" i="242"/>
  <c r="I63" i="242"/>
  <c r="AG52" i="242"/>
  <c r="H54" i="239"/>
  <c r="K53" i="239"/>
  <c r="J61" i="239"/>
  <c r="I60" i="239"/>
  <c r="G46" i="239"/>
  <c r="AF53" i="239" l="1"/>
  <c r="AH53" i="239" s="1"/>
  <c r="AB61" i="239"/>
  <c r="AE61" i="239"/>
  <c r="Z54" i="239"/>
  <c r="AC54" i="239"/>
  <c r="AJ54" i="239" s="1"/>
  <c r="AL54" i="239" s="1"/>
  <c r="AD60" i="239"/>
  <c r="AA60" i="239"/>
  <c r="I64" i="242"/>
  <c r="AA55" i="242"/>
  <c r="AC55" i="242" s="1"/>
  <c r="K55" i="242"/>
  <c r="H56" i="242"/>
  <c r="J65" i="242"/>
  <c r="I61" i="239"/>
  <c r="H55" i="239"/>
  <c r="K54" i="239"/>
  <c r="J62" i="239"/>
  <c r="G47" i="239"/>
  <c r="AF54" i="239" l="1"/>
  <c r="AH54" i="239" s="1"/>
  <c r="AE62" i="239"/>
  <c r="AB62" i="239"/>
  <c r="AC55" i="239"/>
  <c r="AJ55" i="239" s="1"/>
  <c r="AL55" i="239" s="1"/>
  <c r="Z55" i="239"/>
  <c r="AD61" i="239"/>
  <c r="AA61" i="239"/>
  <c r="I65" i="242"/>
  <c r="H57" i="242"/>
  <c r="K56" i="242"/>
  <c r="AA56" i="242"/>
  <c r="AC56" i="242" s="1"/>
  <c r="AG54" i="242"/>
  <c r="J63" i="239"/>
  <c r="I62" i="239"/>
  <c r="H56" i="239"/>
  <c r="K55" i="239"/>
  <c r="G48" i="239"/>
  <c r="AF55" i="239" l="1"/>
  <c r="AH55" i="239" s="1"/>
  <c r="Z56" i="239"/>
  <c r="AC56" i="239"/>
  <c r="AJ56" i="239" s="1"/>
  <c r="AL56" i="239" s="1"/>
  <c r="AD62" i="239"/>
  <c r="AA62" i="239"/>
  <c r="AB63" i="239"/>
  <c r="AE63" i="239"/>
  <c r="H58" i="242"/>
  <c r="AA57" i="242"/>
  <c r="AC57" i="242" s="1"/>
  <c r="K57" i="242"/>
  <c r="AG56" i="242"/>
  <c r="H57" i="239"/>
  <c r="K56" i="239"/>
  <c r="J64" i="239"/>
  <c r="I63" i="239"/>
  <c r="G49" i="239"/>
  <c r="AF56" i="239" l="1"/>
  <c r="AH56" i="239" s="1"/>
  <c r="AA63" i="239"/>
  <c r="AD63" i="239"/>
  <c r="AC57" i="239"/>
  <c r="AJ57" i="239" s="1"/>
  <c r="AL57" i="239" s="1"/>
  <c r="Z57" i="239"/>
  <c r="AE64" i="239"/>
  <c r="AB64" i="239"/>
  <c r="AA58" i="242"/>
  <c r="AC58" i="242" s="1"/>
  <c r="K58" i="242"/>
  <c r="H59" i="242"/>
  <c r="AG57" i="242"/>
  <c r="I64" i="239"/>
  <c r="H58" i="239"/>
  <c r="K57" i="239"/>
  <c r="J65" i="239"/>
  <c r="G50" i="239"/>
  <c r="AF57" i="239" l="1"/>
  <c r="AH57" i="239" s="1"/>
  <c r="AB65" i="239"/>
  <c r="AE65" i="239"/>
  <c r="AE66" i="239" s="1"/>
  <c r="AD64" i="239"/>
  <c r="AA64" i="239"/>
  <c r="Z58" i="239"/>
  <c r="AC58" i="239"/>
  <c r="AJ58" i="239" s="1"/>
  <c r="AL58" i="239" s="1"/>
  <c r="AA59" i="242"/>
  <c r="AC59" i="242" s="1"/>
  <c r="H60" i="242"/>
  <c r="K59" i="242"/>
  <c r="I65" i="239"/>
  <c r="H59" i="239"/>
  <c r="K58" i="239"/>
  <c r="G51" i="239"/>
  <c r="AF58" i="239" l="1"/>
  <c r="AH58" i="239" s="1"/>
  <c r="AB66" i="239"/>
  <c r="AC59" i="239"/>
  <c r="AJ59" i="239" s="1"/>
  <c r="AL59" i="239" s="1"/>
  <c r="Z59" i="239"/>
  <c r="AD65" i="239"/>
  <c r="AD66" i="239" s="1"/>
  <c r="AA65" i="239"/>
  <c r="AA66" i="239" s="1"/>
  <c r="H61" i="242"/>
  <c r="K60" i="242"/>
  <c r="AA60" i="242"/>
  <c r="AC60" i="242" s="1"/>
  <c r="AG58" i="242"/>
  <c r="H60" i="239"/>
  <c r="K59" i="239"/>
  <c r="G52" i="239"/>
  <c r="AF59" i="239" l="1"/>
  <c r="AH59" i="239" s="1"/>
  <c r="Z60" i="239"/>
  <c r="AC60" i="239"/>
  <c r="AJ60" i="239" s="1"/>
  <c r="AL60" i="239" s="1"/>
  <c r="AG60" i="242"/>
  <c r="H62" i="242"/>
  <c r="AA61" i="242"/>
  <c r="AC61" i="242" s="1"/>
  <c r="K61" i="242"/>
  <c r="AG59" i="242"/>
  <c r="H61" i="239"/>
  <c r="K60" i="239"/>
  <c r="G53" i="239"/>
  <c r="AF60" i="239" l="1"/>
  <c r="AH60" i="239" s="1"/>
  <c r="AC61" i="239"/>
  <c r="AJ61" i="239" s="1"/>
  <c r="AL61" i="239" s="1"/>
  <c r="Z61" i="239"/>
  <c r="H63" i="242"/>
  <c r="AA62" i="242"/>
  <c r="AC62" i="242" s="1"/>
  <c r="K62" i="242"/>
  <c r="H62" i="239"/>
  <c r="K61" i="239"/>
  <c r="G54" i="239"/>
  <c r="AF61" i="239" l="1"/>
  <c r="AH61" i="239" s="1"/>
  <c r="Z62" i="239"/>
  <c r="AC62" i="239"/>
  <c r="AJ62" i="239" s="1"/>
  <c r="AL62" i="239" s="1"/>
  <c r="AA63" i="242"/>
  <c r="AC63" i="242" s="1"/>
  <c r="H64" i="242"/>
  <c r="K63" i="242"/>
  <c r="AG61" i="242"/>
  <c r="H63" i="239"/>
  <c r="K62" i="239"/>
  <c r="G55" i="239"/>
  <c r="AF62" i="239" l="1"/>
  <c r="AH62" i="239" s="1"/>
  <c r="AC63" i="239"/>
  <c r="AJ63" i="239" s="1"/>
  <c r="AL63" i="239" s="1"/>
  <c r="Z63" i="239"/>
  <c r="H65" i="242"/>
  <c r="K64" i="242"/>
  <c r="AA64" i="242"/>
  <c r="AC64" i="242" s="1"/>
  <c r="AG62" i="242"/>
  <c r="AG63" i="242"/>
  <c r="H64" i="239"/>
  <c r="K63" i="239"/>
  <c r="G56" i="239"/>
  <c r="AF63" i="239" l="1"/>
  <c r="AH63" i="239" s="1"/>
  <c r="Z64" i="239"/>
  <c r="AC64" i="239"/>
  <c r="AJ64" i="239" s="1"/>
  <c r="AL64" i="239" s="1"/>
  <c r="AG64" i="242"/>
  <c r="K65" i="242"/>
  <c r="AA65" i="242"/>
  <c r="AC65" i="242" s="1"/>
  <c r="H65" i="239"/>
  <c r="K64" i="239"/>
  <c r="G57" i="239"/>
  <c r="AF64" i="239" l="1"/>
  <c r="AH64" i="239" s="1"/>
  <c r="AC65" i="239"/>
  <c r="Z65" i="239"/>
  <c r="K65" i="239"/>
  <c r="G58" i="239"/>
  <c r="AF65" i="239" l="1"/>
  <c r="AH65" i="239" s="1"/>
  <c r="Z66" i="239"/>
  <c r="AJ65" i="239"/>
  <c r="AC66" i="239"/>
  <c r="AG65" i="242"/>
  <c r="G59" i="239"/>
  <c r="AF66" i="239" l="1"/>
  <c r="C5" i="230" s="1"/>
  <c r="C7" i="230" s="1"/>
  <c r="AJ66" i="239"/>
  <c r="AL65" i="239"/>
  <c r="G60" i="239"/>
  <c r="G61" i="239" l="1"/>
  <c r="G62" i="239" l="1"/>
  <c r="G63" i="239" l="1"/>
  <c r="G64" i="239" l="1"/>
  <c r="G65" i="239" l="1"/>
  <c r="L13" i="105" l="1"/>
  <c r="M21" i="232" l="1"/>
  <c r="C18" i="253" l="1"/>
  <c r="D71" i="246"/>
  <c r="G71" i="246" s="1"/>
  <c r="J20" i="90"/>
  <c r="H71" i="246" l="1"/>
  <c r="G70" i="246"/>
  <c r="K71" i="246"/>
  <c r="F79" i="40"/>
  <c r="D30" i="246" s="1"/>
  <c r="G30" i="246" l="1"/>
  <c r="O30" i="246"/>
  <c r="W30" i="246"/>
  <c r="AE30" i="246"/>
  <c r="H70" i="246"/>
  <c r="L71" i="246"/>
  <c r="C11" i="230"/>
  <c r="C9" i="230"/>
  <c r="AE29" i="246" l="1"/>
  <c r="AI30" i="246"/>
  <c r="AF30" i="246"/>
  <c r="AA30" i="246"/>
  <c r="X30" i="246"/>
  <c r="W29" i="246"/>
  <c r="S30" i="246"/>
  <c r="O29" i="246"/>
  <c r="P30" i="246"/>
  <c r="H30" i="246"/>
  <c r="G29" i="246"/>
  <c r="K30" i="246"/>
  <c r="J18" i="90"/>
  <c r="O18" i="90" s="1"/>
  <c r="D18" i="90" s="1"/>
  <c r="AF29" i="246" l="1"/>
  <c r="AJ30" i="246"/>
  <c r="X29" i="246"/>
  <c r="AB30" i="246"/>
  <c r="L30" i="246"/>
  <c r="H29" i="246"/>
  <c r="T30" i="246"/>
  <c r="P29" i="246"/>
  <c r="D62" i="246"/>
  <c r="G62" i="246" s="1"/>
  <c r="D21" i="246"/>
  <c r="D6" i="90"/>
  <c r="F6" i="90" s="1"/>
  <c r="AM21" i="246" l="1"/>
  <c r="O21" i="246"/>
  <c r="W21" i="246"/>
  <c r="G21" i="246"/>
  <c r="AE21" i="246"/>
  <c r="H62" i="246"/>
  <c r="L62" i="246" s="1"/>
  <c r="K62" i="246"/>
  <c r="K21" i="246" l="1"/>
  <c r="H21" i="246"/>
  <c r="L21" i="246" s="1"/>
  <c r="X21" i="246"/>
  <c r="AB21" i="246" s="1"/>
  <c r="AA21" i="246"/>
  <c r="S21" i="246"/>
  <c r="P21" i="246"/>
  <c r="T21" i="246" s="1"/>
  <c r="AF21" i="246"/>
  <c r="AJ21" i="246" s="1"/>
  <c r="AI21" i="246"/>
  <c r="AQ21" i="246"/>
  <c r="AN21" i="246"/>
  <c r="AR21" i="246" s="1"/>
  <c r="G16" i="105"/>
  <c r="L16" i="105" l="1"/>
  <c r="C11" i="253"/>
  <c r="C9" i="253"/>
  <c r="G17" i="105"/>
  <c r="L17" i="105" l="1"/>
  <c r="G15" i="105"/>
  <c r="L15" i="105" l="1"/>
  <c r="C10" i="253"/>
  <c r="B47" i="215"/>
  <c r="B46" i="215"/>
  <c r="H24" i="215" l="1"/>
  <c r="D23" i="215" l="1"/>
  <c r="L24" i="215"/>
  <c r="D24" i="215" s="1"/>
  <c r="N23" i="215"/>
  <c r="P23" i="215" s="1"/>
  <c r="AB23" i="215"/>
  <c r="N24" i="215"/>
  <c r="P24" i="215" s="1"/>
  <c r="AB24" i="215"/>
  <c r="AF29" i="215"/>
  <c r="AG29" i="215" s="1"/>
  <c r="AF30" i="215"/>
  <c r="AG30" i="215" s="1"/>
  <c r="AF31" i="215"/>
  <c r="AG31" i="215" s="1"/>
  <c r="AF32" i="215"/>
  <c r="AG32" i="215" s="1"/>
  <c r="B67" i="215"/>
  <c r="B68" i="215"/>
  <c r="H68" i="215" s="1"/>
  <c r="C24" i="215" l="1"/>
  <c r="C23" i="215"/>
  <c r="L68" i="215"/>
  <c r="G68" i="215"/>
  <c r="H67" i="215"/>
  <c r="G67" i="215" s="1"/>
  <c r="D68" i="215" l="1"/>
  <c r="C68" i="215" s="1"/>
  <c r="L67" i="215"/>
  <c r="D67" i="215" s="1"/>
  <c r="C67" i="215" l="1"/>
  <c r="G67" i="209" l="1"/>
  <c r="G69" i="209"/>
  <c r="K69" i="209" s="1"/>
  <c r="D69" i="209" s="1"/>
  <c r="C69" i="209" s="1"/>
  <c r="G70" i="209"/>
  <c r="K70" i="209" s="1"/>
  <c r="G71" i="209"/>
  <c r="K71" i="209" s="1"/>
  <c r="D71" i="209" s="1"/>
  <c r="C71" i="209" s="1"/>
  <c r="G72" i="209"/>
  <c r="K72" i="209" s="1"/>
  <c r="D72" i="209" s="1"/>
  <c r="G74" i="209"/>
  <c r="K74" i="209" s="1"/>
  <c r="D74" i="209" s="1"/>
  <c r="G75" i="209"/>
  <c r="K75" i="209" s="1"/>
  <c r="D75" i="209" s="1"/>
  <c r="G77" i="209"/>
  <c r="K77" i="209" s="1"/>
  <c r="D77" i="209" s="1"/>
  <c r="G78" i="209"/>
  <c r="K78" i="209" s="1"/>
  <c r="D78" i="209" s="1"/>
  <c r="C78" i="209" s="1"/>
  <c r="G79" i="209"/>
  <c r="K79" i="209" s="1"/>
  <c r="D79" i="209" s="1"/>
  <c r="G80" i="209"/>
  <c r="K80" i="209" s="1"/>
  <c r="D80" i="209" s="1"/>
  <c r="C80" i="209" s="1"/>
  <c r="G82" i="209"/>
  <c r="K82" i="209" s="1"/>
  <c r="D82" i="209" s="1"/>
  <c r="C82" i="209" s="1"/>
  <c r="G83" i="209"/>
  <c r="K83" i="209" s="1"/>
  <c r="D83" i="209" s="1"/>
  <c r="C83" i="209" s="1"/>
  <c r="G85" i="209"/>
  <c r="K85" i="209" s="1"/>
  <c r="D85" i="209" s="1"/>
  <c r="C85" i="209" s="1"/>
  <c r="G86" i="209"/>
  <c r="K86" i="209" s="1"/>
  <c r="D86" i="209" s="1"/>
  <c r="C86" i="209" s="1"/>
  <c r="G87" i="209"/>
  <c r="K87" i="209" s="1"/>
  <c r="D87" i="209" s="1"/>
  <c r="C87" i="209" s="1"/>
  <c r="G88" i="209"/>
  <c r="K88" i="209" s="1"/>
  <c r="D88" i="209" s="1"/>
  <c r="C88" i="209" s="1"/>
  <c r="G90" i="209"/>
  <c r="K90" i="209" s="1"/>
  <c r="D90" i="209" s="1"/>
  <c r="C90" i="209" s="1"/>
  <c r="G91" i="209"/>
  <c r="K91" i="209" s="1"/>
  <c r="D91" i="209" s="1"/>
  <c r="C91" i="209" s="1"/>
  <c r="M95" i="209"/>
  <c r="C96" i="209"/>
  <c r="D96" i="209"/>
  <c r="C97" i="209"/>
  <c r="D97" i="209"/>
  <c r="C77" i="209" l="1"/>
  <c r="C79" i="209"/>
  <c r="C74" i="209"/>
  <c r="C75" i="209"/>
  <c r="D70" i="209"/>
  <c r="C70" i="209" s="1"/>
  <c r="C72" i="209"/>
  <c r="G100" i="209"/>
  <c r="G99" i="209"/>
  <c r="G98" i="209"/>
  <c r="G95" i="209"/>
  <c r="G9" i="209" s="1"/>
  <c r="F9" i="209" s="1"/>
  <c r="G89" i="209"/>
  <c r="K89" i="209" s="1"/>
  <c r="D89" i="209" s="1"/>
  <c r="C89" i="209" s="1"/>
  <c r="G84" i="209"/>
  <c r="K84" i="209" s="1"/>
  <c r="D84" i="209" s="1"/>
  <c r="C84" i="209" s="1"/>
  <c r="G81" i="209"/>
  <c r="K81" i="209" s="1"/>
  <c r="D81" i="209" s="1"/>
  <c r="C81" i="209" s="1"/>
  <c r="G76" i="209"/>
  <c r="K76" i="209" s="1"/>
  <c r="D76" i="209" s="1"/>
  <c r="G73" i="209"/>
  <c r="K73" i="209" s="1"/>
  <c r="D73" i="209" s="1"/>
  <c r="C73" i="209" s="1"/>
  <c r="G68" i="209"/>
  <c r="K68" i="209" s="1"/>
  <c r="D68" i="209" s="1"/>
  <c r="C68" i="209" s="1"/>
  <c r="K67" i="209"/>
  <c r="D67" i="209" s="1"/>
  <c r="K95" i="209" l="1"/>
  <c r="D95" i="209" s="1"/>
  <c r="D9" i="209" s="1"/>
  <c r="C9" i="209" s="1"/>
  <c r="D8" i="209"/>
  <c r="C8" i="209" s="1"/>
  <c r="C67" i="209"/>
  <c r="C76" i="209"/>
  <c r="G11" i="209"/>
  <c r="F11" i="209" s="1"/>
  <c r="K100" i="209"/>
  <c r="D100" i="209" s="1"/>
  <c r="G12" i="209"/>
  <c r="F12" i="209" s="1"/>
  <c r="K98" i="209"/>
  <c r="D98" i="209" s="1"/>
  <c r="G8" i="209"/>
  <c r="F8" i="209" s="1"/>
  <c r="G10" i="209"/>
  <c r="F10" i="209" s="1"/>
  <c r="K99" i="209"/>
  <c r="D99" i="209" s="1"/>
  <c r="C95" i="209" l="1"/>
  <c r="D12" i="209"/>
  <c r="C12" i="209" s="1"/>
  <c r="C98" i="209"/>
  <c r="D11" i="209"/>
  <c r="C11" i="209" s="1"/>
  <c r="C100" i="209"/>
  <c r="D10" i="209"/>
  <c r="C10" i="209" s="1"/>
  <c r="C99" i="209"/>
  <c r="C22" i="169" l="1"/>
  <c r="F3" i="169" l="1"/>
  <c r="F14" i="169"/>
  <c r="F13" i="169"/>
  <c r="F12" i="169"/>
  <c r="F5" i="169"/>
  <c r="F4" i="169"/>
  <c r="F4" i="162" l="1"/>
  <c r="F5" i="162"/>
  <c r="F6" i="162"/>
  <c r="F7" i="162"/>
  <c r="F8" i="162"/>
  <c r="F9" i="162"/>
  <c r="F10" i="162"/>
  <c r="F11" i="162"/>
  <c r="F12" i="162"/>
  <c r="F13" i="162"/>
  <c r="F3" i="162"/>
  <c r="D18" i="162"/>
  <c r="D17" i="162"/>
  <c r="F14" i="40" l="1"/>
  <c r="F30" i="40" l="1"/>
  <c r="G32" i="37" s="1"/>
  <c r="K32" i="37" s="1"/>
  <c r="N32" i="37" s="1"/>
  <c r="D32" i="37" s="1"/>
  <c r="F27" i="40"/>
  <c r="E27" i="40" s="1"/>
  <c r="F154" i="40"/>
  <c r="D82" i="246" s="1"/>
  <c r="G82" i="246" s="1"/>
  <c r="F162" i="40"/>
  <c r="D90" i="246" s="1"/>
  <c r="G90" i="246" s="1"/>
  <c r="F166" i="40"/>
  <c r="F170" i="40"/>
  <c r="D98" i="246" s="1"/>
  <c r="G98" i="246" s="1"/>
  <c r="F153" i="40"/>
  <c r="D81" i="246" s="1"/>
  <c r="G81" i="246" s="1"/>
  <c r="F157" i="40"/>
  <c r="D85" i="246" s="1"/>
  <c r="G85" i="246" s="1"/>
  <c r="F161" i="40"/>
  <c r="D89" i="246" s="1"/>
  <c r="G89" i="246" s="1"/>
  <c r="F165" i="40"/>
  <c r="D93" i="246" s="1"/>
  <c r="G93" i="246" s="1"/>
  <c r="F169" i="40"/>
  <c r="F150" i="40"/>
  <c r="E150" i="40" s="1"/>
  <c r="F155" i="40"/>
  <c r="D83" i="246" s="1"/>
  <c r="G83" i="246" s="1"/>
  <c r="F159" i="40"/>
  <c r="D87" i="246" s="1"/>
  <c r="G87" i="246" s="1"/>
  <c r="F163" i="40"/>
  <c r="D91" i="246" s="1"/>
  <c r="G91" i="246" s="1"/>
  <c r="F167" i="40"/>
  <c r="D95" i="246" s="1"/>
  <c r="G95" i="246" s="1"/>
  <c r="F171" i="40"/>
  <c r="D99" i="246" s="1"/>
  <c r="G99" i="246" s="1"/>
  <c r="F160" i="40"/>
  <c r="D88" i="246" s="1"/>
  <c r="G88" i="246" s="1"/>
  <c r="F164" i="40"/>
  <c r="F152" i="40"/>
  <c r="F156" i="40"/>
  <c r="D84" i="246" s="1"/>
  <c r="G84" i="246" s="1"/>
  <c r="F151" i="40"/>
  <c r="F168" i="40"/>
  <c r="D96" i="246" s="1"/>
  <c r="G96" i="246" s="1"/>
  <c r="F141" i="40"/>
  <c r="F75" i="40"/>
  <c r="E75" i="40" s="1"/>
  <c r="F21" i="40"/>
  <c r="E21" i="40" s="1"/>
  <c r="F24" i="40"/>
  <c r="F28" i="40"/>
  <c r="E28" i="40" s="1"/>
  <c r="F35" i="40"/>
  <c r="F39" i="40"/>
  <c r="E39" i="40" s="1"/>
  <c r="F42" i="40"/>
  <c r="E42" i="40" s="1"/>
  <c r="F46" i="40"/>
  <c r="E46" i="40" s="1"/>
  <c r="F49" i="40"/>
  <c r="F53" i="40"/>
  <c r="F56" i="40"/>
  <c r="E56" i="40" s="1"/>
  <c r="F60" i="40"/>
  <c r="E60" i="40" s="1"/>
  <c r="F67" i="40"/>
  <c r="E67" i="40" s="1"/>
  <c r="F71" i="40"/>
  <c r="E71" i="40" s="1"/>
  <c r="F74" i="40"/>
  <c r="E74" i="40" s="1"/>
  <c r="F78" i="40"/>
  <c r="E78" i="40" s="1"/>
  <c r="F81" i="40"/>
  <c r="E81" i="40" s="1"/>
  <c r="F85" i="40"/>
  <c r="E85" i="40" s="1"/>
  <c r="F88" i="40"/>
  <c r="E88" i="40" s="1"/>
  <c r="F92" i="40"/>
  <c r="E92" i="40" s="1"/>
  <c r="F95" i="40"/>
  <c r="E95" i="40" s="1"/>
  <c r="F99" i="40"/>
  <c r="E99" i="40" s="1"/>
  <c r="F106" i="40"/>
  <c r="F110" i="40"/>
  <c r="F113" i="40"/>
  <c r="E113" i="40" s="1"/>
  <c r="F117" i="40"/>
  <c r="E117" i="40" s="1"/>
  <c r="F120" i="40"/>
  <c r="E120" i="40" s="1"/>
  <c r="F124" i="40"/>
  <c r="E124" i="40" s="1"/>
  <c r="F127" i="40"/>
  <c r="E127" i="40" s="1"/>
  <c r="F131" i="40"/>
  <c r="E131" i="40" s="1"/>
  <c r="F138" i="40"/>
  <c r="E138" i="40" s="1"/>
  <c r="F142" i="40"/>
  <c r="F145" i="40"/>
  <c r="F149" i="40"/>
  <c r="F175" i="40"/>
  <c r="E175" i="40" s="1"/>
  <c r="F178" i="40"/>
  <c r="E178" i="40" s="1"/>
  <c r="F182" i="40"/>
  <c r="E182" i="40" s="1"/>
  <c r="F189" i="40"/>
  <c r="E189" i="40" s="1"/>
  <c r="F193" i="40"/>
  <c r="E193" i="40" s="1"/>
  <c r="F196" i="40"/>
  <c r="E196" i="40" s="1"/>
  <c r="F200" i="40"/>
  <c r="E200" i="40" s="1"/>
  <c r="F203" i="40"/>
  <c r="E203" i="40" s="1"/>
  <c r="F209" i="40"/>
  <c r="E209" i="40" s="1"/>
  <c r="F212" i="40"/>
  <c r="E212" i="40" s="1"/>
  <c r="F217" i="40"/>
  <c r="E217" i="40" s="1"/>
  <c r="F220" i="40"/>
  <c r="E220" i="40" s="1"/>
  <c r="F225" i="40"/>
  <c r="E225" i="40" s="1"/>
  <c r="F228" i="40"/>
  <c r="E228" i="40" s="1"/>
  <c r="F233" i="40"/>
  <c r="E233" i="40" s="1"/>
  <c r="F236" i="40"/>
  <c r="E236" i="40" s="1"/>
  <c r="F241" i="40"/>
  <c r="E241" i="40" s="1"/>
  <c r="F244" i="40"/>
  <c r="E244" i="40" s="1"/>
  <c r="F249" i="40"/>
  <c r="E249" i="40" s="1"/>
  <c r="F252" i="40"/>
  <c r="E252" i="40" s="1"/>
  <c r="F257" i="40"/>
  <c r="E257" i="40" s="1"/>
  <c r="F260" i="40"/>
  <c r="E260" i="40" s="1"/>
  <c r="F265" i="40"/>
  <c r="E265" i="40" s="1"/>
  <c r="F268" i="40"/>
  <c r="E268" i="40" s="1"/>
  <c r="F273" i="40"/>
  <c r="E273" i="40" s="1"/>
  <c r="F276" i="40"/>
  <c r="E276" i="40" s="1"/>
  <c r="F281" i="40"/>
  <c r="E281" i="40" s="1"/>
  <c r="F284" i="40"/>
  <c r="E284" i="40" s="1"/>
  <c r="F289" i="40"/>
  <c r="E289" i="40" s="1"/>
  <c r="F292" i="40"/>
  <c r="F297" i="40"/>
  <c r="F300" i="40"/>
  <c r="F305" i="40"/>
  <c r="F23" i="40"/>
  <c r="E23" i="40" s="1"/>
  <c r="F32" i="40"/>
  <c r="E32" i="40" s="1"/>
  <c r="F37" i="40"/>
  <c r="E37" i="40" s="1"/>
  <c r="F41" i="40"/>
  <c r="E41" i="40" s="1"/>
  <c r="F47" i="40"/>
  <c r="F51" i="40"/>
  <c r="F61" i="40"/>
  <c r="E61" i="40" s="1"/>
  <c r="F65" i="40"/>
  <c r="E65" i="40" s="1"/>
  <c r="F70" i="40"/>
  <c r="E70" i="40" s="1"/>
  <c r="F84" i="40"/>
  <c r="E84" i="40" s="1"/>
  <c r="F89" i="40"/>
  <c r="E89" i="40" s="1"/>
  <c r="F94" i="40"/>
  <c r="E94" i="40" s="1"/>
  <c r="F98" i="40"/>
  <c r="E98" i="40" s="1"/>
  <c r="F103" i="40"/>
  <c r="E103" i="40" s="1"/>
  <c r="F108" i="40"/>
  <c r="F112" i="40"/>
  <c r="F118" i="40"/>
  <c r="F122" i="40"/>
  <c r="E122" i="40" s="1"/>
  <c r="F132" i="40"/>
  <c r="E132" i="40" s="1"/>
  <c r="F136" i="40"/>
  <c r="E136" i="40" s="1"/>
  <c r="F146" i="40"/>
  <c r="F174" i="40"/>
  <c r="E174" i="40" s="1"/>
  <c r="F179" i="40"/>
  <c r="E179" i="40" s="1"/>
  <c r="F184" i="40"/>
  <c r="E184" i="40" s="1"/>
  <c r="F188" i="40"/>
  <c r="E188" i="40" s="1"/>
  <c r="F198" i="40"/>
  <c r="E198" i="40" s="1"/>
  <c r="F202" i="40"/>
  <c r="E202" i="40" s="1"/>
  <c r="F207" i="40"/>
  <c r="E207" i="40" s="1"/>
  <c r="F214" i="40"/>
  <c r="E214" i="40" s="1"/>
  <c r="F218" i="40"/>
  <c r="E218" i="40" s="1"/>
  <c r="F221" i="40"/>
  <c r="E221" i="40" s="1"/>
  <c r="F232" i="40"/>
  <c r="E232" i="40" s="1"/>
  <c r="F235" i="40"/>
  <c r="E235" i="40" s="1"/>
  <c r="F239" i="40"/>
  <c r="E239" i="40" s="1"/>
  <c r="F246" i="40"/>
  <c r="E246" i="40" s="1"/>
  <c r="F250" i="40"/>
  <c r="E250" i="40" s="1"/>
  <c r="F253" i="40"/>
  <c r="E253" i="40" s="1"/>
  <c r="F264" i="40"/>
  <c r="E264" i="40" s="1"/>
  <c r="F267" i="40"/>
  <c r="E267" i="40" s="1"/>
  <c r="F271" i="40"/>
  <c r="E271" i="40" s="1"/>
  <c r="F278" i="40"/>
  <c r="E278" i="40" s="1"/>
  <c r="F282" i="40"/>
  <c r="E282" i="40" s="1"/>
  <c r="F285" i="40"/>
  <c r="E285" i="40" s="1"/>
  <c r="F296" i="40"/>
  <c r="F299" i="40"/>
  <c r="F303" i="40"/>
  <c r="F309" i="40"/>
  <c r="E309" i="40" s="1"/>
  <c r="F312" i="40"/>
  <c r="E312" i="40" s="1"/>
  <c r="F317" i="40"/>
  <c r="E317" i="40" s="1"/>
  <c r="F320" i="40"/>
  <c r="E320" i="40" s="1"/>
  <c r="F325" i="40"/>
  <c r="E325" i="40" s="1"/>
  <c r="F328" i="40"/>
  <c r="E328" i="40" s="1"/>
  <c r="F333" i="40"/>
  <c r="E333" i="40" s="1"/>
  <c r="F336" i="40"/>
  <c r="E336" i="40" s="1"/>
  <c r="F341" i="40"/>
  <c r="E341" i="40" s="1"/>
  <c r="F344" i="40"/>
  <c r="E344" i="40" s="1"/>
  <c r="F20" i="40"/>
  <c r="E20" i="40" s="1"/>
  <c r="F25" i="40"/>
  <c r="E25" i="40" s="1"/>
  <c r="F34" i="40"/>
  <c r="E34" i="40" s="1"/>
  <c r="F44" i="40"/>
  <c r="E44" i="40" s="1"/>
  <c r="F48" i="40"/>
  <c r="E48" i="40" s="1"/>
  <c r="F54" i="40"/>
  <c r="F58" i="40"/>
  <c r="E58" i="40" s="1"/>
  <c r="F63" i="40"/>
  <c r="E63" i="40" s="1"/>
  <c r="F68" i="40"/>
  <c r="E68" i="40" s="1"/>
  <c r="F72" i="40"/>
  <c r="E72" i="40" s="1"/>
  <c r="F77" i="40"/>
  <c r="E77" i="40" s="1"/>
  <c r="F82" i="40"/>
  <c r="E82" i="40" s="1"/>
  <c r="F91" i="40"/>
  <c r="E91" i="40" s="1"/>
  <c r="F96" i="40"/>
  <c r="E96" i="40" s="1"/>
  <c r="F101" i="40"/>
  <c r="E101" i="40" s="1"/>
  <c r="F105" i="40"/>
  <c r="E105" i="40" s="1"/>
  <c r="F115" i="40"/>
  <c r="E115" i="40" s="1"/>
  <c r="F119" i="40"/>
  <c r="E119" i="40" s="1"/>
  <c r="F125" i="40"/>
  <c r="E125" i="40" s="1"/>
  <c r="F129" i="40"/>
  <c r="E129" i="40" s="1"/>
  <c r="F134" i="40"/>
  <c r="E134" i="40" s="1"/>
  <c r="F139" i="40"/>
  <c r="E139" i="40" s="1"/>
  <c r="F143" i="40"/>
  <c r="F148" i="40"/>
  <c r="F172" i="40"/>
  <c r="E172" i="40" s="1"/>
  <c r="F177" i="40"/>
  <c r="E177" i="40" s="1"/>
  <c r="F181" i="40"/>
  <c r="E181" i="40" s="1"/>
  <c r="F186" i="40"/>
  <c r="E186" i="40" s="1"/>
  <c r="F191" i="40"/>
  <c r="E191" i="40" s="1"/>
  <c r="F195" i="40"/>
  <c r="E195" i="40" s="1"/>
  <c r="F201" i="40"/>
  <c r="E201" i="40" s="1"/>
  <c r="F205" i="40"/>
  <c r="E205" i="40" s="1"/>
  <c r="F216" i="40"/>
  <c r="E216" i="40" s="1"/>
  <c r="F219" i="40"/>
  <c r="E219" i="40" s="1"/>
  <c r="F223" i="40"/>
  <c r="E223" i="40" s="1"/>
  <c r="F230" i="40"/>
  <c r="E230" i="40" s="1"/>
  <c r="F234" i="40"/>
  <c r="E234" i="40" s="1"/>
  <c r="F237" i="40"/>
  <c r="E237" i="40" s="1"/>
  <c r="F248" i="40"/>
  <c r="E248" i="40" s="1"/>
  <c r="F251" i="40"/>
  <c r="E251" i="40" s="1"/>
  <c r="F255" i="40"/>
  <c r="E255" i="40" s="1"/>
  <c r="F262" i="40"/>
  <c r="E262" i="40" s="1"/>
  <c r="F266" i="40"/>
  <c r="E266" i="40" s="1"/>
  <c r="F269" i="40"/>
  <c r="E269" i="40" s="1"/>
  <c r="F280" i="40"/>
  <c r="E280" i="40" s="1"/>
  <c r="F283" i="40"/>
  <c r="E283" i="40" s="1"/>
  <c r="F287" i="40"/>
  <c r="E287" i="40" s="1"/>
  <c r="F294" i="40"/>
  <c r="F298" i="40"/>
  <c r="E298" i="40" s="1"/>
  <c r="F301" i="40"/>
  <c r="F308" i="40"/>
  <c r="E308" i="40" s="1"/>
  <c r="F313" i="40"/>
  <c r="E313" i="40" s="1"/>
  <c r="F316" i="40"/>
  <c r="E316" i="40" s="1"/>
  <c r="F321" i="40"/>
  <c r="E321" i="40" s="1"/>
  <c r="F324" i="40"/>
  <c r="E324" i="40" s="1"/>
  <c r="F329" i="40"/>
  <c r="E329" i="40" s="1"/>
  <c r="F332" i="40"/>
  <c r="E332" i="40" s="1"/>
  <c r="F337" i="40"/>
  <c r="E337" i="40" s="1"/>
  <c r="F340" i="40"/>
  <c r="E340" i="40" s="1"/>
  <c r="F345" i="40"/>
  <c r="E345" i="40" s="1"/>
  <c r="F348" i="40"/>
  <c r="E348" i="40" s="1"/>
  <c r="F353" i="40"/>
  <c r="E353" i="40" s="1"/>
  <c r="F356" i="40"/>
  <c r="E356" i="40" s="1"/>
  <c r="F361" i="40"/>
  <c r="E361" i="40" s="1"/>
  <c r="F26" i="40"/>
  <c r="F36" i="40"/>
  <c r="F45" i="40"/>
  <c r="E45" i="40" s="1"/>
  <c r="F55" i="40"/>
  <c r="E55" i="40" s="1"/>
  <c r="F64" i="40"/>
  <c r="E64" i="40" s="1"/>
  <c r="F73" i="40"/>
  <c r="E73" i="40" s="1"/>
  <c r="F83" i="40"/>
  <c r="E83" i="40" s="1"/>
  <c r="F93" i="40"/>
  <c r="E93" i="40" s="1"/>
  <c r="F102" i="40"/>
  <c r="E102" i="40" s="1"/>
  <c r="F111" i="40"/>
  <c r="F121" i="40"/>
  <c r="E121" i="40" s="1"/>
  <c r="F130" i="40"/>
  <c r="E130" i="40" s="1"/>
  <c r="F140" i="40"/>
  <c r="E140" i="40" s="1"/>
  <c r="F187" i="40"/>
  <c r="E187" i="40" s="1"/>
  <c r="F197" i="40"/>
  <c r="E197" i="40" s="1"/>
  <c r="F206" i="40"/>
  <c r="E206" i="40" s="1"/>
  <c r="F213" i="40"/>
  <c r="E213" i="40" s="1"/>
  <c r="F227" i="40"/>
  <c r="E227" i="40" s="1"/>
  <c r="F242" i="40"/>
  <c r="E242" i="40" s="1"/>
  <c r="F256" i="40"/>
  <c r="E256" i="40" s="1"/>
  <c r="F263" i="40"/>
  <c r="E263" i="40" s="1"/>
  <c r="F270" i="40"/>
  <c r="E270" i="40" s="1"/>
  <c r="F277" i="40"/>
  <c r="E277" i="40" s="1"/>
  <c r="F291" i="40"/>
  <c r="E306" i="40"/>
  <c r="F311" i="40"/>
  <c r="E311" i="40" s="1"/>
  <c r="F322" i="40"/>
  <c r="E322" i="40" s="1"/>
  <c r="F327" i="40"/>
  <c r="E327" i="40" s="1"/>
  <c r="F338" i="40"/>
  <c r="E338" i="40" s="1"/>
  <c r="F343" i="40"/>
  <c r="E343" i="40" s="1"/>
  <c r="F347" i="40"/>
  <c r="E347" i="40" s="1"/>
  <c r="F351" i="40"/>
  <c r="E351" i="40" s="1"/>
  <c r="F358" i="40"/>
  <c r="E358" i="40" s="1"/>
  <c r="F362" i="40"/>
  <c r="E362" i="40" s="1"/>
  <c r="F367" i="40"/>
  <c r="E367" i="40" s="1"/>
  <c r="F370" i="40"/>
  <c r="E370" i="40" s="1"/>
  <c r="F375" i="40"/>
  <c r="E375" i="40" s="1"/>
  <c r="F378" i="40"/>
  <c r="E378" i="40" s="1"/>
  <c r="F383" i="40"/>
  <c r="E383" i="40" s="1"/>
  <c r="F386" i="40"/>
  <c r="E386" i="40" s="1"/>
  <c r="F391" i="40"/>
  <c r="E391" i="40" s="1"/>
  <c r="F394" i="40"/>
  <c r="E394" i="40" s="1"/>
  <c r="F399" i="40"/>
  <c r="E399" i="40" s="1"/>
  <c r="F402" i="40"/>
  <c r="E402" i="40" s="1"/>
  <c r="F10" i="40"/>
  <c r="E10" i="40" s="1"/>
  <c r="F15" i="40"/>
  <c r="E15" i="40" s="1"/>
  <c r="F19" i="40"/>
  <c r="E19" i="40" s="1"/>
  <c r="F29" i="40"/>
  <c r="E29" i="40" s="1"/>
  <c r="F38" i="40"/>
  <c r="F57" i="40"/>
  <c r="E57" i="40" s="1"/>
  <c r="F66" i="40"/>
  <c r="E66" i="40" s="1"/>
  <c r="F76" i="40"/>
  <c r="E76" i="40" s="1"/>
  <c r="F86" i="40"/>
  <c r="E86" i="40" s="1"/>
  <c r="F104" i="40"/>
  <c r="E104" i="40" s="1"/>
  <c r="F114" i="40"/>
  <c r="E114" i="40" s="1"/>
  <c r="F123" i="40"/>
  <c r="E123" i="40" s="1"/>
  <c r="F133" i="40"/>
  <c r="E133" i="40" s="1"/>
  <c r="F180" i="40"/>
  <c r="E180" i="40" s="1"/>
  <c r="F190" i="40"/>
  <c r="E190" i="40" s="1"/>
  <c r="F199" i="40"/>
  <c r="E199" i="40" s="1"/>
  <c r="F208" i="40"/>
  <c r="E208" i="40" s="1"/>
  <c r="F215" i="40"/>
  <c r="E215" i="40" s="1"/>
  <c r="F22" i="40"/>
  <c r="E22" i="40" s="1"/>
  <c r="F31" i="40"/>
  <c r="E31" i="40" s="1"/>
  <c r="F40" i="40"/>
  <c r="E40" i="40" s="1"/>
  <c r="F50" i="40"/>
  <c r="F59" i="40"/>
  <c r="E59" i="40" s="1"/>
  <c r="F69" i="40"/>
  <c r="E69" i="40" s="1"/>
  <c r="E79" i="40"/>
  <c r="F87" i="40"/>
  <c r="E87" i="40" s="1"/>
  <c r="F97" i="40"/>
  <c r="E97" i="40" s="1"/>
  <c r="F107" i="40"/>
  <c r="F116" i="40"/>
  <c r="E116" i="40" s="1"/>
  <c r="F126" i="40"/>
  <c r="E126" i="40" s="1"/>
  <c r="F135" i="40"/>
  <c r="F144" i="40"/>
  <c r="F173" i="40"/>
  <c r="E173" i="40" s="1"/>
  <c r="F183" i="40"/>
  <c r="E183" i="40" s="1"/>
  <c r="F192" i="40"/>
  <c r="E192" i="40" s="1"/>
  <c r="F210" i="40"/>
  <c r="E210" i="40" s="1"/>
  <c r="F224" i="40"/>
  <c r="E224" i="40" s="1"/>
  <c r="F231" i="40"/>
  <c r="E231" i="40" s="1"/>
  <c r="F238" i="40"/>
  <c r="E238" i="40" s="1"/>
  <c r="F245" i="40"/>
  <c r="E245" i="40" s="1"/>
  <c r="F259" i="40"/>
  <c r="E259" i="40" s="1"/>
  <c r="F274" i="40"/>
  <c r="E274" i="40" s="1"/>
  <c r="F288" i="40"/>
  <c r="E288" i="40" s="1"/>
  <c r="F295" i="40"/>
  <c r="F302" i="40"/>
  <c r="F314" i="40"/>
  <c r="E314" i="40" s="1"/>
  <c r="F319" i="40"/>
  <c r="E319" i="40" s="1"/>
  <c r="F330" i="40"/>
  <c r="E330" i="40" s="1"/>
  <c r="F335" i="40"/>
  <c r="E335" i="40" s="1"/>
  <c r="F346" i="40"/>
  <c r="E346" i="40" s="1"/>
  <c r="F349" i="40"/>
  <c r="E349" i="40" s="1"/>
  <c r="F360" i="40"/>
  <c r="E360" i="40" s="1"/>
  <c r="F363" i="40"/>
  <c r="E363" i="40" s="1"/>
  <c r="F366" i="40"/>
  <c r="E366" i="40" s="1"/>
  <c r="F371" i="40"/>
  <c r="E371" i="40" s="1"/>
  <c r="F374" i="40"/>
  <c r="E374" i="40" s="1"/>
  <c r="F379" i="40"/>
  <c r="E379" i="40" s="1"/>
  <c r="F382" i="40"/>
  <c r="E382" i="40" s="1"/>
  <c r="F387" i="40"/>
  <c r="E387" i="40" s="1"/>
  <c r="F390" i="40"/>
  <c r="E390" i="40" s="1"/>
  <c r="F395" i="40"/>
  <c r="E395" i="40" s="1"/>
  <c r="F398" i="40"/>
  <c r="E398" i="40" s="1"/>
  <c r="F403" i="40"/>
  <c r="E403" i="40" s="1"/>
  <c r="E8" i="40"/>
  <c r="F12" i="40"/>
  <c r="E12" i="40" s="1"/>
  <c r="F17" i="40"/>
  <c r="E17" i="40" s="1"/>
  <c r="F33" i="40"/>
  <c r="E33" i="40" s="1"/>
  <c r="F43" i="40"/>
  <c r="E43" i="40" s="1"/>
  <c r="F52" i="40"/>
  <c r="F62" i="40"/>
  <c r="E62" i="40" s="1"/>
  <c r="F80" i="40"/>
  <c r="E80" i="40" s="1"/>
  <c r="F90" i="40"/>
  <c r="E90" i="40" s="1"/>
  <c r="F100" i="40"/>
  <c r="E100" i="40" s="1"/>
  <c r="F109" i="40"/>
  <c r="F128" i="40"/>
  <c r="E128" i="40" s="1"/>
  <c r="F137" i="40"/>
  <c r="E137" i="40" s="1"/>
  <c r="F147" i="40"/>
  <c r="F176" i="40"/>
  <c r="E176" i="40" s="1"/>
  <c r="F185" i="40"/>
  <c r="E185" i="40" s="1"/>
  <c r="F194" i="40"/>
  <c r="E194" i="40" s="1"/>
  <c r="F204" i="40"/>
  <c r="E204" i="40" s="1"/>
  <c r="F211" i="40"/>
  <c r="E211" i="40" s="1"/>
  <c r="F226" i="40"/>
  <c r="E226" i="40" s="1"/>
  <c r="F240" i="40"/>
  <c r="E240" i="40" s="1"/>
  <c r="F247" i="40"/>
  <c r="E247" i="40" s="1"/>
  <c r="F254" i="40"/>
  <c r="E254" i="40" s="1"/>
  <c r="F261" i="40"/>
  <c r="E261" i="40" s="1"/>
  <c r="F275" i="40"/>
  <c r="E275" i="40" s="1"/>
  <c r="F290" i="40"/>
  <c r="E290" i="40" s="1"/>
  <c r="F304" i="40"/>
  <c r="F310" i="40"/>
  <c r="E310" i="40" s="1"/>
  <c r="F315" i="40"/>
  <c r="E315" i="40" s="1"/>
  <c r="F326" i="40"/>
  <c r="E326" i="40" s="1"/>
  <c r="F331" i="40"/>
  <c r="E331" i="40" s="1"/>
  <c r="F342" i="40"/>
  <c r="E342" i="40" s="1"/>
  <c r="F350" i="40"/>
  <c r="E350" i="40" s="1"/>
  <c r="F354" i="40"/>
  <c r="E354" i="40" s="1"/>
  <c r="F357" i="40"/>
  <c r="E357" i="40" s="1"/>
  <c r="F364" i="40"/>
  <c r="E364" i="40" s="1"/>
  <c r="F369" i="40"/>
  <c r="E369" i="40" s="1"/>
  <c r="F372" i="40"/>
  <c r="E372" i="40" s="1"/>
  <c r="F377" i="40"/>
  <c r="E377" i="40" s="1"/>
  <c r="F380" i="40"/>
  <c r="E380" i="40" s="1"/>
  <c r="F385" i="40"/>
  <c r="E385" i="40" s="1"/>
  <c r="F388" i="40"/>
  <c r="E388" i="40" s="1"/>
  <c r="F393" i="40"/>
  <c r="E393" i="40" s="1"/>
  <c r="F396" i="40"/>
  <c r="E396" i="40" s="1"/>
  <c r="F401" i="40"/>
  <c r="E401" i="40" s="1"/>
  <c r="F243" i="40"/>
  <c r="E243" i="40" s="1"/>
  <c r="F272" i="40"/>
  <c r="E272" i="40" s="1"/>
  <c r="F323" i="40"/>
  <c r="E323" i="40" s="1"/>
  <c r="F359" i="40"/>
  <c r="E359" i="40" s="1"/>
  <c r="F381" i="40"/>
  <c r="E381" i="40" s="1"/>
  <c r="F392" i="40"/>
  <c r="E392" i="40" s="1"/>
  <c r="F11" i="40"/>
  <c r="E11" i="40" s="1"/>
  <c r="F222" i="40"/>
  <c r="E222" i="40" s="1"/>
  <c r="F279" i="40"/>
  <c r="E279" i="40" s="1"/>
  <c r="F307" i="40"/>
  <c r="E307" i="40" s="1"/>
  <c r="F373" i="40"/>
  <c r="E373" i="40" s="1"/>
  <c r="F384" i="40"/>
  <c r="E384" i="40" s="1"/>
  <c r="F404" i="40"/>
  <c r="E404" i="40" s="1"/>
  <c r="F13" i="40"/>
  <c r="E13" i="40" s="1"/>
  <c r="F229" i="40"/>
  <c r="E229" i="40" s="1"/>
  <c r="F258" i="40"/>
  <c r="E258" i="40" s="1"/>
  <c r="F286" i="40"/>
  <c r="E286" i="40" s="1"/>
  <c r="F334" i="40"/>
  <c r="E334" i="40" s="1"/>
  <c r="F352" i="40"/>
  <c r="E352" i="40" s="1"/>
  <c r="F365" i="40"/>
  <c r="E365" i="40" s="1"/>
  <c r="F376" i="40"/>
  <c r="E376" i="40" s="1"/>
  <c r="F397" i="40"/>
  <c r="E397" i="40" s="1"/>
  <c r="F16" i="40"/>
  <c r="F293" i="40"/>
  <c r="F318" i="40"/>
  <c r="E318" i="40" s="1"/>
  <c r="F339" i="40"/>
  <c r="E339" i="40" s="1"/>
  <c r="F355" i="40"/>
  <c r="E355" i="40" s="1"/>
  <c r="F368" i="40"/>
  <c r="E368" i="40" s="1"/>
  <c r="F389" i="40"/>
  <c r="E389" i="40" s="1"/>
  <c r="F400" i="40"/>
  <c r="E400" i="40" s="1"/>
  <c r="F9" i="40"/>
  <c r="E9" i="40" s="1"/>
  <c r="F18" i="40"/>
  <c r="E18" i="40" s="1"/>
  <c r="G53" i="209"/>
  <c r="L20" i="90" l="1"/>
  <c r="N20" i="90" s="1"/>
  <c r="O20" i="90" s="1"/>
  <c r="D20" i="90" s="1"/>
  <c r="D9" i="90" s="1"/>
  <c r="F9" i="90" s="1"/>
  <c r="L17" i="90"/>
  <c r="E7" i="40"/>
  <c r="I7" i="40"/>
  <c r="E26" i="40"/>
  <c r="G27" i="37"/>
  <c r="G77" i="246"/>
  <c r="H84" i="246"/>
  <c r="L84" i="246" s="1"/>
  <c r="J84" i="246" s="1"/>
  <c r="K84" i="246"/>
  <c r="H99" i="246"/>
  <c r="L99" i="246" s="1"/>
  <c r="J99" i="246" s="1"/>
  <c r="K99" i="246"/>
  <c r="H83" i="246"/>
  <c r="L83" i="246" s="1"/>
  <c r="J83" i="246" s="1"/>
  <c r="K83" i="246"/>
  <c r="H89" i="246"/>
  <c r="L89" i="246" s="1"/>
  <c r="J89" i="246" s="1"/>
  <c r="K89" i="246"/>
  <c r="D80" i="246"/>
  <c r="G80" i="246" s="1"/>
  <c r="H95" i="246"/>
  <c r="L95" i="246" s="1"/>
  <c r="J95" i="246" s="1"/>
  <c r="K95" i="246"/>
  <c r="H85" i="246"/>
  <c r="L85" i="246" s="1"/>
  <c r="J85" i="246" s="1"/>
  <c r="K85" i="246"/>
  <c r="H90" i="246"/>
  <c r="L90" i="246" s="1"/>
  <c r="J90" i="246" s="1"/>
  <c r="K90" i="246"/>
  <c r="H96" i="246"/>
  <c r="L96" i="246" s="1"/>
  <c r="J96" i="246" s="1"/>
  <c r="K96" i="246"/>
  <c r="H91" i="246"/>
  <c r="L91" i="246" s="1"/>
  <c r="J91" i="246" s="1"/>
  <c r="K91" i="246"/>
  <c r="K81" i="246"/>
  <c r="H81" i="246"/>
  <c r="L81" i="246" s="1"/>
  <c r="J81" i="246" s="1"/>
  <c r="H82" i="246"/>
  <c r="L82" i="246" s="1"/>
  <c r="J82" i="246" s="1"/>
  <c r="K82" i="246"/>
  <c r="L74" i="215"/>
  <c r="D74" i="215" s="1"/>
  <c r="D79" i="246"/>
  <c r="G79" i="246" s="1"/>
  <c r="H88" i="246"/>
  <c r="L88" i="246" s="1"/>
  <c r="J88" i="246" s="1"/>
  <c r="K88" i="246"/>
  <c r="H87" i="246"/>
  <c r="L87" i="246" s="1"/>
  <c r="J87" i="246" s="1"/>
  <c r="K87" i="246"/>
  <c r="H93" i="246"/>
  <c r="L93" i="246" s="1"/>
  <c r="J93" i="246" s="1"/>
  <c r="K93" i="246"/>
  <c r="H98" i="246"/>
  <c r="L98" i="246" s="1"/>
  <c r="J98" i="246" s="1"/>
  <c r="K98" i="246"/>
  <c r="H47" i="215"/>
  <c r="G47" i="215" s="1"/>
  <c r="G39" i="209"/>
  <c r="F39" i="209" s="1"/>
  <c r="G38" i="209"/>
  <c r="K38" i="209" s="1"/>
  <c r="D38" i="209" s="1"/>
  <c r="C38" i="209" s="1"/>
  <c r="G36" i="209"/>
  <c r="F36" i="209" s="1"/>
  <c r="G31" i="209"/>
  <c r="F31" i="209" s="1"/>
  <c r="H45" i="215"/>
  <c r="G45" i="215" s="1"/>
  <c r="G29" i="209"/>
  <c r="K29" i="209" s="1"/>
  <c r="D29" i="209" s="1"/>
  <c r="C29" i="209" s="1"/>
  <c r="G30" i="209"/>
  <c r="K30" i="209" s="1"/>
  <c r="D30" i="209" s="1"/>
  <c r="H57" i="215"/>
  <c r="L57" i="215" s="1"/>
  <c r="D57" i="215" s="1"/>
  <c r="C57" i="215" s="1"/>
  <c r="L58" i="215"/>
  <c r="D58" i="215" s="1"/>
  <c r="H56" i="215"/>
  <c r="G56" i="215" s="1"/>
  <c r="H55" i="215"/>
  <c r="G55" i="215" s="1"/>
  <c r="H52" i="215"/>
  <c r="L52" i="215" s="1"/>
  <c r="D52" i="215" s="1"/>
  <c r="C52" i="215" s="1"/>
  <c r="G23" i="209"/>
  <c r="K23" i="209" s="1"/>
  <c r="D23" i="209" s="1"/>
  <c r="C23" i="209" s="1"/>
  <c r="G35" i="209"/>
  <c r="F35" i="209" s="1"/>
  <c r="P15" i="54"/>
  <c r="G28" i="209"/>
  <c r="F28" i="209" s="1"/>
  <c r="H48" i="215"/>
  <c r="G48" i="215" s="1"/>
  <c r="G27" i="209"/>
  <c r="F27" i="209" s="1"/>
  <c r="G40" i="209"/>
  <c r="K40" i="209" s="1"/>
  <c r="D40" i="209" s="1"/>
  <c r="C40" i="209" s="1"/>
  <c r="H54" i="215"/>
  <c r="G54" i="215" s="1"/>
  <c r="G24" i="209"/>
  <c r="K24" i="209" s="1"/>
  <c r="D24" i="209" s="1"/>
  <c r="C24" i="209" s="1"/>
  <c r="G22" i="209"/>
  <c r="F22" i="209" s="1"/>
  <c r="E295" i="40"/>
  <c r="G51" i="209"/>
  <c r="E107" i="40"/>
  <c r="H38" i="215"/>
  <c r="G37" i="209"/>
  <c r="K37" i="209" s="1"/>
  <c r="D37" i="209" s="1"/>
  <c r="C37" i="209" s="1"/>
  <c r="E304" i="40"/>
  <c r="G61" i="209"/>
  <c r="E109" i="40"/>
  <c r="H40" i="215"/>
  <c r="E50" i="40"/>
  <c r="S16" i="54"/>
  <c r="E291" i="40"/>
  <c r="G47" i="209"/>
  <c r="E303" i="40"/>
  <c r="G60" i="209"/>
  <c r="E51" i="40"/>
  <c r="O15" i="54"/>
  <c r="E300" i="40"/>
  <c r="G57" i="209"/>
  <c r="E106" i="40"/>
  <c r="H37" i="215"/>
  <c r="L37" i="215" s="1"/>
  <c r="E24" i="40"/>
  <c r="G56" i="209"/>
  <c r="H60" i="215"/>
  <c r="G60" i="215" s="1"/>
  <c r="G25" i="209"/>
  <c r="K25" i="209" s="1"/>
  <c r="D25" i="209" s="1"/>
  <c r="C25" i="209" s="1"/>
  <c r="G26" i="209"/>
  <c r="F26" i="209" s="1"/>
  <c r="G34" i="209"/>
  <c r="F34" i="209" s="1"/>
  <c r="E147" i="40"/>
  <c r="E52" i="40"/>
  <c r="O16" i="54"/>
  <c r="E302" i="40"/>
  <c r="G59" i="209"/>
  <c r="E294" i="40"/>
  <c r="G50" i="209"/>
  <c r="E148" i="40"/>
  <c r="E299" i="40"/>
  <c r="G55" i="209"/>
  <c r="E146" i="40"/>
  <c r="E118" i="40"/>
  <c r="H50" i="215"/>
  <c r="E47" i="40"/>
  <c r="V16" i="54"/>
  <c r="W16" i="54" s="1"/>
  <c r="V15" i="54"/>
  <c r="W15" i="54" s="1"/>
  <c r="E297" i="40"/>
  <c r="G54" i="209"/>
  <c r="E149" i="40"/>
  <c r="E53" i="40"/>
  <c r="Y15" i="54"/>
  <c r="Z15" i="54" s="1"/>
  <c r="E293" i="40"/>
  <c r="G49" i="209"/>
  <c r="E144" i="40"/>
  <c r="E38" i="40"/>
  <c r="H16" i="54"/>
  <c r="E143" i="40"/>
  <c r="E296" i="40"/>
  <c r="G52" i="209"/>
  <c r="E112" i="40"/>
  <c r="H43" i="215"/>
  <c r="E292" i="40"/>
  <c r="G48" i="209"/>
  <c r="E145" i="40"/>
  <c r="E49" i="40"/>
  <c r="S15" i="54"/>
  <c r="E35" i="40"/>
  <c r="L18" i="90"/>
  <c r="H44" i="215"/>
  <c r="G44" i="215" s="1"/>
  <c r="H53" i="215"/>
  <c r="G53" i="215" s="1"/>
  <c r="H59" i="215"/>
  <c r="G59" i="215" s="1"/>
  <c r="E16" i="40"/>
  <c r="G46" i="209"/>
  <c r="E135" i="40"/>
  <c r="H61" i="215"/>
  <c r="E111" i="40"/>
  <c r="H42" i="215"/>
  <c r="E36" i="40"/>
  <c r="H15" i="54"/>
  <c r="E301" i="40"/>
  <c r="G58" i="209"/>
  <c r="E54" i="40"/>
  <c r="Y16" i="54"/>
  <c r="Z16" i="54" s="1"/>
  <c r="E108" i="40"/>
  <c r="H39" i="215"/>
  <c r="E305" i="40"/>
  <c r="G41" i="209"/>
  <c r="E142" i="40"/>
  <c r="E110" i="40"/>
  <c r="H41" i="215"/>
  <c r="E141" i="40"/>
  <c r="K53" i="209"/>
  <c r="D53" i="209" s="1"/>
  <c r="G14" i="209"/>
  <c r="F53" i="209"/>
  <c r="F14" i="209" s="1"/>
  <c r="Q16" i="215"/>
  <c r="S16" i="215" s="1"/>
  <c r="H51" i="215"/>
  <c r="G51" i="215" s="1"/>
  <c r="AO24" i="215"/>
  <c r="AQ24" i="215" s="1"/>
  <c r="AO23" i="215"/>
  <c r="AQ23" i="215" s="1"/>
  <c r="H46" i="215"/>
  <c r="L46" i="215" s="1"/>
  <c r="D46" i="215" s="1"/>
  <c r="C46" i="215" s="1"/>
  <c r="AC32" i="215"/>
  <c r="AD32" i="215" s="1"/>
  <c r="AC31" i="215"/>
  <c r="AD31" i="215" s="1"/>
  <c r="AC29" i="215"/>
  <c r="AD29" i="215" s="1"/>
  <c r="AC30" i="215"/>
  <c r="AD30" i="215" s="1"/>
  <c r="BP24" i="215"/>
  <c r="BR24" i="215" s="1"/>
  <c r="AC23" i="215"/>
  <c r="AE23" i="215" s="1"/>
  <c r="AC24" i="215"/>
  <c r="AE24" i="215" s="1"/>
  <c r="BY24" i="215"/>
  <c r="CA24" i="215" s="1"/>
  <c r="AL24" i="215"/>
  <c r="AN24" i="215" s="1"/>
  <c r="AL23" i="215"/>
  <c r="AN23" i="215" s="1"/>
  <c r="AI32" i="215"/>
  <c r="AJ32" i="215" s="1"/>
  <c r="AI31" i="215"/>
  <c r="AJ31" i="215" s="1"/>
  <c r="AI29" i="215"/>
  <c r="AJ29" i="215" s="1"/>
  <c r="AI30" i="215"/>
  <c r="AJ30" i="215" s="1"/>
  <c r="N32" i="215"/>
  <c r="O32" i="215" s="1"/>
  <c r="N29" i="215"/>
  <c r="O29" i="215" s="1"/>
  <c r="N30" i="215"/>
  <c r="O30" i="215" s="1"/>
  <c r="N31" i="215"/>
  <c r="O31" i="215" s="1"/>
  <c r="BV24" i="215"/>
  <c r="BX24" i="215" s="1"/>
  <c r="AI23" i="215"/>
  <c r="AK23" i="215" s="1"/>
  <c r="AI24" i="215"/>
  <c r="AK24" i="215" s="1"/>
  <c r="Z32" i="215"/>
  <c r="AA32" i="215" s="1"/>
  <c r="Z29" i="215"/>
  <c r="AA29" i="215" s="1"/>
  <c r="Z30" i="215"/>
  <c r="AA30" i="215" s="1"/>
  <c r="Z31" i="215"/>
  <c r="AA31" i="215" s="1"/>
  <c r="AX23" i="215"/>
  <c r="AZ23" i="215" s="1"/>
  <c r="AX24" i="215"/>
  <c r="AZ24" i="215" s="1"/>
  <c r="AU23" i="215"/>
  <c r="AW23" i="215" s="1"/>
  <c r="AR23" i="215"/>
  <c r="AT23" i="215" s="1"/>
  <c r="AR24" i="215"/>
  <c r="AT24" i="215" s="1"/>
  <c r="BD24" i="215"/>
  <c r="BF24" i="215" s="1"/>
  <c r="T23" i="215"/>
  <c r="V23" i="215" s="1"/>
  <c r="T24" i="215"/>
  <c r="V24" i="215" s="1"/>
  <c r="K32" i="215"/>
  <c r="L32" i="215" s="1"/>
  <c r="K29" i="215"/>
  <c r="L29" i="215" s="1"/>
  <c r="K31" i="215"/>
  <c r="L31" i="215" s="1"/>
  <c r="K30" i="215"/>
  <c r="L30" i="215" s="1"/>
  <c r="BM24" i="215"/>
  <c r="BO24" i="215" s="1"/>
  <c r="W32" i="215"/>
  <c r="X32" i="215" s="1"/>
  <c r="W29" i="215"/>
  <c r="X29" i="215" s="1"/>
  <c r="W31" i="215"/>
  <c r="X31" i="215" s="1"/>
  <c r="W30" i="215"/>
  <c r="X30" i="215" s="1"/>
  <c r="BJ24" i="215"/>
  <c r="BL24" i="215" s="1"/>
  <c r="W24" i="215"/>
  <c r="Y24" i="215" s="1"/>
  <c r="W23" i="215"/>
  <c r="Y23" i="215" s="1"/>
  <c r="T32" i="215"/>
  <c r="U32" i="215" s="1"/>
  <c r="T31" i="215"/>
  <c r="U31" i="215" s="1"/>
  <c r="T29" i="215"/>
  <c r="U29" i="215" s="1"/>
  <c r="T30" i="215"/>
  <c r="U30" i="215" s="1"/>
  <c r="Q32" i="215"/>
  <c r="R32" i="215" s="1"/>
  <c r="Q31" i="215"/>
  <c r="R31" i="215" s="1"/>
  <c r="Q29" i="215"/>
  <c r="R29" i="215" s="1"/>
  <c r="Q30" i="215"/>
  <c r="R30" i="215" s="1"/>
  <c r="BA23" i="215"/>
  <c r="BC23" i="215" s="1"/>
  <c r="BA24" i="215"/>
  <c r="BC24" i="215" s="1"/>
  <c r="AR32" i="215"/>
  <c r="AS32" i="215" s="1"/>
  <c r="AR31" i="215"/>
  <c r="AS31" i="215" s="1"/>
  <c r="AR29" i="215"/>
  <c r="AS29" i="215" s="1"/>
  <c r="AR30" i="215"/>
  <c r="AS30" i="215" s="1"/>
  <c r="AO32" i="215"/>
  <c r="AP32" i="215" s="1"/>
  <c r="AO29" i="215"/>
  <c r="AP29" i="215" s="1"/>
  <c r="AO30" i="215"/>
  <c r="AP30" i="215" s="1"/>
  <c r="AO31" i="215"/>
  <c r="AP31" i="215" s="1"/>
  <c r="Q23" i="215"/>
  <c r="S23" i="215" s="1"/>
  <c r="Q24" i="215"/>
  <c r="S24" i="215" s="1"/>
  <c r="AL32" i="215"/>
  <c r="AM32" i="215" s="1"/>
  <c r="AL31" i="215"/>
  <c r="AM31" i="215" s="1"/>
  <c r="AL29" i="215"/>
  <c r="AM29" i="215" s="1"/>
  <c r="AL30" i="215"/>
  <c r="AM30" i="215" s="1"/>
  <c r="AF23" i="215"/>
  <c r="AH23" i="215" s="1"/>
  <c r="AF24" i="215"/>
  <c r="AH24" i="215" s="1"/>
  <c r="BG24" i="215"/>
  <c r="BI24" i="215" s="1"/>
  <c r="BS24" i="215"/>
  <c r="BU24" i="215" s="1"/>
  <c r="H49" i="215"/>
  <c r="G49" i="215" s="1"/>
  <c r="N16" i="215"/>
  <c r="P16" i="215" s="1"/>
  <c r="F38" i="209"/>
  <c r="G33" i="209"/>
  <c r="G32" i="209"/>
  <c r="P16" i="54"/>
  <c r="N18" i="90" l="1"/>
  <c r="H79" i="246"/>
  <c r="L79" i="246" s="1"/>
  <c r="J79" i="246" s="1"/>
  <c r="G76" i="246"/>
  <c r="K79" i="246"/>
  <c r="K76" i="246" s="1"/>
  <c r="H80" i="246"/>
  <c r="L80" i="246" s="1"/>
  <c r="J80" i="246" s="1"/>
  <c r="K80" i="246"/>
  <c r="K78" i="246" s="1"/>
  <c r="G78" i="246"/>
  <c r="K77" i="246"/>
  <c r="H77" i="246"/>
  <c r="D77" i="246"/>
  <c r="K39" i="209"/>
  <c r="D39" i="209" s="1"/>
  <c r="C39" i="209" s="1"/>
  <c r="C74" i="215"/>
  <c r="C7" i="215" s="1"/>
  <c r="L47" i="215"/>
  <c r="D47" i="215" s="1"/>
  <c r="C47" i="215" s="1"/>
  <c r="K35" i="209"/>
  <c r="D35" i="209" s="1"/>
  <c r="C35" i="209" s="1"/>
  <c r="F30" i="209"/>
  <c r="F24" i="209"/>
  <c r="K36" i="209"/>
  <c r="D36" i="209" s="1"/>
  <c r="C36" i="209" s="1"/>
  <c r="F37" i="209"/>
  <c r="F40" i="209"/>
  <c r="F25" i="209"/>
  <c r="K34" i="209"/>
  <c r="D34" i="209" s="1"/>
  <c r="C34" i="209" s="1"/>
  <c r="L45" i="215"/>
  <c r="D45" i="215" s="1"/>
  <c r="C45" i="215" s="1"/>
  <c r="G57" i="215"/>
  <c r="K26" i="209"/>
  <c r="D26" i="209" s="1"/>
  <c r="C26" i="209" s="1"/>
  <c r="F23" i="209"/>
  <c r="L56" i="215"/>
  <c r="D56" i="215" s="1"/>
  <c r="C56" i="215" s="1"/>
  <c r="F29" i="209"/>
  <c r="K31" i="209"/>
  <c r="D31" i="209" s="1"/>
  <c r="C31" i="209" s="1"/>
  <c r="K28" i="209"/>
  <c r="D28" i="209" s="1"/>
  <c r="C28" i="209" s="1"/>
  <c r="K27" i="209"/>
  <c r="D27" i="209" s="1"/>
  <c r="C27" i="209" s="1"/>
  <c r="L44" i="215"/>
  <c r="D44" i="215" s="1"/>
  <c r="C44" i="215" s="1"/>
  <c r="L55" i="215"/>
  <c r="D55" i="215" s="1"/>
  <c r="C55" i="215" s="1"/>
  <c r="L48" i="215"/>
  <c r="D48" i="215" s="1"/>
  <c r="C48" i="215" s="1"/>
  <c r="L54" i="215"/>
  <c r="D54" i="215" s="1"/>
  <c r="C54" i="215" s="1"/>
  <c r="L59" i="215"/>
  <c r="D59" i="215" s="1"/>
  <c r="C59" i="215" s="1"/>
  <c r="L53" i="215"/>
  <c r="D53" i="215" s="1"/>
  <c r="C53" i="215" s="1"/>
  <c r="G52" i="215"/>
  <c r="G58" i="215"/>
  <c r="K22" i="209"/>
  <c r="D22" i="209" s="1"/>
  <c r="C22" i="209" s="1"/>
  <c r="L60" i="215"/>
  <c r="D60" i="215" s="1"/>
  <c r="C60" i="215" s="1"/>
  <c r="CB23" i="215"/>
  <c r="K6" i="215" s="1"/>
  <c r="G39" i="215"/>
  <c r="L39" i="215"/>
  <c r="D39" i="215" s="1"/>
  <c r="C39" i="215" s="1"/>
  <c r="K58" i="209"/>
  <c r="D58" i="209" s="1"/>
  <c r="C58" i="209" s="1"/>
  <c r="F58" i="209"/>
  <c r="L42" i="215"/>
  <c r="D42" i="215" s="1"/>
  <c r="C42" i="215" s="1"/>
  <c r="G42" i="215"/>
  <c r="G7" i="209"/>
  <c r="F7" i="209" s="1"/>
  <c r="F46" i="209"/>
  <c r="K46" i="209"/>
  <c r="D46" i="209" s="1"/>
  <c r="K48" i="209"/>
  <c r="D48" i="209" s="1"/>
  <c r="C48" i="209" s="1"/>
  <c r="F48" i="209"/>
  <c r="G13" i="209"/>
  <c r="F52" i="209"/>
  <c r="F13" i="209" s="1"/>
  <c r="K52" i="209"/>
  <c r="D52" i="209" s="1"/>
  <c r="K49" i="209"/>
  <c r="D49" i="209" s="1"/>
  <c r="C49" i="209" s="1"/>
  <c r="F49" i="209"/>
  <c r="G50" i="215"/>
  <c r="L50" i="215"/>
  <c r="D50" i="215" s="1"/>
  <c r="C50" i="215" s="1"/>
  <c r="F55" i="209"/>
  <c r="K55" i="209"/>
  <c r="D55" i="209" s="1"/>
  <c r="C55" i="209" s="1"/>
  <c r="K50" i="209"/>
  <c r="D50" i="209" s="1"/>
  <c r="C50" i="209" s="1"/>
  <c r="F50" i="209"/>
  <c r="G38" i="215"/>
  <c r="L38" i="215"/>
  <c r="D38" i="215" s="1"/>
  <c r="C38" i="215" s="1"/>
  <c r="U16" i="215"/>
  <c r="K56" i="209"/>
  <c r="D56" i="209" s="1"/>
  <c r="G15" i="209"/>
  <c r="F56" i="209"/>
  <c r="F15" i="209" s="1"/>
  <c r="K57" i="209"/>
  <c r="D57" i="209" s="1"/>
  <c r="C57" i="209" s="1"/>
  <c r="F57" i="209"/>
  <c r="F60" i="209"/>
  <c r="K60" i="209"/>
  <c r="D60" i="209" s="1"/>
  <c r="C60" i="209" s="1"/>
  <c r="K61" i="209"/>
  <c r="D61" i="209" s="1"/>
  <c r="C61" i="209" s="1"/>
  <c r="F61" i="209"/>
  <c r="G41" i="215"/>
  <c r="L41" i="215"/>
  <c r="D41" i="215" s="1"/>
  <c r="C41" i="215" s="1"/>
  <c r="K41" i="209"/>
  <c r="D41" i="209" s="1"/>
  <c r="C41" i="209" s="1"/>
  <c r="F41" i="209"/>
  <c r="G61" i="215"/>
  <c r="L61" i="215"/>
  <c r="D61" i="215" s="1"/>
  <c r="C61" i="215" s="1"/>
  <c r="G43" i="215"/>
  <c r="L43" i="215"/>
  <c r="D43" i="215" s="1"/>
  <c r="C43" i="215" s="1"/>
  <c r="K54" i="209"/>
  <c r="D54" i="209" s="1"/>
  <c r="C54" i="209" s="1"/>
  <c r="F54" i="209"/>
  <c r="F59" i="209"/>
  <c r="K59" i="209"/>
  <c r="D59" i="209" s="1"/>
  <c r="C59" i="209" s="1"/>
  <c r="K51" i="209"/>
  <c r="D51" i="209" s="1"/>
  <c r="C51" i="209" s="1"/>
  <c r="F51" i="209"/>
  <c r="AT29" i="215"/>
  <c r="H29" i="215" s="1"/>
  <c r="L16" i="215"/>
  <c r="D16" i="215" s="1"/>
  <c r="D37" i="215"/>
  <c r="C37" i="215" s="1"/>
  <c r="G37" i="215"/>
  <c r="F47" i="209"/>
  <c r="K47" i="209"/>
  <c r="D47" i="209" s="1"/>
  <c r="C47" i="209" s="1"/>
  <c r="L40" i="215"/>
  <c r="D40" i="215" s="1"/>
  <c r="C40" i="215" s="1"/>
  <c r="G40" i="215"/>
  <c r="C53" i="209"/>
  <c r="D14" i="209"/>
  <c r="L51" i="215"/>
  <c r="D51" i="215" s="1"/>
  <c r="C51" i="215" s="1"/>
  <c r="G28" i="37"/>
  <c r="G46" i="215"/>
  <c r="AT30" i="215"/>
  <c r="CB24" i="215"/>
  <c r="AT32" i="215"/>
  <c r="AT31" i="215"/>
  <c r="H31" i="215" s="1"/>
  <c r="D40" i="105" s="1"/>
  <c r="H40" i="105" s="1"/>
  <c r="I40" i="105" s="1"/>
  <c r="C30" i="209"/>
  <c r="L49" i="215"/>
  <c r="D49" i="215" s="1"/>
  <c r="C49" i="215" s="1"/>
  <c r="C58" i="215"/>
  <c r="G4" i="209"/>
  <c r="F4" i="209" s="1"/>
  <c r="K32" i="209"/>
  <c r="D32" i="209" s="1"/>
  <c r="G6" i="209"/>
  <c r="F6" i="209" s="1"/>
  <c r="F32" i="209"/>
  <c r="G5" i="209"/>
  <c r="F5" i="209" s="1"/>
  <c r="K33" i="209"/>
  <c r="D33" i="209" s="1"/>
  <c r="C33" i="209" s="1"/>
  <c r="F33" i="209"/>
  <c r="K5" i="215" l="1"/>
  <c r="J5" i="215" s="1"/>
  <c r="K8" i="215"/>
  <c r="J8" i="215" s="1"/>
  <c r="D7" i="215"/>
  <c r="C16" i="215"/>
  <c r="L76" i="246"/>
  <c r="J76" i="246" s="1"/>
  <c r="I76" i="246"/>
  <c r="I78" i="246"/>
  <c r="L78" i="246"/>
  <c r="J78" i="246" s="1"/>
  <c r="D76" i="246"/>
  <c r="H76" i="246"/>
  <c r="D38" i="246"/>
  <c r="D41" i="246"/>
  <c r="H78" i="246"/>
  <c r="D78" i="246"/>
  <c r="D69" i="246"/>
  <c r="G69" i="246" s="1"/>
  <c r="D28" i="246"/>
  <c r="L77" i="246"/>
  <c r="J77" i="246" s="1"/>
  <c r="N86" i="246" s="1"/>
  <c r="I77" i="246"/>
  <c r="D15" i="209"/>
  <c r="C56" i="209"/>
  <c r="C52" i="209"/>
  <c r="D13" i="209"/>
  <c r="C46" i="209"/>
  <c r="D7" i="209"/>
  <c r="C14" i="209"/>
  <c r="D4" i="209"/>
  <c r="D37" i="246"/>
  <c r="D39" i="246"/>
  <c r="AW30" i="215"/>
  <c r="D30" i="215" s="1"/>
  <c r="D8" i="215" s="1"/>
  <c r="H30" i="215"/>
  <c r="AW32" i="215"/>
  <c r="D32" i="215" s="1"/>
  <c r="D6" i="215" s="1"/>
  <c r="H32" i="215"/>
  <c r="H6" i="215" s="1"/>
  <c r="G6" i="215" s="1"/>
  <c r="D6" i="209"/>
  <c r="C6" i="209" s="1"/>
  <c r="AW31" i="215"/>
  <c r="D31" i="215" s="1"/>
  <c r="C31" i="215" s="1"/>
  <c r="G31" i="215"/>
  <c r="G29" i="215"/>
  <c r="AW29" i="215"/>
  <c r="C32" i="209"/>
  <c r="D5" i="209"/>
  <c r="D30" i="105" s="1"/>
  <c r="W57" i="143"/>
  <c r="J57" i="143"/>
  <c r="I57" i="143"/>
  <c r="H57" i="143"/>
  <c r="G57" i="143"/>
  <c r="F57" i="143"/>
  <c r="E57" i="143"/>
  <c r="D57" i="143"/>
  <c r="E58" i="215" l="1"/>
  <c r="E23" i="215"/>
  <c r="E32" i="215"/>
  <c r="E16" i="215"/>
  <c r="D5" i="215"/>
  <c r="D36" i="105" s="1"/>
  <c r="G36" i="105" s="1"/>
  <c r="H8" i="215"/>
  <c r="G8" i="215" s="1"/>
  <c r="H5" i="215"/>
  <c r="G5" i="215" s="1"/>
  <c r="D38" i="105"/>
  <c r="G38" i="105" s="1"/>
  <c r="C8" i="215"/>
  <c r="D39" i="105"/>
  <c r="G39" i="105" s="1"/>
  <c r="H39" i="105" s="1"/>
  <c r="C7" i="209"/>
  <c r="D24" i="246"/>
  <c r="D65" i="246"/>
  <c r="G65" i="246" s="1"/>
  <c r="D25" i="246"/>
  <c r="D66" i="246"/>
  <c r="G66" i="246" s="1"/>
  <c r="K69" i="246"/>
  <c r="H69" i="246"/>
  <c r="L69" i="246" s="1"/>
  <c r="G38" i="246"/>
  <c r="AM38" i="246"/>
  <c r="AE38" i="246"/>
  <c r="W38" i="246"/>
  <c r="O38" i="246"/>
  <c r="O37" i="246"/>
  <c r="G37" i="246"/>
  <c r="W37" i="246"/>
  <c r="AM37" i="246"/>
  <c r="AE37" i="246"/>
  <c r="AM39" i="246"/>
  <c r="W39" i="246"/>
  <c r="AE39" i="246"/>
  <c r="G39" i="246"/>
  <c r="O39" i="246"/>
  <c r="D27" i="246"/>
  <c r="D68" i="246"/>
  <c r="G68" i="246" s="1"/>
  <c r="D67" i="246"/>
  <c r="G67" i="246" s="1"/>
  <c r="D26" i="246"/>
  <c r="G41" i="246"/>
  <c r="O41" i="246"/>
  <c r="AE41" i="246"/>
  <c r="W41" i="246"/>
  <c r="AM41" i="246"/>
  <c r="C13" i="209"/>
  <c r="C15" i="209"/>
  <c r="D29" i="215"/>
  <c r="C29" i="215" s="1"/>
  <c r="J6" i="215"/>
  <c r="G30" i="215"/>
  <c r="G32" i="215"/>
  <c r="C30" i="215"/>
  <c r="C32" i="215"/>
  <c r="D37" i="105"/>
  <c r="G37" i="105" s="1"/>
  <c r="C5" i="209"/>
  <c r="C4" i="209"/>
  <c r="I2" i="143"/>
  <c r="I14" i="143" s="1"/>
  <c r="J14" i="143" s="1"/>
  <c r="V57" i="143"/>
  <c r="P57" i="143"/>
  <c r="O57" i="143"/>
  <c r="N57" i="143"/>
  <c r="L57" i="143"/>
  <c r="K57" i="143"/>
  <c r="B57" i="143"/>
  <c r="X56" i="143"/>
  <c r="X55" i="143"/>
  <c r="X54" i="143"/>
  <c r="X53" i="143"/>
  <c r="X52" i="143"/>
  <c r="X51" i="143"/>
  <c r="X50" i="143"/>
  <c r="X49" i="143"/>
  <c r="X48" i="143"/>
  <c r="X47" i="143"/>
  <c r="X46" i="143"/>
  <c r="X45" i="143"/>
  <c r="X44" i="143"/>
  <c r="X43" i="143"/>
  <c r="X42" i="143"/>
  <c r="X41" i="143"/>
  <c r="X40" i="143"/>
  <c r="X39" i="143"/>
  <c r="X38" i="143"/>
  <c r="X37" i="143"/>
  <c r="X36" i="143"/>
  <c r="X35" i="143"/>
  <c r="X34" i="143"/>
  <c r="X33" i="143"/>
  <c r="X32" i="143"/>
  <c r="X31" i="143"/>
  <c r="X30" i="143"/>
  <c r="X29" i="143"/>
  <c r="X28" i="143"/>
  <c r="I19" i="143"/>
  <c r="J19" i="143" s="1"/>
  <c r="F19" i="143"/>
  <c r="I18" i="143"/>
  <c r="J18" i="143" s="1"/>
  <c r="F18" i="143"/>
  <c r="I17" i="143"/>
  <c r="J17" i="143" s="1"/>
  <c r="F17" i="143"/>
  <c r="F16" i="143"/>
  <c r="F15" i="143"/>
  <c r="F14" i="143"/>
  <c r="F13" i="143"/>
  <c r="F12" i="143"/>
  <c r="I11" i="143"/>
  <c r="J11" i="143" s="1"/>
  <c r="F11" i="143"/>
  <c r="I10" i="143"/>
  <c r="J10" i="143" s="1"/>
  <c r="F10" i="143"/>
  <c r="F9" i="143"/>
  <c r="F8" i="143"/>
  <c r="I7" i="143"/>
  <c r="J7" i="143" s="1"/>
  <c r="F7" i="143"/>
  <c r="I6" i="143"/>
  <c r="J6" i="143" s="1"/>
  <c r="F6" i="143"/>
  <c r="F5" i="143"/>
  <c r="G6" i="270" l="1"/>
  <c r="I39" i="105"/>
  <c r="C16" i="253"/>
  <c r="G25" i="246"/>
  <c r="AM25" i="246"/>
  <c r="W25" i="246"/>
  <c r="O25" i="246"/>
  <c r="AE25" i="246"/>
  <c r="K65" i="246"/>
  <c r="H65" i="246"/>
  <c r="L65" i="246" s="1"/>
  <c r="K66" i="246"/>
  <c r="H66" i="246"/>
  <c r="L66" i="246" s="1"/>
  <c r="P41" i="246"/>
  <c r="P40" i="246" s="1"/>
  <c r="O40" i="246"/>
  <c r="S41" i="246"/>
  <c r="G64" i="246"/>
  <c r="H67" i="246"/>
  <c r="K67" i="246"/>
  <c r="K39" i="246"/>
  <c r="L39" i="246" s="1"/>
  <c r="J39" i="246" s="1"/>
  <c r="H39" i="246"/>
  <c r="AF37" i="246"/>
  <c r="AI37" i="246"/>
  <c r="S37" i="246"/>
  <c r="P37" i="246"/>
  <c r="AQ38" i="246"/>
  <c r="AR38" i="246" s="1"/>
  <c r="AN38" i="246"/>
  <c r="AQ41" i="246"/>
  <c r="AN41" i="246"/>
  <c r="AN40" i="246" s="1"/>
  <c r="AM40" i="246"/>
  <c r="G40" i="246"/>
  <c r="K41" i="246"/>
  <c r="H41" i="246"/>
  <c r="H40" i="246" s="1"/>
  <c r="K68" i="246"/>
  <c r="H68" i="246"/>
  <c r="L68" i="246" s="1"/>
  <c r="AF39" i="246"/>
  <c r="AI39" i="246"/>
  <c r="AJ39" i="246" s="1"/>
  <c r="AQ37" i="246"/>
  <c r="AN37" i="246"/>
  <c r="AM36" i="246"/>
  <c r="O36" i="246"/>
  <c r="P38" i="246"/>
  <c r="S38" i="246"/>
  <c r="T38" i="246" s="1"/>
  <c r="K38" i="246"/>
  <c r="L38" i="246" s="1"/>
  <c r="J38" i="246" s="1"/>
  <c r="H38" i="246"/>
  <c r="W40" i="246"/>
  <c r="X41" i="246"/>
  <c r="X40" i="246" s="1"/>
  <c r="AA41" i="246"/>
  <c r="AA39" i="246"/>
  <c r="AB39" i="246" s="1"/>
  <c r="X39" i="246"/>
  <c r="AA37" i="246"/>
  <c r="X37" i="246"/>
  <c r="W36" i="246"/>
  <c r="AA38" i="246"/>
  <c r="AB38" i="246" s="1"/>
  <c r="X38" i="246"/>
  <c r="AF41" i="246"/>
  <c r="AF40" i="246" s="1"/>
  <c r="AE40" i="246"/>
  <c r="AI41" i="246"/>
  <c r="P39" i="246"/>
  <c r="S39" i="246"/>
  <c r="T39" i="246" s="1"/>
  <c r="AQ39" i="246"/>
  <c r="AR39" i="246" s="1"/>
  <c r="AN39" i="246"/>
  <c r="H37" i="246"/>
  <c r="K37" i="246"/>
  <c r="G36" i="246"/>
  <c r="AE36" i="246"/>
  <c r="AI38" i="246"/>
  <c r="AJ38" i="246" s="1"/>
  <c r="AF38" i="246"/>
  <c r="G30" i="105"/>
  <c r="C6" i="215"/>
  <c r="C5" i="215"/>
  <c r="I16" i="143"/>
  <c r="J16" i="143" s="1"/>
  <c r="K16" i="143" s="1"/>
  <c r="L16" i="143" s="1"/>
  <c r="I8" i="143"/>
  <c r="J8" i="143" s="1"/>
  <c r="I12" i="143"/>
  <c r="J12" i="143" s="1"/>
  <c r="K12" i="143" s="1"/>
  <c r="L12" i="143" s="1"/>
  <c r="I15" i="143"/>
  <c r="J15" i="143" s="1"/>
  <c r="K15" i="143" s="1"/>
  <c r="L15" i="143" s="1"/>
  <c r="I5" i="143"/>
  <c r="J5" i="143" s="1"/>
  <c r="K5" i="143" s="1"/>
  <c r="L5" i="143" s="1"/>
  <c r="I9" i="143"/>
  <c r="J9" i="143" s="1"/>
  <c r="I13" i="143"/>
  <c r="J13" i="143" s="1"/>
  <c r="K14" i="143"/>
  <c r="L14" i="143" s="1"/>
  <c r="K7" i="143"/>
  <c r="L7" i="143" s="1"/>
  <c r="K11" i="143"/>
  <c r="L11" i="143" s="1"/>
  <c r="K17" i="143"/>
  <c r="L17" i="143" s="1"/>
  <c r="K18" i="143"/>
  <c r="L18" i="143" s="1"/>
  <c r="K6" i="143"/>
  <c r="L6" i="143" s="1"/>
  <c r="K10" i="143"/>
  <c r="L10" i="143" s="1"/>
  <c r="K19" i="143"/>
  <c r="L19" i="143" s="1"/>
  <c r="X57" i="143"/>
  <c r="I6" i="270" l="1"/>
  <c r="M6" i="270"/>
  <c r="G15" i="270" s="1"/>
  <c r="M5" i="270"/>
  <c r="G14" i="270" s="1"/>
  <c r="L30" i="105"/>
  <c r="S25" i="246"/>
  <c r="P25" i="246"/>
  <c r="T25" i="246" s="1"/>
  <c r="AQ25" i="246"/>
  <c r="AN25" i="246"/>
  <c r="AR25" i="246" s="1"/>
  <c r="AA25" i="246"/>
  <c r="X25" i="246"/>
  <c r="AB25" i="246" s="1"/>
  <c r="AI25" i="246"/>
  <c r="AF25" i="246"/>
  <c r="AJ25" i="246" s="1"/>
  <c r="K25" i="246"/>
  <c r="H25" i="246"/>
  <c r="L25" i="246" s="1"/>
  <c r="K64" i="246"/>
  <c r="X36" i="246"/>
  <c r="H36" i="246"/>
  <c r="AN36" i="246"/>
  <c r="AJ37" i="246"/>
  <c r="AJ36" i="246" s="1"/>
  <c r="AI36" i="246"/>
  <c r="L37" i="246"/>
  <c r="K36" i="246"/>
  <c r="AB37" i="246"/>
  <c r="AB36" i="246" s="1"/>
  <c r="AA36" i="246"/>
  <c r="AA40" i="246"/>
  <c r="AB41" i="246"/>
  <c r="AB40" i="246" s="1"/>
  <c r="AF36" i="246"/>
  <c r="H64" i="246"/>
  <c r="L67" i="246"/>
  <c r="L64" i="246" s="1"/>
  <c r="S40" i="246"/>
  <c r="T41" i="246"/>
  <c r="T40" i="246" s="1"/>
  <c r="AJ41" i="246"/>
  <c r="AJ40" i="246" s="1"/>
  <c r="AI40" i="246"/>
  <c r="P36" i="246"/>
  <c r="AQ36" i="246"/>
  <c r="AR37" i="246"/>
  <c r="AR36" i="246" s="1"/>
  <c r="L41" i="246"/>
  <c r="K40" i="246"/>
  <c r="AQ40" i="246"/>
  <c r="AR41" i="246"/>
  <c r="AR40" i="246" s="1"/>
  <c r="T37" i="246"/>
  <c r="T36" i="246" s="1"/>
  <c r="S36" i="246"/>
  <c r="K13" i="143"/>
  <c r="L13" i="143" s="1"/>
  <c r="K9" i="143"/>
  <c r="L9" i="143" s="1"/>
  <c r="K8" i="143"/>
  <c r="L8" i="143" s="1"/>
  <c r="O6" i="270" l="1"/>
  <c r="I15" i="270" s="1"/>
  <c r="O5" i="270"/>
  <c r="I14" i="270" s="1"/>
  <c r="J37" i="246"/>
  <c r="L36" i="246"/>
  <c r="J41" i="246"/>
  <c r="L40" i="246"/>
  <c r="L20" i="143"/>
  <c r="K20" i="143"/>
  <c r="D1" i="242" l="1"/>
  <c r="D1" i="241"/>
  <c r="D1" i="239"/>
  <c r="H38" i="105"/>
  <c r="H36" i="105"/>
  <c r="H37" i="105"/>
  <c r="H17" i="105"/>
  <c r="M17" i="105" s="1"/>
  <c r="H16" i="105"/>
  <c r="M16" i="105" s="1"/>
  <c r="H13" i="105"/>
  <c r="H30" i="105"/>
  <c r="T15" i="54"/>
  <c r="N15" i="54"/>
  <c r="G24" i="37"/>
  <c r="G26" i="37"/>
  <c r="G23" i="37"/>
  <c r="G31" i="37"/>
  <c r="G30" i="37"/>
  <c r="I38" i="105" l="1"/>
  <c r="I37" i="105"/>
  <c r="E5" i="267" s="1"/>
  <c r="G8" i="105" s="1"/>
  <c r="I36" i="105"/>
  <c r="M30" i="105"/>
  <c r="E1" i="241"/>
  <c r="R14" i="241" s="1"/>
  <c r="AB14" i="241" s="1"/>
  <c r="AC14" i="241" s="1"/>
  <c r="E1" i="242"/>
  <c r="R5" i="242" s="1"/>
  <c r="E1" i="239"/>
  <c r="U6" i="239" s="1"/>
  <c r="AG6" i="239" s="1"/>
  <c r="AH6" i="239" s="1"/>
  <c r="E16" i="33"/>
  <c r="E17" i="33"/>
  <c r="E21" i="33"/>
  <c r="E24" i="33"/>
  <c r="E40" i="33"/>
  <c r="E23" i="33"/>
  <c r="Q15" i="54"/>
  <c r="K24" i="37"/>
  <c r="N24" i="37" s="1"/>
  <c r="D24" i="37" s="1"/>
  <c r="K30" i="37"/>
  <c r="N30" i="37" s="1"/>
  <c r="D30" i="37" s="1"/>
  <c r="K31" i="37"/>
  <c r="N31" i="37" s="1"/>
  <c r="D31" i="37" s="1"/>
  <c r="K23" i="37"/>
  <c r="N23" i="37" s="1"/>
  <c r="D23" i="37" s="1"/>
  <c r="K26" i="37"/>
  <c r="N26" i="37" s="1"/>
  <c r="D26" i="37" s="1"/>
  <c r="L5" i="267" l="1"/>
  <c r="F5" i="267"/>
  <c r="J38" i="105" s="1"/>
  <c r="R8" i="241"/>
  <c r="AB8" i="241" s="1"/>
  <c r="AC8" i="241" s="1"/>
  <c r="T15" i="241"/>
  <c r="AF15" i="241" s="1"/>
  <c r="AG15" i="241" s="1"/>
  <c r="R23" i="241"/>
  <c r="AB23" i="241" s="1"/>
  <c r="AC23" i="241" s="1"/>
  <c r="R24" i="241"/>
  <c r="AB24" i="241" s="1"/>
  <c r="AC24" i="241" s="1"/>
  <c r="R17" i="241"/>
  <c r="AB17" i="241" s="1"/>
  <c r="AC17" i="241" s="1"/>
  <c r="R25" i="241"/>
  <c r="AB25" i="241" s="1"/>
  <c r="AC25" i="241" s="1"/>
  <c r="T8" i="241"/>
  <c r="AF8" i="241" s="1"/>
  <c r="AG8" i="241" s="1"/>
  <c r="T12" i="241"/>
  <c r="AF12" i="241" s="1"/>
  <c r="AG12" i="241" s="1"/>
  <c r="U22" i="239"/>
  <c r="AG22" i="239" s="1"/>
  <c r="AH22" i="239" s="1"/>
  <c r="R18" i="241"/>
  <c r="AB18" i="241" s="1"/>
  <c r="AC18" i="241" s="1"/>
  <c r="R30" i="241"/>
  <c r="AB30" i="241" s="1"/>
  <c r="AC30" i="241" s="1"/>
  <c r="R20" i="241"/>
  <c r="AB20" i="241" s="1"/>
  <c r="AC20" i="241" s="1"/>
  <c r="R15" i="241"/>
  <c r="AB15" i="241" s="1"/>
  <c r="AC15" i="241" s="1"/>
  <c r="S6" i="241"/>
  <c r="S7" i="241"/>
  <c r="T7" i="241"/>
  <c r="AF7" i="241" s="1"/>
  <c r="AG7" i="241" s="1"/>
  <c r="T10" i="241"/>
  <c r="AF10" i="241" s="1"/>
  <c r="AG10" i="241" s="1"/>
  <c r="T5" i="241"/>
  <c r="AF5" i="241" s="1"/>
  <c r="R22" i="241"/>
  <c r="AB22" i="241" s="1"/>
  <c r="AC22" i="241" s="1"/>
  <c r="R19" i="241"/>
  <c r="AB19" i="241" s="1"/>
  <c r="AC19" i="241" s="1"/>
  <c r="R31" i="241"/>
  <c r="AB31" i="241" s="1"/>
  <c r="AC31" i="241" s="1"/>
  <c r="R27" i="241"/>
  <c r="AB27" i="241" s="1"/>
  <c r="AC27" i="241" s="1"/>
  <c r="S9" i="241"/>
  <c r="S11" i="241"/>
  <c r="S12" i="241"/>
  <c r="S13" i="241"/>
  <c r="R5" i="241"/>
  <c r="AB5" i="241" s="1"/>
  <c r="R16" i="241"/>
  <c r="AB16" i="241" s="1"/>
  <c r="AC16" i="241" s="1"/>
  <c r="R21" i="241"/>
  <c r="AB21" i="241" s="1"/>
  <c r="AC21" i="241" s="1"/>
  <c r="R32" i="241"/>
  <c r="AB32" i="241" s="1"/>
  <c r="AC32" i="241" s="1"/>
  <c r="R28" i="241"/>
  <c r="AB28" i="241" s="1"/>
  <c r="AC28" i="241" s="1"/>
  <c r="R11" i="241"/>
  <c r="AB11" i="241" s="1"/>
  <c r="AC11" i="241" s="1"/>
  <c r="R12" i="241"/>
  <c r="AB12" i="241" s="1"/>
  <c r="AC12" i="241" s="1"/>
  <c r="S14" i="241"/>
  <c r="R9" i="241"/>
  <c r="AB9" i="241" s="1"/>
  <c r="AC9" i="241" s="1"/>
  <c r="R6" i="241"/>
  <c r="AB6" i="241" s="1"/>
  <c r="AC6" i="241" s="1"/>
  <c r="R26" i="241"/>
  <c r="AB26" i="241" s="1"/>
  <c r="AC26" i="241" s="1"/>
  <c r="R29" i="241"/>
  <c r="AB29" i="241" s="1"/>
  <c r="AC29" i="241" s="1"/>
  <c r="S5" i="241"/>
  <c r="R10" i="241"/>
  <c r="AB10" i="241" s="1"/>
  <c r="AC10" i="241" s="1"/>
  <c r="S10" i="241"/>
  <c r="T14" i="241"/>
  <c r="AF14" i="241" s="1"/>
  <c r="AG14" i="241" s="1"/>
  <c r="T6" i="241"/>
  <c r="AF6" i="241" s="1"/>
  <c r="T11" i="241"/>
  <c r="AF11" i="241" s="1"/>
  <c r="AG11" i="241" s="1"/>
  <c r="R7" i="241"/>
  <c r="AB7" i="241" s="1"/>
  <c r="AC7" i="241" s="1"/>
  <c r="U25" i="239"/>
  <c r="AG25" i="239" s="1"/>
  <c r="AH25" i="239" s="1"/>
  <c r="T9" i="241"/>
  <c r="AF9" i="241" s="1"/>
  <c r="AG9" i="241" s="1"/>
  <c r="S8" i="241"/>
  <c r="T16" i="241"/>
  <c r="AF16" i="241" s="1"/>
  <c r="R13" i="241"/>
  <c r="AB13" i="241" s="1"/>
  <c r="AC13" i="241" s="1"/>
  <c r="T13" i="241"/>
  <c r="AF13" i="241" s="1"/>
  <c r="AG13" i="241" s="1"/>
  <c r="X10" i="239"/>
  <c r="Y16" i="239"/>
  <c r="AK16" i="239" s="1"/>
  <c r="AL16" i="239" s="1"/>
  <c r="Y10" i="239"/>
  <c r="AK10" i="239" s="1"/>
  <c r="AL10" i="239" s="1"/>
  <c r="Y13" i="239"/>
  <c r="AK13" i="239" s="1"/>
  <c r="AL13" i="239" s="1"/>
  <c r="U29" i="239"/>
  <c r="AG29" i="239" s="1"/>
  <c r="AH29" i="239" s="1"/>
  <c r="U21" i="239"/>
  <c r="AG21" i="239" s="1"/>
  <c r="AH21" i="239" s="1"/>
  <c r="X8" i="239"/>
  <c r="R23" i="242"/>
  <c r="AB23" i="242" s="1"/>
  <c r="AC23" i="242" s="1"/>
  <c r="U31" i="239"/>
  <c r="AG31" i="239" s="1"/>
  <c r="AH31" i="239" s="1"/>
  <c r="U28" i="239"/>
  <c r="AG28" i="239" s="1"/>
  <c r="AH28" i="239" s="1"/>
  <c r="X7" i="239"/>
  <c r="X13" i="239"/>
  <c r="U11" i="239"/>
  <c r="AG11" i="239" s="1"/>
  <c r="AH11" i="239" s="1"/>
  <c r="U12" i="239"/>
  <c r="AG12" i="239" s="1"/>
  <c r="AH12" i="239" s="1"/>
  <c r="S11" i="242"/>
  <c r="U20" i="239"/>
  <c r="AG20" i="239" s="1"/>
  <c r="AH20" i="239" s="1"/>
  <c r="X9" i="239"/>
  <c r="U27" i="239"/>
  <c r="AG27" i="239" s="1"/>
  <c r="AH27" i="239" s="1"/>
  <c r="U23" i="239"/>
  <c r="AG23" i="239" s="1"/>
  <c r="AH23" i="239" s="1"/>
  <c r="U8" i="239"/>
  <c r="AG8" i="239" s="1"/>
  <c r="AH8" i="239" s="1"/>
  <c r="Y11" i="239"/>
  <c r="AK11" i="239" s="1"/>
  <c r="AL11" i="239" s="1"/>
  <c r="Y15" i="239"/>
  <c r="AK15" i="239" s="1"/>
  <c r="AL15" i="239" s="1"/>
  <c r="U7" i="239"/>
  <c r="AG7" i="239" s="1"/>
  <c r="AH7" i="239" s="1"/>
  <c r="R13" i="242"/>
  <c r="AB13" i="242" s="1"/>
  <c r="AC13" i="242" s="1"/>
  <c r="Y14" i="239"/>
  <c r="AK14" i="239" s="1"/>
  <c r="AL14" i="239" s="1"/>
  <c r="E14" i="33"/>
  <c r="E13" i="33"/>
  <c r="T12" i="242"/>
  <c r="AF12" i="242" s="1"/>
  <c r="AG12" i="242" s="1"/>
  <c r="R22" i="242"/>
  <c r="AB22" i="242" s="1"/>
  <c r="AC22" i="242" s="1"/>
  <c r="S12" i="242"/>
  <c r="R11" i="242"/>
  <c r="AB11" i="242" s="1"/>
  <c r="AC11" i="242" s="1"/>
  <c r="R21" i="242"/>
  <c r="AB21" i="242" s="1"/>
  <c r="AC21" i="242" s="1"/>
  <c r="T5" i="242"/>
  <c r="AF5" i="242" s="1"/>
  <c r="R27" i="242"/>
  <c r="AB27" i="242" s="1"/>
  <c r="AC27" i="242" s="1"/>
  <c r="T16" i="242"/>
  <c r="AF16" i="242" s="1"/>
  <c r="AG16" i="242" s="1"/>
  <c r="AB5" i="242"/>
  <c r="Q53" i="242"/>
  <c r="Q45" i="242"/>
  <c r="Q35" i="242"/>
  <c r="Q27" i="242"/>
  <c r="Q10" i="242"/>
  <c r="Q64" i="242"/>
  <c r="Q48" i="242"/>
  <c r="Q25" i="242"/>
  <c r="Q20" i="242"/>
  <c r="Q13" i="242"/>
  <c r="Q8" i="242"/>
  <c r="Q55" i="242"/>
  <c r="Q23" i="242"/>
  <c r="Q50" i="242"/>
  <c r="Q15" i="242"/>
  <c r="Q39" i="242"/>
  <c r="Q56" i="242"/>
  <c r="Q32" i="242"/>
  <c r="Q9" i="242"/>
  <c r="Q47" i="242"/>
  <c r="Q29" i="242"/>
  <c r="Q33" i="242"/>
  <c r="Q61" i="242"/>
  <c r="Q38" i="242"/>
  <c r="Q59" i="242"/>
  <c r="Q34" i="242"/>
  <c r="Q54" i="242"/>
  <c r="Q26" i="242"/>
  <c r="Q65" i="242"/>
  <c r="Q41" i="242"/>
  <c r="Q7" i="242"/>
  <c r="Q60" i="242"/>
  <c r="Q44" i="242"/>
  <c r="Q24" i="242"/>
  <c r="Q17" i="242"/>
  <c r="Q51" i="242"/>
  <c r="Q30" i="242"/>
  <c r="Q21" i="242"/>
  <c r="Q14" i="242"/>
  <c r="Q62" i="242"/>
  <c r="Q46" i="242"/>
  <c r="Q49" i="242"/>
  <c r="Q31" i="242"/>
  <c r="Q12" i="242"/>
  <c r="Q5" i="242"/>
  <c r="Q40" i="242"/>
  <c r="Q22" i="242"/>
  <c r="Q16" i="242"/>
  <c r="Q63" i="242"/>
  <c r="Q36" i="242"/>
  <c r="Q58" i="242"/>
  <c r="Q42" i="242"/>
  <c r="Q57" i="242"/>
  <c r="Q37" i="242"/>
  <c r="Q19" i="242"/>
  <c r="Q11" i="242"/>
  <c r="Q52" i="242"/>
  <c r="Q28" i="242"/>
  <c r="Q6" i="242"/>
  <c r="Q43" i="242"/>
  <c r="Q18" i="242"/>
  <c r="R28" i="242"/>
  <c r="AB28" i="242" s="1"/>
  <c r="AC28" i="242" s="1"/>
  <c r="R24" i="242"/>
  <c r="AB24" i="242" s="1"/>
  <c r="AC24" i="242" s="1"/>
  <c r="R31" i="242"/>
  <c r="AB31" i="242" s="1"/>
  <c r="AC31" i="242" s="1"/>
  <c r="R25" i="242"/>
  <c r="AB25" i="242" s="1"/>
  <c r="AC25" i="242" s="1"/>
  <c r="S10" i="242"/>
  <c r="T15" i="242"/>
  <c r="AF15" i="242" s="1"/>
  <c r="AG15" i="242" s="1"/>
  <c r="S6" i="242"/>
  <c r="T6" i="242"/>
  <c r="AF6" i="242" s="1"/>
  <c r="R9" i="242"/>
  <c r="AB9" i="242" s="1"/>
  <c r="AC9" i="242" s="1"/>
  <c r="S5" i="242"/>
  <c r="R10" i="242"/>
  <c r="AB10" i="242" s="1"/>
  <c r="AC10" i="242" s="1"/>
  <c r="R7" i="242"/>
  <c r="AB7" i="242" s="1"/>
  <c r="AC7" i="242" s="1"/>
  <c r="U32" i="239"/>
  <c r="AG32" i="239" s="1"/>
  <c r="AH32" i="239" s="1"/>
  <c r="U26" i="239"/>
  <c r="AG26" i="239" s="1"/>
  <c r="AH26" i="239" s="1"/>
  <c r="U16" i="239"/>
  <c r="AG16" i="239" s="1"/>
  <c r="AH16" i="239" s="1"/>
  <c r="U30" i="239"/>
  <c r="AG30" i="239" s="1"/>
  <c r="AH30" i="239" s="1"/>
  <c r="X12" i="239"/>
  <c r="Y6" i="239"/>
  <c r="AK6" i="239" s="1"/>
  <c r="AL6" i="239" s="1"/>
  <c r="U13" i="239"/>
  <c r="AG13" i="239" s="1"/>
  <c r="AH13" i="239" s="1"/>
  <c r="Y5" i="239"/>
  <c r="U10" i="239"/>
  <c r="AG10" i="239" s="1"/>
  <c r="AH10" i="239" s="1"/>
  <c r="X11" i="239"/>
  <c r="Y9" i="239"/>
  <c r="AK9" i="239" s="1"/>
  <c r="AL9" i="239" s="1"/>
  <c r="U14" i="239"/>
  <c r="AG14" i="239" s="1"/>
  <c r="AH14" i="239" s="1"/>
  <c r="R17" i="242"/>
  <c r="AB17" i="242" s="1"/>
  <c r="AC17" i="242" s="1"/>
  <c r="R30" i="242"/>
  <c r="AB30" i="242" s="1"/>
  <c r="AC30" i="242" s="1"/>
  <c r="R18" i="242"/>
  <c r="AB18" i="242" s="1"/>
  <c r="AC18" i="242" s="1"/>
  <c r="R32" i="242"/>
  <c r="AB32" i="242" s="1"/>
  <c r="AC32" i="242" s="1"/>
  <c r="R16" i="242"/>
  <c r="AB16" i="242" s="1"/>
  <c r="AC16" i="242" s="1"/>
  <c r="R12" i="242"/>
  <c r="AB12" i="242" s="1"/>
  <c r="AC12" i="242" s="1"/>
  <c r="T14" i="242"/>
  <c r="AF14" i="242" s="1"/>
  <c r="AG14" i="242" s="1"/>
  <c r="S14" i="242"/>
  <c r="S7" i="242"/>
  <c r="T11" i="242"/>
  <c r="AF11" i="242" s="1"/>
  <c r="AG11" i="242" s="1"/>
  <c r="S8" i="242"/>
  <c r="T8" i="242"/>
  <c r="AF8" i="242" s="1"/>
  <c r="AG8" i="242" s="1"/>
  <c r="R14" i="242"/>
  <c r="AB14" i="242" s="1"/>
  <c r="AC14" i="242" s="1"/>
  <c r="U24" i="239"/>
  <c r="AG24" i="239" s="1"/>
  <c r="AH24" i="239" s="1"/>
  <c r="U15" i="239"/>
  <c r="AG15" i="239" s="1"/>
  <c r="AH15" i="239" s="1"/>
  <c r="U17" i="239"/>
  <c r="AG17" i="239" s="1"/>
  <c r="AH17" i="239" s="1"/>
  <c r="U18" i="239"/>
  <c r="AG18" i="239" s="1"/>
  <c r="AH18" i="239" s="1"/>
  <c r="U19" i="239"/>
  <c r="AG19" i="239" s="1"/>
  <c r="AH19" i="239" s="1"/>
  <c r="X14" i="239"/>
  <c r="Y7" i="239"/>
  <c r="AK7" i="239" s="1"/>
  <c r="AL7" i="239" s="1"/>
  <c r="U9" i="239"/>
  <c r="AG9" i="239" s="1"/>
  <c r="AH9" i="239" s="1"/>
  <c r="X5" i="239"/>
  <c r="Y8" i="239"/>
  <c r="AK8" i="239" s="1"/>
  <c r="AL8" i="239" s="1"/>
  <c r="X6" i="239"/>
  <c r="Y12" i="239"/>
  <c r="AK12" i="239" s="1"/>
  <c r="AL12" i="239" s="1"/>
  <c r="U5" i="239"/>
  <c r="R29" i="242"/>
  <c r="AB29" i="242" s="1"/>
  <c r="AC29" i="242" s="1"/>
  <c r="R19" i="242"/>
  <c r="AB19" i="242" s="1"/>
  <c r="AC19" i="242" s="1"/>
  <c r="R20" i="242"/>
  <c r="AB20" i="242" s="1"/>
  <c r="AC20" i="242" s="1"/>
  <c r="R15" i="242"/>
  <c r="AB15" i="242" s="1"/>
  <c r="AC15" i="242" s="1"/>
  <c r="R26" i="242"/>
  <c r="AB26" i="242" s="1"/>
  <c r="AC26" i="242" s="1"/>
  <c r="T9" i="242"/>
  <c r="AF9" i="242" s="1"/>
  <c r="AG9" i="242" s="1"/>
  <c r="T13" i="242"/>
  <c r="AF13" i="242" s="1"/>
  <c r="AG13" i="242" s="1"/>
  <c r="R8" i="242"/>
  <c r="AB8" i="242" s="1"/>
  <c r="AC8" i="242" s="1"/>
  <c r="S13" i="242"/>
  <c r="T7" i="242"/>
  <c r="AF7" i="242" s="1"/>
  <c r="AG7" i="242" s="1"/>
  <c r="S9" i="242"/>
  <c r="T10" i="242"/>
  <c r="AF10" i="242" s="1"/>
  <c r="AG10" i="242" s="1"/>
  <c r="R6" i="242"/>
  <c r="AB6" i="242" s="1"/>
  <c r="AC6" i="242" s="1"/>
  <c r="Q18" i="241"/>
  <c r="Q37" i="241"/>
  <c r="Q41" i="241"/>
  <c r="Q33" i="241"/>
  <c r="Q16" i="241"/>
  <c r="Q10" i="241"/>
  <c r="Q38" i="241"/>
  <c r="Q31" i="241"/>
  <c r="Q25" i="241"/>
  <c r="Q8" i="241"/>
  <c r="Q21" i="241"/>
  <c r="Q14" i="241"/>
  <c r="Q23" i="241"/>
  <c r="Q30" i="241"/>
  <c r="Q7" i="241"/>
  <c r="Q15" i="241"/>
  <c r="Q19" i="241"/>
  <c r="Q5" i="241"/>
  <c r="Q34" i="241"/>
  <c r="Q26" i="241"/>
  <c r="Q17" i="241"/>
  <c r="Q35" i="241"/>
  <c r="Q12" i="241"/>
  <c r="Q6" i="241"/>
  <c r="Q39" i="241"/>
  <c r="Q36" i="241"/>
  <c r="Q29" i="241"/>
  <c r="Q24" i="241"/>
  <c r="Q13" i="241"/>
  <c r="Q20" i="241"/>
  <c r="Q28" i="241"/>
  <c r="Q9" i="241"/>
  <c r="Q22" i="241"/>
  <c r="Q27" i="241"/>
  <c r="Q11" i="241"/>
  <c r="Q40" i="241"/>
  <c r="Q32" i="241"/>
  <c r="E18" i="33"/>
  <c r="G17" i="37"/>
  <c r="G16" i="37"/>
  <c r="J36" i="105" l="1"/>
  <c r="J39" i="105"/>
  <c r="K38" i="105"/>
  <c r="L38" i="105" s="1"/>
  <c r="M38" i="105" s="1"/>
  <c r="S66" i="241"/>
  <c r="R66" i="241"/>
  <c r="T66" i="241"/>
  <c r="R66" i="242"/>
  <c r="AC5" i="241"/>
  <c r="AB66" i="241"/>
  <c r="H6" i="230" s="1"/>
  <c r="H8" i="230" s="1"/>
  <c r="H10" i="230" s="1"/>
  <c r="H12" i="230" s="1"/>
  <c r="H13" i="230" s="1"/>
  <c r="X66" i="239"/>
  <c r="AC5" i="242"/>
  <c r="AD5" i="242" s="1"/>
  <c r="AB66" i="242"/>
  <c r="T66" i="242"/>
  <c r="AK5" i="239"/>
  <c r="AK66" i="239" s="1"/>
  <c r="Y66" i="239"/>
  <c r="AG5" i="239"/>
  <c r="AG66" i="239" s="1"/>
  <c r="C6" i="230" s="1"/>
  <c r="C8" i="230" s="1"/>
  <c r="C10" i="230" s="1"/>
  <c r="C12" i="230" s="1"/>
  <c r="C13" i="230" s="1"/>
  <c r="U66" i="239"/>
  <c r="AG5" i="241"/>
  <c r="AH5" i="241" s="1"/>
  <c r="AU5" i="241" s="1"/>
  <c r="AF66" i="241"/>
  <c r="S66" i="242"/>
  <c r="AF66" i="242"/>
  <c r="AG5" i="242"/>
  <c r="AH5" i="242" s="1"/>
  <c r="AS5" i="242" s="1"/>
  <c r="L19" i="90"/>
  <c r="N19" i="90" s="1"/>
  <c r="L21" i="90"/>
  <c r="N17" i="90"/>
  <c r="J15" i="54"/>
  <c r="J40" i="105" l="1"/>
  <c r="K40" i="105" s="1"/>
  <c r="L40" i="105" s="1"/>
  <c r="M40" i="105" s="1"/>
  <c r="K39" i="105"/>
  <c r="L39" i="105" s="1"/>
  <c r="M39" i="105" s="1"/>
  <c r="J37" i="105"/>
  <c r="K37" i="105" s="1"/>
  <c r="L37" i="105" s="1"/>
  <c r="M37" i="105" s="1"/>
  <c r="K36" i="105"/>
  <c r="L15" i="54"/>
  <c r="AB15" i="54" s="1"/>
  <c r="D15" i="54" s="1"/>
  <c r="D4" i="54" s="1"/>
  <c r="F4" i="54" s="1"/>
  <c r="AM30" i="246"/>
  <c r="M6" i="230"/>
  <c r="AC66" i="242"/>
  <c r="AR5" i="242"/>
  <c r="AD5" i="241"/>
  <c r="AC66" i="241"/>
  <c r="AD6" i="242"/>
  <c r="K41" i="105" l="1"/>
  <c r="L36" i="105"/>
  <c r="M36" i="105" s="1"/>
  <c r="AM29" i="246"/>
  <c r="AN30" i="246"/>
  <c r="AQ30" i="246"/>
  <c r="M5" i="230"/>
  <c r="M7" i="230" s="1"/>
  <c r="M8" i="230" s="1"/>
  <c r="AR6" i="242"/>
  <c r="AD7" i="242"/>
  <c r="AT5" i="241"/>
  <c r="AD6" i="241"/>
  <c r="AR30" i="246" l="1"/>
  <c r="AN29" i="246"/>
  <c r="M11" i="230"/>
  <c r="M9" i="230"/>
  <c r="M10" i="230" s="1"/>
  <c r="AT6" i="241"/>
  <c r="AD7" i="241"/>
  <c r="AR7" i="242"/>
  <c r="AD8" i="242"/>
  <c r="G29" i="37"/>
  <c r="K29" i="37" s="1"/>
  <c r="N29" i="37" s="1"/>
  <c r="D29" i="37" s="1"/>
  <c r="G18" i="37"/>
  <c r="M12" i="230" l="1"/>
  <c r="M13" i="230" s="1"/>
  <c r="AD9" i="242"/>
  <c r="AR8" i="242"/>
  <c r="AT7" i="241"/>
  <c r="AD8" i="241"/>
  <c r="N21" i="90"/>
  <c r="J21" i="90"/>
  <c r="AT8" i="241" l="1"/>
  <c r="AD9" i="241"/>
  <c r="AR9" i="242"/>
  <c r="AD10" i="242"/>
  <c r="C6" i="90"/>
  <c r="C9" i="90"/>
  <c r="C18" i="90"/>
  <c r="C20" i="90"/>
  <c r="O19" i="90"/>
  <c r="D19" i="90" s="1"/>
  <c r="O21" i="90"/>
  <c r="D21" i="90" s="1"/>
  <c r="D10" i="90" s="1"/>
  <c r="D17" i="90"/>
  <c r="C10" i="90" l="1"/>
  <c r="F10" i="90"/>
  <c r="D61" i="246"/>
  <c r="G61" i="246" s="1"/>
  <c r="D20" i="246"/>
  <c r="AR10" i="242"/>
  <c r="AD11" i="242"/>
  <c r="AT9" i="241"/>
  <c r="AD10" i="241"/>
  <c r="D5" i="90"/>
  <c r="D4" i="90"/>
  <c r="F4" i="90" s="1"/>
  <c r="D7" i="90"/>
  <c r="D8" i="90"/>
  <c r="C17" i="90"/>
  <c r="C21" i="90"/>
  <c r="C19" i="90"/>
  <c r="F7" i="90" l="1"/>
  <c r="D28" i="105" s="1"/>
  <c r="C5" i="90"/>
  <c r="F5" i="90"/>
  <c r="C8" i="90"/>
  <c r="F8" i="90"/>
  <c r="W20" i="246"/>
  <c r="AE20" i="246"/>
  <c r="G20" i="246"/>
  <c r="O20" i="246"/>
  <c r="AM20" i="246"/>
  <c r="K61" i="246"/>
  <c r="K60" i="246" s="1"/>
  <c r="H61" i="246"/>
  <c r="L61" i="246" s="1"/>
  <c r="L60" i="246" s="1"/>
  <c r="D22" i="246"/>
  <c r="D63" i="246"/>
  <c r="G63" i="246" s="1"/>
  <c r="AT10" i="241"/>
  <c r="AD11" i="241"/>
  <c r="AR11" i="242"/>
  <c r="AD12" i="242"/>
  <c r="C7" i="90"/>
  <c r="C4" i="90"/>
  <c r="D26" i="105" l="1"/>
  <c r="G26" i="105" s="1"/>
  <c r="D27" i="105"/>
  <c r="G27" i="105" s="1"/>
  <c r="D25" i="105"/>
  <c r="P20" i="246"/>
  <c r="T20" i="246" s="1"/>
  <c r="T19" i="246" s="1"/>
  <c r="S20" i="246"/>
  <c r="H20" i="246"/>
  <c r="L20" i="246" s="1"/>
  <c r="L19" i="246" s="1"/>
  <c r="K20" i="246"/>
  <c r="AI20" i="246"/>
  <c r="AF20" i="246"/>
  <c r="AJ20" i="246" s="1"/>
  <c r="AJ19" i="246" s="1"/>
  <c r="AN20" i="246"/>
  <c r="AR20" i="246" s="1"/>
  <c r="AR19" i="246" s="1"/>
  <c r="AQ20" i="246"/>
  <c r="AA20" i="246"/>
  <c r="X20" i="246"/>
  <c r="AB20" i="246" s="1"/>
  <c r="AB19" i="246" s="1"/>
  <c r="H63" i="246"/>
  <c r="G60" i="246"/>
  <c r="K63" i="246"/>
  <c r="G22" i="246"/>
  <c r="O22" i="246"/>
  <c r="AM22" i="246"/>
  <c r="W22" i="246"/>
  <c r="AE22" i="246"/>
  <c r="AT11" i="241"/>
  <c r="AD12" i="241"/>
  <c r="AR12" i="242"/>
  <c r="AD13" i="242"/>
  <c r="G28" i="105"/>
  <c r="C14" i="253"/>
  <c r="L16" i="37"/>
  <c r="L15" i="37"/>
  <c r="L27" i="105" l="1"/>
  <c r="H27" i="105"/>
  <c r="M27" i="105" s="1"/>
  <c r="L26" i="105"/>
  <c r="H26" i="105"/>
  <c r="M26" i="105" s="1"/>
  <c r="L28" i="105"/>
  <c r="X22" i="246"/>
  <c r="AA22" i="246"/>
  <c r="W19" i="246"/>
  <c r="AQ22" i="246"/>
  <c r="AN22" i="246"/>
  <c r="AM19" i="246"/>
  <c r="AI22" i="246"/>
  <c r="AF22" i="246"/>
  <c r="AE19" i="246"/>
  <c r="K22" i="246"/>
  <c r="H22" i="246"/>
  <c r="G19" i="246"/>
  <c r="P22" i="246"/>
  <c r="S22" i="246"/>
  <c r="O19" i="246"/>
  <c r="L63" i="246"/>
  <c r="H60" i="246"/>
  <c r="AR13" i="242"/>
  <c r="AD14" i="242"/>
  <c r="AT12" i="241"/>
  <c r="AD13" i="241"/>
  <c r="H28" i="105"/>
  <c r="M28" i="105" s="1"/>
  <c r="AB22" i="246" l="1"/>
  <c r="X19" i="246"/>
  <c r="AJ22" i="246"/>
  <c r="AF19" i="246"/>
  <c r="T22" i="246"/>
  <c r="P19" i="246"/>
  <c r="AR22" i="246"/>
  <c r="AN19" i="246"/>
  <c r="L22" i="246"/>
  <c r="H19" i="246"/>
  <c r="AR14" i="242"/>
  <c r="AD15" i="242"/>
  <c r="AT13" i="241"/>
  <c r="AD14" i="241"/>
  <c r="E20" i="33"/>
  <c r="M24" i="105"/>
  <c r="AT14" i="241" l="1"/>
  <c r="AD15" i="241"/>
  <c r="AR15" i="242"/>
  <c r="AD16" i="242"/>
  <c r="AT15" i="241" l="1"/>
  <c r="AD16" i="241"/>
  <c r="AR16" i="242"/>
  <c r="AD17" i="242"/>
  <c r="F32" i="37"/>
  <c r="C32" i="37"/>
  <c r="F26" i="37"/>
  <c r="F24" i="37"/>
  <c r="F29" i="37"/>
  <c r="F30" i="37"/>
  <c r="F23" i="37"/>
  <c r="F31" i="37"/>
  <c r="C24" i="37"/>
  <c r="C31" i="37"/>
  <c r="C30" i="37"/>
  <c r="C26" i="37"/>
  <c r="C29" i="37"/>
  <c r="C23" i="37"/>
  <c r="AR17" i="242" l="1"/>
  <c r="AD18" i="242"/>
  <c r="AT16" i="241"/>
  <c r="AD17" i="241"/>
  <c r="K16" i="37"/>
  <c r="AR18" i="242" l="1"/>
  <c r="AD19" i="242"/>
  <c r="AT17" i="241"/>
  <c r="AD18" i="241"/>
  <c r="N16" i="37"/>
  <c r="D16" i="37" s="1"/>
  <c r="AR19" i="242" l="1"/>
  <c r="AD20" i="242"/>
  <c r="AT18" i="241"/>
  <c r="AD19" i="241"/>
  <c r="N16" i="54"/>
  <c r="AR20" i="242" l="1"/>
  <c r="AD21" i="242"/>
  <c r="AT19" i="241"/>
  <c r="AD20" i="241"/>
  <c r="J16" i="54"/>
  <c r="L16" i="54" s="1"/>
  <c r="T16" i="54"/>
  <c r="Q16" i="54"/>
  <c r="AR21" i="242" l="1"/>
  <c r="AD22" i="242"/>
  <c r="AT20" i="241"/>
  <c r="AD21" i="241"/>
  <c r="AB16" i="54"/>
  <c r="D16" i="54" s="1"/>
  <c r="AR22" i="242" l="1"/>
  <c r="AD23" i="242"/>
  <c r="AT21" i="241"/>
  <c r="AD22" i="241"/>
  <c r="D7" i="54"/>
  <c r="D6" i="54"/>
  <c r="F6" i="54" s="1"/>
  <c r="K18" i="37"/>
  <c r="N18" i="37" s="1"/>
  <c r="D18" i="37" s="1"/>
  <c r="K17" i="37"/>
  <c r="N17" i="37" s="1"/>
  <c r="D17" i="37" s="1"/>
  <c r="F18" i="37"/>
  <c r="F16" i="37"/>
  <c r="F17" i="37"/>
  <c r="C16" i="37"/>
  <c r="C16" i="54"/>
  <c r="F7" i="54" l="1"/>
  <c r="C7" i="54"/>
  <c r="F37" i="37"/>
  <c r="AR23" i="242"/>
  <c r="AD24" i="242"/>
  <c r="AT22" i="241"/>
  <c r="AD23" i="241"/>
  <c r="C6" i="54"/>
  <c r="D5" i="54"/>
  <c r="C15" i="54"/>
  <c r="C18" i="37"/>
  <c r="C17" i="37"/>
  <c r="C5" i="54" l="1"/>
  <c r="F5" i="54"/>
  <c r="AR24" i="242"/>
  <c r="AD25" i="242"/>
  <c r="AT23" i="241"/>
  <c r="AD24" i="241"/>
  <c r="C4" i="54"/>
  <c r="AR25" i="242" l="1"/>
  <c r="AD26" i="242"/>
  <c r="AT24" i="241"/>
  <c r="AD25" i="241"/>
  <c r="AR26" i="242" l="1"/>
  <c r="AD27" i="242"/>
  <c r="AT25" i="241"/>
  <c r="AD26" i="241"/>
  <c r="H15" i="105"/>
  <c r="AT26" i="241" l="1"/>
  <c r="AD27" i="241"/>
  <c r="AR27" i="242"/>
  <c r="AD28" i="242"/>
  <c r="AR28" i="242" l="1"/>
  <c r="AD29" i="242"/>
  <c r="AT27" i="241"/>
  <c r="AD28" i="241"/>
  <c r="M15" i="105"/>
  <c r="E6" i="33"/>
  <c r="AT28" i="241" l="1"/>
  <c r="AD29" i="241"/>
  <c r="AR29" i="242"/>
  <c r="AD30" i="242"/>
  <c r="G25" i="37"/>
  <c r="F25" i="37" s="1"/>
  <c r="AT29" i="241" l="1"/>
  <c r="AD30" i="241"/>
  <c r="AR30" i="242"/>
  <c r="AD31" i="242"/>
  <c r="K25" i="37"/>
  <c r="N25" i="37" s="1"/>
  <c r="D25" i="37" s="1"/>
  <c r="AR31" i="242" l="1"/>
  <c r="AD32" i="242"/>
  <c r="AT30" i="241"/>
  <c r="AD31" i="241"/>
  <c r="D5" i="37"/>
  <c r="D8" i="37"/>
  <c r="C25" i="37"/>
  <c r="C8" i="37" l="1"/>
  <c r="AT31" i="241"/>
  <c r="AD32" i="241"/>
  <c r="AR32" i="242"/>
  <c r="AD33" i="242"/>
  <c r="D58" i="246"/>
  <c r="G58" i="246" s="1"/>
  <c r="D16" i="246"/>
  <c r="C5" i="37"/>
  <c r="K27" i="37"/>
  <c r="N27" i="37" s="1"/>
  <c r="F27" i="37"/>
  <c r="F36" i="37" s="1"/>
  <c r="AT32" i="241" l="1"/>
  <c r="AD33" i="241"/>
  <c r="AR33" i="242"/>
  <c r="AD34" i="242"/>
  <c r="G16" i="246"/>
  <c r="AM16" i="246"/>
  <c r="AE16" i="246"/>
  <c r="O16" i="246"/>
  <c r="W16" i="246"/>
  <c r="H58" i="246"/>
  <c r="L58" i="246" s="1"/>
  <c r="K58" i="246"/>
  <c r="D27" i="37"/>
  <c r="K28" i="37"/>
  <c r="N28" i="37" s="1"/>
  <c r="D28" i="37" s="1"/>
  <c r="F28" i="37"/>
  <c r="D7" i="37" l="1"/>
  <c r="AR34" i="242"/>
  <c r="AD35" i="242"/>
  <c r="AT33" i="241"/>
  <c r="AD34" i="241"/>
  <c r="P16" i="246"/>
  <c r="T16" i="246" s="1"/>
  <c r="S16" i="246"/>
  <c r="AI16" i="246"/>
  <c r="AF16" i="246"/>
  <c r="AJ16" i="246" s="1"/>
  <c r="AN16" i="246"/>
  <c r="AR16" i="246" s="1"/>
  <c r="AQ16" i="246"/>
  <c r="AA16" i="246"/>
  <c r="X16" i="246"/>
  <c r="AB16" i="246" s="1"/>
  <c r="K16" i="246"/>
  <c r="H16" i="246"/>
  <c r="L16" i="246" s="1"/>
  <c r="D6" i="37"/>
  <c r="C27" i="37"/>
  <c r="C28" i="37"/>
  <c r="D23" i="105" l="1"/>
  <c r="G23" i="105" s="1"/>
  <c r="D17" i="246"/>
  <c r="AM17" i="246" s="1"/>
  <c r="C7" i="37"/>
  <c r="AT34" i="241"/>
  <c r="AD35" i="241"/>
  <c r="AR35" i="242"/>
  <c r="AD36" i="242"/>
  <c r="D59" i="246"/>
  <c r="G59" i="246" s="1"/>
  <c r="D18" i="246"/>
  <c r="C6" i="37"/>
  <c r="P5" i="105" l="1"/>
  <c r="P23" i="105" s="1"/>
  <c r="W17" i="246"/>
  <c r="X17" i="246" s="1"/>
  <c r="AB17" i="246" s="1"/>
  <c r="AE17" i="246"/>
  <c r="AF17" i="246" s="1"/>
  <c r="AJ17" i="246" s="1"/>
  <c r="O17" i="246"/>
  <c r="S17" i="246" s="1"/>
  <c r="G17" i="246"/>
  <c r="H17" i="246" s="1"/>
  <c r="L17" i="246" s="1"/>
  <c r="AT35" i="241"/>
  <c r="AD36" i="241"/>
  <c r="AR36" i="242"/>
  <c r="AD37" i="242"/>
  <c r="AN17" i="246"/>
  <c r="AR17" i="246" s="1"/>
  <c r="AQ17" i="246"/>
  <c r="G18" i="246"/>
  <c r="AM18" i="246"/>
  <c r="O18" i="246"/>
  <c r="W18" i="246"/>
  <c r="AE18" i="246"/>
  <c r="K59" i="246"/>
  <c r="H59" i="246"/>
  <c r="L59" i="246" s="1"/>
  <c r="AI17" i="246"/>
  <c r="P32" i="105" l="1"/>
  <c r="P33" i="105"/>
  <c r="P27" i="105"/>
  <c r="W5" i="105" s="1"/>
  <c r="H9" i="270" s="1"/>
  <c r="P14" i="105"/>
  <c r="U5" i="105" s="1"/>
  <c r="F9" i="270" s="1"/>
  <c r="P21" i="105"/>
  <c r="V5" i="105" s="1"/>
  <c r="G9" i="270" s="1"/>
  <c r="P16" i="105"/>
  <c r="P17" i="105"/>
  <c r="P30" i="105"/>
  <c r="P28" i="105"/>
  <c r="AA17" i="246"/>
  <c r="G22" i="105"/>
  <c r="P17" i="246"/>
  <c r="T17" i="246" s="1"/>
  <c r="K17" i="246"/>
  <c r="H23" i="105"/>
  <c r="M23" i="105" s="1"/>
  <c r="L23" i="105"/>
  <c r="L22" i="105" s="1"/>
  <c r="AT36" i="241"/>
  <c r="AD37" i="241"/>
  <c r="AR37" i="242"/>
  <c r="AD38" i="242"/>
  <c r="AI18" i="246"/>
  <c r="AF18" i="246"/>
  <c r="AJ18" i="246" s="1"/>
  <c r="H18" i="246"/>
  <c r="L18" i="246" s="1"/>
  <c r="K18" i="246"/>
  <c r="X18" i="246"/>
  <c r="AB18" i="246" s="1"/>
  <c r="AA18" i="246"/>
  <c r="P18" i="246"/>
  <c r="T18" i="246" s="1"/>
  <c r="S18" i="246"/>
  <c r="AQ18" i="246"/>
  <c r="AN18" i="246"/>
  <c r="AR18" i="246" s="1"/>
  <c r="G12" i="105"/>
  <c r="L12" i="105" l="1"/>
  <c r="H22" i="105"/>
  <c r="AT37" i="241"/>
  <c r="AD38" i="241"/>
  <c r="AR38" i="242"/>
  <c r="AD39" i="242"/>
  <c r="H12" i="105"/>
  <c r="AR39" i="242" l="1"/>
  <c r="AD40" i="242"/>
  <c r="AT38" i="241"/>
  <c r="AD39" i="241"/>
  <c r="M12" i="105"/>
  <c r="AR40" i="242" l="1"/>
  <c r="AD41" i="242"/>
  <c r="AT39" i="241"/>
  <c r="AD40" i="241"/>
  <c r="G15" i="37"/>
  <c r="F15" i="37" s="1"/>
  <c r="AR41" i="242" l="1"/>
  <c r="AD42" i="242"/>
  <c r="AT40" i="241"/>
  <c r="AD41" i="241"/>
  <c r="K15" i="37"/>
  <c r="N15" i="37" s="1"/>
  <c r="D15" i="37" s="1"/>
  <c r="AR42" i="242" l="1"/>
  <c r="AD43" i="242"/>
  <c r="AT41" i="241"/>
  <c r="AD66" i="241"/>
  <c r="D15" i="246"/>
  <c r="D57" i="246"/>
  <c r="G57" i="246" s="1"/>
  <c r="C15" i="37"/>
  <c r="AR43" i="242" l="1"/>
  <c r="AD44" i="242"/>
  <c r="G56" i="246"/>
  <c r="G45" i="246" s="1"/>
  <c r="H57" i="246"/>
  <c r="K57" i="246"/>
  <c r="AM15" i="246"/>
  <c r="O15" i="246"/>
  <c r="W15" i="246"/>
  <c r="AE15" i="246"/>
  <c r="G15" i="246"/>
  <c r="G18" i="105" l="1"/>
  <c r="L19" i="105"/>
  <c r="E36" i="33"/>
  <c r="C13" i="253"/>
  <c r="AR44" i="242"/>
  <c r="AD45" i="242"/>
  <c r="K15" i="246"/>
  <c r="G14" i="246"/>
  <c r="H15" i="246"/>
  <c r="AN15" i="246"/>
  <c r="AQ15" i="246"/>
  <c r="AM14" i="246"/>
  <c r="AF15" i="246"/>
  <c r="AI15" i="246"/>
  <c r="AE14" i="246"/>
  <c r="K56" i="246"/>
  <c r="K45" i="246"/>
  <c r="I45" i="246" s="1"/>
  <c r="X15" i="246"/>
  <c r="W14" i="246"/>
  <c r="AA15" i="246"/>
  <c r="H56" i="246"/>
  <c r="L57" i="246"/>
  <c r="P15" i="246"/>
  <c r="O14" i="246"/>
  <c r="S15" i="246"/>
  <c r="H45" i="246"/>
  <c r="D45" i="246"/>
  <c r="H19" i="105"/>
  <c r="E19" i="33"/>
  <c r="E32" i="33" s="1"/>
  <c r="L18" i="105" l="1"/>
  <c r="H18" i="105"/>
  <c r="AR45" i="242"/>
  <c r="AD46" i="242"/>
  <c r="L56" i="246"/>
  <c r="L45" i="246"/>
  <c r="J45" i="246" s="1"/>
  <c r="AB15" i="246"/>
  <c r="X14" i="246"/>
  <c r="L15" i="246"/>
  <c r="H14" i="246"/>
  <c r="P14" i="246"/>
  <c r="T15" i="246"/>
  <c r="AJ15" i="246"/>
  <c r="AF14" i="246"/>
  <c r="AR15" i="246"/>
  <c r="AN14" i="246"/>
  <c r="M19" i="105"/>
  <c r="C20" i="253" l="1"/>
  <c r="M18" i="105"/>
  <c r="E9" i="33"/>
  <c r="AR46" i="242"/>
  <c r="AD47" i="242"/>
  <c r="L14" i="246"/>
  <c r="AJ14" i="246"/>
  <c r="AB14" i="246"/>
  <c r="AR14" i="246"/>
  <c r="T14" i="246"/>
  <c r="C24" i="253"/>
  <c r="E37" i="33"/>
  <c r="E38" i="33" s="1"/>
  <c r="C19" i="253" l="1"/>
  <c r="B19" i="253" s="1"/>
  <c r="C23" i="253"/>
  <c r="C22" i="253" s="1"/>
  <c r="B9" i="253"/>
  <c r="B20" i="253"/>
  <c r="B11" i="253"/>
  <c r="B10" i="253"/>
  <c r="B18" i="253"/>
  <c r="B16" i="253"/>
  <c r="B14" i="253"/>
  <c r="E24" i="253"/>
  <c r="C1" i="253" s="1"/>
  <c r="F24" i="253"/>
  <c r="B13" i="253"/>
  <c r="AR47" i="242"/>
  <c r="AD48" i="242"/>
  <c r="AQ62" i="241"/>
  <c r="AQ54" i="241"/>
  <c r="AQ51" i="241"/>
  <c r="AG53" i="242"/>
  <c r="AG45" i="242"/>
  <c r="AG24" i="242"/>
  <c r="AG55" i="242"/>
  <c r="AG16" i="241"/>
  <c r="AG46" i="242"/>
  <c r="AG21" i="241"/>
  <c r="AR48" i="242" l="1"/>
  <c r="AD49" i="242"/>
  <c r="AQ65" i="241"/>
  <c r="AQ60" i="241"/>
  <c r="AQ50" i="241"/>
  <c r="AQ44" i="241"/>
  <c r="AQ53" i="241"/>
  <c r="AQ55" i="241"/>
  <c r="AQ42" i="241"/>
  <c r="AQ47" i="241"/>
  <c r="AQ61" i="241"/>
  <c r="AQ43" i="241"/>
  <c r="AQ46" i="241"/>
  <c r="AQ56" i="241"/>
  <c r="AQ63" i="241"/>
  <c r="AQ45" i="241"/>
  <c r="AQ52" i="241"/>
  <c r="AQ49" i="241"/>
  <c r="AQ59" i="241"/>
  <c r="AQ57" i="241"/>
  <c r="AQ64" i="241"/>
  <c r="AQ48" i="241"/>
  <c r="AQ58" i="241"/>
  <c r="AH5" i="239"/>
  <c r="AL5" i="239"/>
  <c r="AR49" i="242" l="1"/>
  <c r="AD50" i="242"/>
  <c r="AM5" i="239"/>
  <c r="BA5" i="239" s="1"/>
  <c r="AL66" i="239"/>
  <c r="AH66" i="239"/>
  <c r="AI5" i="239"/>
  <c r="AI6" i="239" s="1"/>
  <c r="AZ6" i="239" s="1"/>
  <c r="AR50" i="242" l="1"/>
  <c r="AD51" i="242"/>
  <c r="AM6" i="239"/>
  <c r="BA6" i="239" s="1"/>
  <c r="AZ5" i="239"/>
  <c r="AI7" i="239"/>
  <c r="AZ7" i="239" s="1"/>
  <c r="AR51" i="242" l="1"/>
  <c r="AD52" i="242"/>
  <c r="AM7" i="239"/>
  <c r="BA7" i="239" s="1"/>
  <c r="AI8" i="239"/>
  <c r="E41" i="33"/>
  <c r="K41" i="33" s="1"/>
  <c r="AM8" i="239" l="1"/>
  <c r="AM9" i="239" s="1"/>
  <c r="AM10" i="239" s="1"/>
  <c r="AM11" i="239" s="1"/>
  <c r="AM12" i="239" s="1"/>
  <c r="AM13" i="239" s="1"/>
  <c r="AM14" i="239" s="1"/>
  <c r="AM15" i="239" s="1"/>
  <c r="AM16" i="239" s="1"/>
  <c r="AR52" i="242"/>
  <c r="AD53" i="242"/>
  <c r="AZ8" i="239"/>
  <c r="AI9" i="239"/>
  <c r="AZ9" i="239" s="1"/>
  <c r="E42" i="33"/>
  <c r="BA8" i="239" l="1"/>
  <c r="BA9" i="239"/>
  <c r="AR53" i="242"/>
  <c r="AD54" i="242"/>
  <c r="BA10" i="239"/>
  <c r="AI10" i="239"/>
  <c r="AZ10" i="239" s="1"/>
  <c r="AR54" i="242" l="1"/>
  <c r="AD55" i="242"/>
  <c r="BA11" i="239"/>
  <c r="AI11" i="239"/>
  <c r="AZ11" i="239" s="1"/>
  <c r="AR55" i="242" l="1"/>
  <c r="AD56" i="242"/>
  <c r="BA12" i="239"/>
  <c r="AI12" i="239"/>
  <c r="AZ12" i="239" s="1"/>
  <c r="AR56" i="242" l="1"/>
  <c r="AD57" i="242"/>
  <c r="BA13" i="239"/>
  <c r="AI13" i="239"/>
  <c r="AZ13" i="239" s="1"/>
  <c r="AR57" i="242" l="1"/>
  <c r="AD58" i="242"/>
  <c r="BA14" i="239"/>
  <c r="AI14" i="239"/>
  <c r="AZ14" i="239" s="1"/>
  <c r="AR58" i="242" l="1"/>
  <c r="AD59" i="242"/>
  <c r="BA15" i="239"/>
  <c r="AI15" i="239"/>
  <c r="AZ15" i="239" s="1"/>
  <c r="AR59" i="242" l="1"/>
  <c r="AD60" i="242"/>
  <c r="BA16" i="239"/>
  <c r="AI16" i="239"/>
  <c r="AZ16" i="239" s="1"/>
  <c r="AR60" i="242" l="1"/>
  <c r="AD61" i="242"/>
  <c r="AM17" i="239"/>
  <c r="BA17" i="239" s="1"/>
  <c r="AI17" i="239"/>
  <c r="AZ17" i="239" s="1"/>
  <c r="AR61" i="242" l="1"/>
  <c r="AD62" i="242"/>
  <c r="AM18" i="239"/>
  <c r="BA18" i="239" s="1"/>
  <c r="AI18" i="239"/>
  <c r="AZ18" i="239" s="1"/>
  <c r="AM19" i="239" l="1"/>
  <c r="BA19" i="239" s="1"/>
  <c r="AR62" i="242"/>
  <c r="AD63" i="242"/>
  <c r="AI19" i="239"/>
  <c r="AZ19" i="239" s="1"/>
  <c r="AM20" i="239" l="1"/>
  <c r="BA20" i="239" s="1"/>
  <c r="AR63" i="242"/>
  <c r="AD64" i="242"/>
  <c r="AI20" i="239"/>
  <c r="AZ20" i="239" s="1"/>
  <c r="AM21" i="239"/>
  <c r="BA21" i="239" s="1"/>
  <c r="AR64" i="242" l="1"/>
  <c r="AD65" i="242"/>
  <c r="AI21" i="239"/>
  <c r="AZ21" i="239" s="1"/>
  <c r="AM22" i="239"/>
  <c r="BA22" i="239" s="1"/>
  <c r="AD66" i="242" l="1"/>
  <c r="AR65" i="242"/>
  <c r="AI22" i="239"/>
  <c r="AZ22" i="239" s="1"/>
  <c r="AM23" i="239"/>
  <c r="BA23" i="239" s="1"/>
  <c r="AI23" i="239" l="1"/>
  <c r="AZ23" i="239" s="1"/>
  <c r="AM24" i="239"/>
  <c r="BA24" i="239" s="1"/>
  <c r="AI24" i="239" l="1"/>
  <c r="AZ24" i="239" s="1"/>
  <c r="AM25" i="239"/>
  <c r="BA25" i="239" s="1"/>
  <c r="AI25" i="239" l="1"/>
  <c r="AZ25" i="239" s="1"/>
  <c r="AM26" i="239"/>
  <c r="BA26" i="239" s="1"/>
  <c r="AI26" i="239" l="1"/>
  <c r="AZ26" i="239" s="1"/>
  <c r="AM27" i="239"/>
  <c r="BA27" i="239" s="1"/>
  <c r="AI27" i="239" l="1"/>
  <c r="AZ27" i="239" s="1"/>
  <c r="AM28" i="239"/>
  <c r="BA28" i="239" s="1"/>
  <c r="AI28" i="239" l="1"/>
  <c r="AZ28" i="239" s="1"/>
  <c r="AM29" i="239"/>
  <c r="BA29" i="239" s="1"/>
  <c r="AI29" i="239" l="1"/>
  <c r="AZ29" i="239" s="1"/>
  <c r="AM30" i="239"/>
  <c r="BA30" i="239" s="1"/>
  <c r="AI30" i="239" l="1"/>
  <c r="AZ30" i="239" s="1"/>
  <c r="AM31" i="239"/>
  <c r="BA31" i="239" s="1"/>
  <c r="AI31" i="239" l="1"/>
  <c r="AZ31" i="239" s="1"/>
  <c r="AM32" i="239"/>
  <c r="BA32" i="239" s="1"/>
  <c r="AI32" i="239" l="1"/>
  <c r="AZ32" i="239" s="1"/>
  <c r="AM33" i="239"/>
  <c r="BA33" i="239" s="1"/>
  <c r="AI33" i="239" l="1"/>
  <c r="AZ33" i="239" s="1"/>
  <c r="AM34" i="239"/>
  <c r="BA34" i="239" s="1"/>
  <c r="AI34" i="239" l="1"/>
  <c r="AZ34" i="239" s="1"/>
  <c r="AM35" i="239"/>
  <c r="BA35" i="239" s="1"/>
  <c r="AI35" i="239" l="1"/>
  <c r="AZ35" i="239" s="1"/>
  <c r="AM36" i="239"/>
  <c r="BA36" i="239" s="1"/>
  <c r="AI36" i="239" l="1"/>
  <c r="AZ36" i="239" s="1"/>
  <c r="AM37" i="239"/>
  <c r="BA37" i="239" s="1"/>
  <c r="AI37" i="239" l="1"/>
  <c r="AZ37" i="239" s="1"/>
  <c r="AM38" i="239"/>
  <c r="BA38" i="239" s="1"/>
  <c r="AI38" i="239" l="1"/>
  <c r="AZ38" i="239" s="1"/>
  <c r="AM39" i="239"/>
  <c r="BA39" i="239" s="1"/>
  <c r="AI39" i="239" l="1"/>
  <c r="AZ39" i="239" s="1"/>
  <c r="AM40" i="239"/>
  <c r="BA40" i="239" s="1"/>
  <c r="AI40" i="239" l="1"/>
  <c r="AZ40" i="239" s="1"/>
  <c r="AM41" i="239"/>
  <c r="BA41" i="239" s="1"/>
  <c r="AI41" i="239" l="1"/>
  <c r="AZ41" i="239" s="1"/>
  <c r="AM42" i="239"/>
  <c r="BA42" i="239" s="1"/>
  <c r="AV42" i="241" l="1"/>
  <c r="AI42" i="239"/>
  <c r="AZ42" i="239" s="1"/>
  <c r="AM43" i="239"/>
  <c r="BA43" i="239" s="1"/>
  <c r="AW42" i="241" l="1"/>
  <c r="AV43" i="241"/>
  <c r="AI43" i="239"/>
  <c r="AZ43" i="239" s="1"/>
  <c r="AM44" i="239"/>
  <c r="BA44" i="239" s="1"/>
  <c r="AV44" i="241" l="1"/>
  <c r="AW43" i="241"/>
  <c r="AI44" i="239"/>
  <c r="AZ44" i="239" s="1"/>
  <c r="AM45" i="239"/>
  <c r="BA45" i="239" s="1"/>
  <c r="AW44" i="241" l="1"/>
  <c r="AV45" i="241"/>
  <c r="AI45" i="239"/>
  <c r="AZ45" i="239" s="1"/>
  <c r="AM46" i="239"/>
  <c r="BA46" i="239" s="1"/>
  <c r="AV46" i="241" l="1"/>
  <c r="AW45" i="241"/>
  <c r="AI46" i="239"/>
  <c r="AZ46" i="239" s="1"/>
  <c r="AM47" i="239"/>
  <c r="BA47" i="239" s="1"/>
  <c r="AW46" i="241" l="1"/>
  <c r="AV47" i="241"/>
  <c r="AI47" i="239"/>
  <c r="AZ47" i="239" s="1"/>
  <c r="AM48" i="239"/>
  <c r="BA48" i="239" s="1"/>
  <c r="AV48" i="241" l="1"/>
  <c r="AW47" i="241"/>
  <c r="AI48" i="239"/>
  <c r="AZ48" i="239" s="1"/>
  <c r="AM49" i="239"/>
  <c r="BA49" i="239" s="1"/>
  <c r="AV49" i="241" l="1"/>
  <c r="AW48" i="241"/>
  <c r="AI49" i="239"/>
  <c r="AZ49" i="239" s="1"/>
  <c r="AM50" i="239"/>
  <c r="BA50" i="239" s="1"/>
  <c r="AV50" i="241" l="1"/>
  <c r="AW49" i="241"/>
  <c r="AI50" i="239"/>
  <c r="AZ50" i="239" s="1"/>
  <c r="AM51" i="239"/>
  <c r="BA51" i="239" s="1"/>
  <c r="AW50" i="241" l="1"/>
  <c r="AV51" i="241"/>
  <c r="AI51" i="239"/>
  <c r="AZ51" i="239" s="1"/>
  <c r="AM52" i="239"/>
  <c r="BA52" i="239" s="1"/>
  <c r="AW51" i="241" l="1"/>
  <c r="AV52" i="241"/>
  <c r="AI52" i="239"/>
  <c r="AZ52" i="239" s="1"/>
  <c r="AM53" i="239"/>
  <c r="BA53" i="239" s="1"/>
  <c r="AW52" i="241" l="1"/>
  <c r="AV53" i="241"/>
  <c r="AI53" i="239"/>
  <c r="AZ53" i="239" s="1"/>
  <c r="AM54" i="239"/>
  <c r="BA54" i="239" s="1"/>
  <c r="AV54" i="241" l="1"/>
  <c r="AW53" i="241"/>
  <c r="AI54" i="239"/>
  <c r="AZ54" i="239" s="1"/>
  <c r="AM55" i="239"/>
  <c r="BA55" i="239" s="1"/>
  <c r="AW54" i="241" l="1"/>
  <c r="AV55" i="241"/>
  <c r="AI55" i="239"/>
  <c r="AZ55" i="239" s="1"/>
  <c r="AM56" i="239"/>
  <c r="BA56" i="239" s="1"/>
  <c r="AW55" i="241" l="1"/>
  <c r="AV56" i="241"/>
  <c r="AI56" i="239"/>
  <c r="AZ56" i="239" s="1"/>
  <c r="AM57" i="239"/>
  <c r="BA57" i="239" s="1"/>
  <c r="AV57" i="241" l="1"/>
  <c r="AW56" i="241"/>
  <c r="AI57" i="239"/>
  <c r="AZ57" i="239" s="1"/>
  <c r="AM58" i="239"/>
  <c r="BA58" i="239" s="1"/>
  <c r="AW57" i="241" l="1"/>
  <c r="AV58" i="241"/>
  <c r="AI58" i="239"/>
  <c r="AZ58" i="239" s="1"/>
  <c r="AM59" i="239"/>
  <c r="BA59" i="239" s="1"/>
  <c r="AW58" i="241" l="1"/>
  <c r="AV59" i="241"/>
  <c r="AI59" i="239"/>
  <c r="AZ59" i="239" s="1"/>
  <c r="AM60" i="239"/>
  <c r="BA60" i="239" s="1"/>
  <c r="AV60" i="241" l="1"/>
  <c r="AW59" i="241"/>
  <c r="AI60" i="239"/>
  <c r="AZ60" i="239" s="1"/>
  <c r="AM61" i="239"/>
  <c r="BA61" i="239" s="1"/>
  <c r="AW60" i="241" l="1"/>
  <c r="AV61" i="241"/>
  <c r="AI61" i="239"/>
  <c r="AZ61" i="239" s="1"/>
  <c r="AM62" i="239"/>
  <c r="BA62" i="239" s="1"/>
  <c r="AW61" i="241" l="1"/>
  <c r="AV62" i="241"/>
  <c r="AI62" i="239"/>
  <c r="AZ62" i="239" s="1"/>
  <c r="AM63" i="239"/>
  <c r="BA63" i="239" s="1"/>
  <c r="AV63" i="241" l="1"/>
  <c r="AW62" i="241"/>
  <c r="AI63" i="239"/>
  <c r="AZ63" i="239" s="1"/>
  <c r="AM64" i="239"/>
  <c r="BA64" i="239" s="1"/>
  <c r="AV64" i="241" l="1"/>
  <c r="AW63" i="241"/>
  <c r="AI64" i="239"/>
  <c r="AZ64" i="239" s="1"/>
  <c r="AM65" i="239"/>
  <c r="AM66" i="239" s="1"/>
  <c r="BA65" i="239" l="1"/>
  <c r="AV65" i="241"/>
  <c r="AW64" i="241"/>
  <c r="AI65" i="239"/>
  <c r="AI66" i="239" s="1"/>
  <c r="AZ65" i="239" l="1"/>
  <c r="AW65" i="241"/>
  <c r="AG6" i="242"/>
  <c r="AG6" i="241"/>
  <c r="J3" i="232"/>
  <c r="K3" i="232" s="1"/>
  <c r="O3" i="232" s="1"/>
  <c r="AH6" i="242" l="1"/>
  <c r="AG66" i="242"/>
  <c r="AH6" i="241"/>
  <c r="AG66" i="241"/>
  <c r="F7" i="246"/>
  <c r="F27" i="246" s="1"/>
  <c r="G27" i="246" s="1"/>
  <c r="H27" i="246" s="1"/>
  <c r="L27" i="246" s="1"/>
  <c r="V3" i="232"/>
  <c r="F24" i="246"/>
  <c r="G24" i="246" s="1"/>
  <c r="F28" i="246" l="1"/>
  <c r="G28" i="246" s="1"/>
  <c r="K28" i="246" s="1"/>
  <c r="AH7" i="242"/>
  <c r="AS6" i="242"/>
  <c r="AH7" i="241"/>
  <c r="AU6" i="241"/>
  <c r="F26" i="246"/>
  <c r="G26" i="246" s="1"/>
  <c r="H26" i="246" s="1"/>
  <c r="L26" i="246" s="1"/>
  <c r="K27" i="246"/>
  <c r="G7" i="246"/>
  <c r="H7" i="246" s="1"/>
  <c r="L7" i="246" s="1"/>
  <c r="G11" i="105"/>
  <c r="K24" i="246"/>
  <c r="H24" i="246"/>
  <c r="H28" i="246" l="1"/>
  <c r="L28" i="246" s="1"/>
  <c r="L11" i="105"/>
  <c r="G29" i="105"/>
  <c r="K26" i="246"/>
  <c r="AS7" i="242"/>
  <c r="AH8" i="242"/>
  <c r="AU7" i="241"/>
  <c r="AH8" i="241"/>
  <c r="G23" i="246"/>
  <c r="G6" i="246"/>
  <c r="G4" i="246" s="1"/>
  <c r="F4" i="246" s="1"/>
  <c r="K7" i="246"/>
  <c r="H11" i="105"/>
  <c r="M11" i="105" s="1"/>
  <c r="G10" i="105"/>
  <c r="L10" i="105" s="1"/>
  <c r="L24" i="246"/>
  <c r="L23" i="246" s="1"/>
  <c r="H23" i="246"/>
  <c r="L29" i="105" l="1"/>
  <c r="H6" i="246"/>
  <c r="L6" i="246" s="1"/>
  <c r="K6" i="246"/>
  <c r="K4" i="246" s="1"/>
  <c r="J5" i="246" s="1"/>
  <c r="AH9" i="242"/>
  <c r="AS8" i="242"/>
  <c r="AU8" i="241"/>
  <c r="AH9" i="241"/>
  <c r="M29" i="105"/>
  <c r="H10" i="105"/>
  <c r="G9" i="105"/>
  <c r="H29" i="105"/>
  <c r="E11" i="33" s="1"/>
  <c r="H4" i="246"/>
  <c r="P60" i="242" l="1"/>
  <c r="AJ60" i="242" s="1"/>
  <c r="J4" i="246"/>
  <c r="I4" i="246"/>
  <c r="AH10" i="242"/>
  <c r="AS9" i="242"/>
  <c r="AU9" i="241"/>
  <c r="AH10" i="241"/>
  <c r="M10" i="105"/>
  <c r="H9" i="105"/>
  <c r="E7" i="33"/>
  <c r="E8" i="33" s="1"/>
  <c r="P17" i="242"/>
  <c r="AJ17" i="242" s="1"/>
  <c r="P19" i="242"/>
  <c r="AJ19" i="242" s="1"/>
  <c r="P25" i="242"/>
  <c r="AJ25" i="242" s="1"/>
  <c r="P43" i="239"/>
  <c r="P22" i="242"/>
  <c r="AJ22" i="242" s="1"/>
  <c r="P32" i="241"/>
  <c r="AJ32" i="241" s="1"/>
  <c r="AN32" i="241" s="1"/>
  <c r="P32" i="239"/>
  <c r="P17" i="241"/>
  <c r="AJ17" i="241" s="1"/>
  <c r="AN17" i="241" s="1"/>
  <c r="P60" i="239"/>
  <c r="P28" i="242"/>
  <c r="AJ28" i="242" s="1"/>
  <c r="P38" i="242"/>
  <c r="AJ38" i="242" s="1"/>
  <c r="P20" i="241"/>
  <c r="AJ20" i="241" s="1"/>
  <c r="AN20" i="241" s="1"/>
  <c r="L5" i="246"/>
  <c r="L4" i="246"/>
  <c r="P28" i="239" l="1"/>
  <c r="P41" i="239"/>
  <c r="P37" i="239"/>
  <c r="P58" i="239"/>
  <c r="P47" i="242"/>
  <c r="AJ47" i="242" s="1"/>
  <c r="P19" i="241"/>
  <c r="AJ19" i="241" s="1"/>
  <c r="AN19" i="241" s="1"/>
  <c r="P25" i="239"/>
  <c r="P19" i="239"/>
  <c r="P24" i="242"/>
  <c r="AJ24" i="242" s="1"/>
  <c r="P20" i="242"/>
  <c r="AJ20" i="242" s="1"/>
  <c r="P35" i="242"/>
  <c r="AJ35" i="242" s="1"/>
  <c r="P61" i="239"/>
  <c r="P40" i="242"/>
  <c r="AJ40" i="242" s="1"/>
  <c r="P29" i="242"/>
  <c r="AJ29" i="242" s="1"/>
  <c r="P20" i="239"/>
  <c r="P57" i="239"/>
  <c r="P21" i="239"/>
  <c r="P44" i="242"/>
  <c r="AJ44" i="242" s="1"/>
  <c r="P37" i="241"/>
  <c r="AJ37" i="241" s="1"/>
  <c r="AN37" i="241" s="1"/>
  <c r="P15" i="242"/>
  <c r="AJ15" i="242" s="1"/>
  <c r="P39" i="239"/>
  <c r="P26" i="241"/>
  <c r="AJ26" i="241" s="1"/>
  <c r="AN26" i="241" s="1"/>
  <c r="P33" i="239"/>
  <c r="P68" i="242"/>
  <c r="P42" i="242"/>
  <c r="AJ42" i="242" s="1"/>
  <c r="P56" i="239"/>
  <c r="P29" i="239"/>
  <c r="P17" i="239"/>
  <c r="P30" i="239"/>
  <c r="P34" i="239"/>
  <c r="P36" i="242"/>
  <c r="AJ36" i="242" s="1"/>
  <c r="P27" i="239"/>
  <c r="P39" i="242"/>
  <c r="AJ39" i="242" s="1"/>
  <c r="P59" i="239"/>
  <c r="P53" i="242"/>
  <c r="AJ53" i="242" s="1"/>
  <c r="P34" i="242"/>
  <c r="AJ34" i="242" s="1"/>
  <c r="P47" i="239"/>
  <c r="P16" i="242"/>
  <c r="AJ16" i="242" s="1"/>
  <c r="P35" i="239"/>
  <c r="P62" i="242"/>
  <c r="AJ62" i="242" s="1"/>
  <c r="P41" i="242"/>
  <c r="AJ41" i="242" s="1"/>
  <c r="P37" i="242"/>
  <c r="AJ37" i="242" s="1"/>
  <c r="P18" i="242"/>
  <c r="AJ18" i="242" s="1"/>
  <c r="P48" i="239"/>
  <c r="P28" i="241"/>
  <c r="AJ28" i="241" s="1"/>
  <c r="AN28" i="241" s="1"/>
  <c r="P16" i="239"/>
  <c r="P30" i="242"/>
  <c r="AJ30" i="242" s="1"/>
  <c r="P38" i="239"/>
  <c r="P55" i="239"/>
  <c r="P63" i="239"/>
  <c r="P22" i="239"/>
  <c r="P30" i="241"/>
  <c r="AJ30" i="241" s="1"/>
  <c r="AN30" i="241" s="1"/>
  <c r="P35" i="241"/>
  <c r="AJ35" i="241" s="1"/>
  <c r="AN35" i="241" s="1"/>
  <c r="P24" i="241"/>
  <c r="AJ24" i="241" s="1"/>
  <c r="AN24" i="241" s="1"/>
  <c r="P31" i="242"/>
  <c r="AJ31" i="242" s="1"/>
  <c r="P18" i="241"/>
  <c r="AJ18" i="241" s="1"/>
  <c r="AN18" i="241" s="1"/>
  <c r="P49" i="242"/>
  <c r="AJ49" i="242" s="1"/>
  <c r="P21" i="242"/>
  <c r="AJ21" i="242" s="1"/>
  <c r="P46" i="239"/>
  <c r="P26" i="242"/>
  <c r="AJ26" i="242" s="1"/>
  <c r="P14" i="239"/>
  <c r="P31" i="241"/>
  <c r="AJ31" i="241" s="1"/>
  <c r="AN31" i="241" s="1"/>
  <c r="P48" i="242"/>
  <c r="AJ48" i="242" s="1"/>
  <c r="P15" i="239"/>
  <c r="P41" i="241"/>
  <c r="AJ41" i="241" s="1"/>
  <c r="AN41" i="241" s="1"/>
  <c r="P61" i="242"/>
  <c r="AJ61" i="242" s="1"/>
  <c r="P62" i="239"/>
  <c r="P65" i="239"/>
  <c r="P58" i="242"/>
  <c r="AJ58" i="242" s="1"/>
  <c r="P55" i="242"/>
  <c r="AJ55" i="242" s="1"/>
  <c r="P50" i="242"/>
  <c r="AJ50" i="242" s="1"/>
  <c r="P15" i="241"/>
  <c r="AJ15" i="241" s="1"/>
  <c r="AN15" i="241" s="1"/>
  <c r="P52" i="239"/>
  <c r="P14" i="242"/>
  <c r="AJ14" i="242" s="1"/>
  <c r="P46" i="242"/>
  <c r="AJ46" i="242" s="1"/>
  <c r="P52" i="242"/>
  <c r="AJ52" i="242" s="1"/>
  <c r="P42" i="239"/>
  <c r="P54" i="242"/>
  <c r="AJ54" i="242" s="1"/>
  <c r="P16" i="241"/>
  <c r="AJ16" i="241" s="1"/>
  <c r="AN16" i="241" s="1"/>
  <c r="P54" i="239"/>
  <c r="P25" i="241"/>
  <c r="AJ25" i="241" s="1"/>
  <c r="AN25" i="241" s="1"/>
  <c r="P14" i="241"/>
  <c r="AJ14" i="241" s="1"/>
  <c r="AN14" i="241" s="1"/>
  <c r="P31" i="239"/>
  <c r="P64" i="242"/>
  <c r="AJ64" i="242" s="1"/>
  <c r="P50" i="239"/>
  <c r="P23" i="241"/>
  <c r="AJ23" i="241" s="1"/>
  <c r="AN23" i="241" s="1"/>
  <c r="P36" i="241"/>
  <c r="AJ36" i="241" s="1"/>
  <c r="AN36" i="241" s="1"/>
  <c r="P33" i="242"/>
  <c r="AJ33" i="242" s="1"/>
  <c r="P65" i="242"/>
  <c r="AJ65" i="242" s="1"/>
  <c r="P57" i="242"/>
  <c r="AJ57" i="242" s="1"/>
  <c r="P32" i="242"/>
  <c r="AJ32" i="242" s="1"/>
  <c r="P39" i="241"/>
  <c r="AJ39" i="241" s="1"/>
  <c r="AN39" i="241" s="1"/>
  <c r="P44" i="239"/>
  <c r="P68" i="241"/>
  <c r="P18" i="239"/>
  <c r="P24" i="239"/>
  <c r="P43" i="242"/>
  <c r="AJ43" i="242" s="1"/>
  <c r="P45" i="242"/>
  <c r="AJ45" i="242" s="1"/>
  <c r="P51" i="239"/>
  <c r="P21" i="241"/>
  <c r="AJ21" i="241" s="1"/>
  <c r="AN21" i="241" s="1"/>
  <c r="P53" i="239"/>
  <c r="P59" i="242"/>
  <c r="AJ59" i="242" s="1"/>
  <c r="P49" i="239"/>
  <c r="P23" i="242"/>
  <c r="AJ23" i="242" s="1"/>
  <c r="P33" i="241"/>
  <c r="AJ33" i="241" s="1"/>
  <c r="AN33" i="241" s="1"/>
  <c r="P64" i="239"/>
  <c r="P45" i="239"/>
  <c r="P63" i="242"/>
  <c r="AJ63" i="242" s="1"/>
  <c r="P34" i="241"/>
  <c r="AJ34" i="241" s="1"/>
  <c r="AN34" i="241" s="1"/>
  <c r="P38" i="241"/>
  <c r="AJ38" i="241" s="1"/>
  <c r="AN38" i="241" s="1"/>
  <c r="P23" i="239"/>
  <c r="P26" i="239"/>
  <c r="P27" i="241"/>
  <c r="AJ27" i="241" s="1"/>
  <c r="AN27" i="241" s="1"/>
  <c r="P22" i="241"/>
  <c r="AJ22" i="241" s="1"/>
  <c r="AN22" i="241" s="1"/>
  <c r="P56" i="242"/>
  <c r="AJ56" i="242" s="1"/>
  <c r="P27" i="242"/>
  <c r="AJ27" i="242" s="1"/>
  <c r="P29" i="241"/>
  <c r="AJ29" i="241" s="1"/>
  <c r="AN29" i="241" s="1"/>
  <c r="P36" i="239"/>
  <c r="P40" i="241"/>
  <c r="AJ40" i="241" s="1"/>
  <c r="AN40" i="241" s="1"/>
  <c r="P40" i="239"/>
  <c r="P51" i="242"/>
  <c r="AJ51" i="242" s="1"/>
  <c r="AS10" i="242"/>
  <c r="AH11" i="242"/>
  <c r="AU10" i="241"/>
  <c r="AH11" i="241"/>
  <c r="L21" i="239"/>
  <c r="L42" i="239"/>
  <c r="L50" i="242"/>
  <c r="L15" i="242"/>
  <c r="L36" i="241"/>
  <c r="L22" i="239"/>
  <c r="L16" i="241"/>
  <c r="L15" i="241"/>
  <c r="L23" i="242"/>
  <c r="L29" i="239"/>
  <c r="L60" i="239"/>
  <c r="L28" i="242"/>
  <c r="L51" i="239"/>
  <c r="L23" i="241"/>
  <c r="L54" i="242"/>
  <c r="L62" i="242"/>
  <c r="L32" i="242"/>
  <c r="L24" i="241"/>
  <c r="L40" i="242"/>
  <c r="L38" i="241"/>
  <c r="L35" i="242"/>
  <c r="L35" i="239"/>
  <c r="L37" i="242"/>
  <c r="L55" i="239"/>
  <c r="L32" i="239"/>
  <c r="L61" i="239"/>
  <c r="L22" i="241"/>
  <c r="L41" i="241"/>
  <c r="L23" i="239"/>
  <c r="L20" i="242"/>
  <c r="L20" i="239"/>
  <c r="L47" i="242"/>
  <c r="L45" i="242"/>
  <c r="L15" i="239"/>
  <c r="L56" i="242"/>
  <c r="E28" i="33"/>
  <c r="L24" i="242"/>
  <c r="L49" i="242"/>
  <c r="L37" i="239"/>
  <c r="L47" i="239"/>
  <c r="L39" i="241"/>
  <c r="L27" i="242"/>
  <c r="L29" i="242"/>
  <c r="L29" i="241"/>
  <c r="L59" i="239"/>
  <c r="L41" i="242"/>
  <c r="L31" i="242"/>
  <c r="L44" i="239"/>
  <c r="L25" i="239"/>
  <c r="L60" i="242"/>
  <c r="L42" i="242"/>
  <c r="L27" i="239"/>
  <c r="L25" i="242"/>
  <c r="L58" i="239"/>
  <c r="L46" i="239"/>
  <c r="L64" i="242"/>
  <c r="L27" i="241"/>
  <c r="L34" i="239"/>
  <c r="L43" i="239"/>
  <c r="L30" i="242"/>
  <c r="L22" i="242"/>
  <c r="L33" i="242"/>
  <c r="L54" i="239"/>
  <c r="L53" i="239"/>
  <c r="L40" i="241"/>
  <c r="L37" i="241"/>
  <c r="L26" i="242"/>
  <c r="L16" i="242"/>
  <c r="L17" i="239"/>
  <c r="L45" i="239"/>
  <c r="L64" i="239"/>
  <c r="L28" i="239"/>
  <c r="L48" i="239"/>
  <c r="L49" i="239"/>
  <c r="L33" i="241"/>
  <c r="L56" i="239"/>
  <c r="L20" i="241"/>
  <c r="L61" i="242"/>
  <c r="L32" i="241"/>
  <c r="L44" i="242"/>
  <c r="L19" i="242"/>
  <c r="L18" i="241"/>
  <c r="L18" i="239"/>
  <c r="L31" i="239"/>
  <c r="L40" i="239"/>
  <c r="L38" i="239"/>
  <c r="L31" i="241"/>
  <c r="L57" i="242"/>
  <c r="L63" i="242"/>
  <c r="L18" i="242"/>
  <c r="L17" i="242"/>
  <c r="L14" i="241"/>
  <c r="L34" i="241"/>
  <c r="L43" i="242"/>
  <c r="L16" i="239"/>
  <c r="L34" i="242"/>
  <c r="L38" i="242"/>
  <c r="L36" i="242"/>
  <c r="L28" i="241"/>
  <c r="L46" i="242"/>
  <c r="L39" i="242"/>
  <c r="L50" i="239"/>
  <c r="L52" i="239"/>
  <c r="L25" i="241"/>
  <c r="L65" i="239"/>
  <c r="L53" i="242"/>
  <c r="L62" i="239"/>
  <c r="L63" i="239"/>
  <c r="L48" i="242"/>
  <c r="L30" i="239"/>
  <c r="L21" i="242"/>
  <c r="L26" i="239"/>
  <c r="L19" i="241"/>
  <c r="L57" i="239"/>
  <c r="L52" i="242"/>
  <c r="L36" i="239"/>
  <c r="L19" i="239"/>
  <c r="L30" i="241"/>
  <c r="L39" i="239"/>
  <c r="L58" i="242"/>
  <c r="L41" i="239"/>
  <c r="L51" i="242"/>
  <c r="L35" i="241"/>
  <c r="L26" i="241"/>
  <c r="L59" i="242"/>
  <c r="L14" i="239"/>
  <c r="L55" i="242"/>
  <c r="L33" i="239"/>
  <c r="L65" i="242"/>
  <c r="L14" i="242"/>
  <c r="L21" i="241"/>
  <c r="L24" i="239"/>
  <c r="L17" i="241"/>
  <c r="E33" i="33"/>
  <c r="M9" i="105"/>
  <c r="M38" i="239"/>
  <c r="M24" i="241"/>
  <c r="M23" i="239"/>
  <c r="M55" i="242"/>
  <c r="M37" i="241"/>
  <c r="M65" i="242"/>
  <c r="M29" i="239"/>
  <c r="M46" i="242"/>
  <c r="M28" i="239"/>
  <c r="M21" i="242"/>
  <c r="M28" i="242"/>
  <c r="M17" i="239"/>
  <c r="M34" i="242"/>
  <c r="M26" i="241"/>
  <c r="M52" i="239"/>
  <c r="M65" i="239"/>
  <c r="M20" i="242"/>
  <c r="M43" i="242"/>
  <c r="M47" i="242"/>
  <c r="M33" i="242"/>
  <c r="M23" i="241"/>
  <c r="M20" i="239"/>
  <c r="M30" i="239"/>
  <c r="M41" i="242"/>
  <c r="M21" i="241"/>
  <c r="M56" i="239"/>
  <c r="M33" i="241"/>
  <c r="M35" i="242"/>
  <c r="M17" i="242"/>
  <c r="M35" i="241"/>
  <c r="M25" i="239"/>
  <c r="M16" i="239"/>
  <c r="M33" i="239"/>
  <c r="M31" i="239"/>
  <c r="M24" i="242"/>
  <c r="M53" i="242"/>
  <c r="M53" i="239"/>
  <c r="M61" i="239"/>
  <c r="M49" i="239"/>
  <c r="M64" i="239"/>
  <c r="M15" i="242"/>
  <c r="M28" i="241"/>
  <c r="M45" i="239"/>
  <c r="M18" i="239"/>
  <c r="M39" i="242"/>
  <c r="M32" i="241"/>
  <c r="M47" i="239"/>
  <c r="M35" i="239"/>
  <c r="M48" i="242"/>
  <c r="M24" i="239"/>
  <c r="M54" i="239"/>
  <c r="M63" i="239"/>
  <c r="M22" i="242"/>
  <c r="M36" i="242"/>
  <c r="M48" i="239"/>
  <c r="M34" i="239"/>
  <c r="M17" i="241"/>
  <c r="M59" i="242"/>
  <c r="M14" i="239"/>
  <c r="M62" i="242"/>
  <c r="M30" i="241"/>
  <c r="M23" i="242"/>
  <c r="M61" i="242"/>
  <c r="M59" i="239"/>
  <c r="M57" i="242"/>
  <c r="M25" i="241"/>
  <c r="M51" i="242"/>
  <c r="M15" i="239"/>
  <c r="M18" i="242"/>
  <c r="M21" i="239"/>
  <c r="M38" i="241"/>
  <c r="M19" i="242"/>
  <c r="M54" i="242"/>
  <c r="M36" i="241"/>
  <c r="M20" i="241"/>
  <c r="M60" i="242"/>
  <c r="M42" i="239"/>
  <c r="M51" i="239"/>
  <c r="M37" i="239"/>
  <c r="M32" i="242"/>
  <c r="M32" i="239"/>
  <c r="M30" i="242"/>
  <c r="M62" i="239"/>
  <c r="M56" i="242"/>
  <c r="M42" i="242"/>
  <c r="M50" i="239"/>
  <c r="M45" i="242"/>
  <c r="M27" i="239"/>
  <c r="M14" i="241"/>
  <c r="M44" i="239"/>
  <c r="M19" i="241"/>
  <c r="M57" i="239"/>
  <c r="M36" i="239"/>
  <c r="M26" i="242"/>
  <c r="M26" i="239"/>
  <c r="M39" i="239"/>
  <c r="M41" i="241"/>
  <c r="M31" i="242"/>
  <c r="M27" i="242"/>
  <c r="M40" i="242"/>
  <c r="M19" i="239"/>
  <c r="M22" i="239"/>
  <c r="M25" i="242"/>
  <c r="M40" i="239"/>
  <c r="M64" i="242"/>
  <c r="M14" i="242"/>
  <c r="M43" i="239"/>
  <c r="M34" i="241"/>
  <c r="M40" i="241"/>
  <c r="M31" i="241"/>
  <c r="M16" i="242"/>
  <c r="M18" i="241"/>
  <c r="M22" i="241"/>
  <c r="M60" i="239"/>
  <c r="M63" i="242"/>
  <c r="M52" i="242"/>
  <c r="M29" i="242"/>
  <c r="M39" i="241"/>
  <c r="M46" i="239"/>
  <c r="M58" i="242"/>
  <c r="M16" i="241"/>
  <c r="M58" i="239"/>
  <c r="M29" i="241"/>
  <c r="M50" i="242"/>
  <c r="M49" i="242"/>
  <c r="M37" i="242"/>
  <c r="M41" i="239"/>
  <c r="M38" i="242"/>
  <c r="M15" i="241"/>
  <c r="M44" i="242"/>
  <c r="M27" i="241"/>
  <c r="M55" i="239"/>
  <c r="M68" i="242" l="1"/>
  <c r="M68" i="241"/>
  <c r="AS11" i="242"/>
  <c r="AH12" i="242"/>
  <c r="AU11" i="241"/>
  <c r="AH12" i="241"/>
  <c r="S14" i="239"/>
  <c r="S15" i="239"/>
  <c r="S21" i="239"/>
  <c r="S57" i="239"/>
  <c r="S61" i="239"/>
  <c r="S48" i="239"/>
  <c r="S36" i="239"/>
  <c r="S65" i="239"/>
  <c r="S64" i="239"/>
  <c r="S19" i="239"/>
  <c r="S32" i="239"/>
  <c r="S31" i="239"/>
  <c r="S43" i="239"/>
  <c r="S42" i="239"/>
  <c r="S56" i="239"/>
  <c r="S26" i="239"/>
  <c r="S47" i="239"/>
  <c r="S27" i="239"/>
  <c r="S50" i="239"/>
  <c r="S51" i="239"/>
  <c r="S30" i="239"/>
  <c r="S46" i="239"/>
  <c r="S60" i="239"/>
  <c r="S33" i="239"/>
  <c r="S58" i="239"/>
  <c r="S49" i="239"/>
  <c r="S53" i="239"/>
  <c r="S29" i="239"/>
  <c r="S35" i="239"/>
  <c r="S40" i="239"/>
  <c r="S23" i="239"/>
  <c r="S24" i="239"/>
  <c r="S17" i="239"/>
  <c r="S18" i="239"/>
  <c r="S44" i="239"/>
  <c r="S54" i="239"/>
  <c r="S62" i="239"/>
  <c r="S22" i="239"/>
  <c r="S25" i="239"/>
  <c r="S45" i="239"/>
  <c r="S34" i="239"/>
  <c r="S55" i="239"/>
  <c r="S63" i="239"/>
  <c r="S37" i="239"/>
  <c r="S20" i="239"/>
  <c r="S59" i="239"/>
  <c r="S41" i="239"/>
  <c r="S16" i="239"/>
  <c r="S39" i="239"/>
  <c r="S28" i="239"/>
  <c r="S38" i="239"/>
  <c r="S52" i="239"/>
  <c r="K24" i="33"/>
  <c r="E34" i="33"/>
  <c r="E44" i="33"/>
  <c r="J4" i="232"/>
  <c r="AS12" i="242" l="1"/>
  <c r="AH13" i="242"/>
  <c r="AU12" i="241"/>
  <c r="AH13" i="241"/>
  <c r="R38" i="239"/>
  <c r="R15" i="239"/>
  <c r="R37" i="239"/>
  <c r="R49" i="239"/>
  <c r="R18" i="239"/>
  <c r="R65" i="239"/>
  <c r="AO65" i="239" s="1"/>
  <c r="AS65" i="239" s="1"/>
  <c r="R47" i="239"/>
  <c r="R20" i="239"/>
  <c r="R32" i="239"/>
  <c r="R48" i="239"/>
  <c r="R52" i="239"/>
  <c r="R41" i="239"/>
  <c r="R31" i="239"/>
  <c r="R27" i="239"/>
  <c r="R14" i="239"/>
  <c r="R35" i="239"/>
  <c r="R63" i="239"/>
  <c r="R60" i="239"/>
  <c r="R22" i="239"/>
  <c r="R29" i="239"/>
  <c r="R59" i="239"/>
  <c r="R58" i="239"/>
  <c r="R17" i="239"/>
  <c r="R45" i="239"/>
  <c r="R39" i="239"/>
  <c r="R57" i="239"/>
  <c r="R54" i="239"/>
  <c r="R62" i="239"/>
  <c r="R30" i="239"/>
  <c r="R40" i="239"/>
  <c r="R19" i="239"/>
  <c r="R28" i="239"/>
  <c r="R42" i="239"/>
  <c r="R53" i="239"/>
  <c r="R26" i="239"/>
  <c r="R23" i="239"/>
  <c r="R56" i="239"/>
  <c r="R36" i="239"/>
  <c r="R21" i="239"/>
  <c r="R16" i="239"/>
  <c r="R24" i="239"/>
  <c r="R64" i="239"/>
  <c r="R43" i="239"/>
  <c r="R44" i="239"/>
  <c r="R33" i="239"/>
  <c r="R46" i="239"/>
  <c r="R25" i="239"/>
  <c r="R61" i="239"/>
  <c r="R34" i="239"/>
  <c r="R51" i="239"/>
  <c r="R50" i="239"/>
  <c r="R55" i="239"/>
  <c r="V4" i="232"/>
  <c r="K4" i="232"/>
  <c r="O4" i="232" s="1"/>
  <c r="N7" i="246"/>
  <c r="AS13" i="242" l="1"/>
  <c r="AH14" i="242"/>
  <c r="AU13" i="241"/>
  <c r="AH14" i="241"/>
  <c r="AO25" i="239"/>
  <c r="AS25" i="239" s="1"/>
  <c r="AO21" i="239"/>
  <c r="AS21" i="239" s="1"/>
  <c r="AO19" i="239"/>
  <c r="AS19" i="239" s="1"/>
  <c r="AO54" i="239"/>
  <c r="AS54" i="239" s="1"/>
  <c r="AO22" i="239"/>
  <c r="AS22" i="239" s="1"/>
  <c r="AO52" i="239"/>
  <c r="AS52" i="239" s="1"/>
  <c r="AO55" i="239"/>
  <c r="AS55" i="239" s="1"/>
  <c r="AO61" i="239"/>
  <c r="AS61" i="239" s="1"/>
  <c r="AO44" i="239"/>
  <c r="AS44" i="239" s="1"/>
  <c r="AO16" i="239"/>
  <c r="AS16" i="239" s="1"/>
  <c r="AO23" i="239"/>
  <c r="AS23" i="239" s="1"/>
  <c r="AO28" i="239"/>
  <c r="AS28" i="239" s="1"/>
  <c r="AO62" i="239"/>
  <c r="AS62" i="239" s="1"/>
  <c r="AO45" i="239"/>
  <c r="AS45" i="239" s="1"/>
  <c r="AO29" i="239"/>
  <c r="AS29" i="239" s="1"/>
  <c r="AO35" i="239"/>
  <c r="AS35" i="239" s="1"/>
  <c r="AO41" i="239"/>
  <c r="AS41" i="239" s="1"/>
  <c r="AO20" i="239"/>
  <c r="AS20" i="239" s="1"/>
  <c r="AO49" i="239"/>
  <c r="AS49" i="239" s="1"/>
  <c r="AO27" i="239"/>
  <c r="AS27" i="239" s="1"/>
  <c r="AO48" i="239"/>
  <c r="AS48" i="239" s="1"/>
  <c r="AO15" i="239"/>
  <c r="AS15" i="239" s="1"/>
  <c r="AO50" i="239"/>
  <c r="AS50" i="239" s="1"/>
  <c r="AO43" i="239"/>
  <c r="AS43" i="239" s="1"/>
  <c r="AO26" i="239"/>
  <c r="AS26" i="239" s="1"/>
  <c r="AO17" i="239"/>
  <c r="AS17" i="239" s="1"/>
  <c r="AO14" i="239"/>
  <c r="AS14" i="239" s="1"/>
  <c r="AO47" i="239"/>
  <c r="AS47" i="239" s="1"/>
  <c r="AO37" i="239"/>
  <c r="AS37" i="239" s="1"/>
  <c r="AO51" i="239"/>
  <c r="AS51" i="239" s="1"/>
  <c r="AO46" i="239"/>
  <c r="AS46" i="239" s="1"/>
  <c r="AO64" i="239"/>
  <c r="AS64" i="239" s="1"/>
  <c r="AO36" i="239"/>
  <c r="AS36" i="239" s="1"/>
  <c r="AO53" i="239"/>
  <c r="AS53" i="239" s="1"/>
  <c r="AO40" i="239"/>
  <c r="AS40" i="239" s="1"/>
  <c r="AO57" i="239"/>
  <c r="AS57" i="239" s="1"/>
  <c r="AO58" i="239"/>
  <c r="AS58" i="239" s="1"/>
  <c r="AO60" i="239"/>
  <c r="AS60" i="239" s="1"/>
  <c r="AO34" i="239"/>
  <c r="AS34" i="239" s="1"/>
  <c r="AO33" i="239"/>
  <c r="AS33" i="239" s="1"/>
  <c r="AO24" i="239"/>
  <c r="AS24" i="239" s="1"/>
  <c r="AO56" i="239"/>
  <c r="AS56" i="239" s="1"/>
  <c r="AO42" i="239"/>
  <c r="AS42" i="239" s="1"/>
  <c r="AO30" i="239"/>
  <c r="AS30" i="239" s="1"/>
  <c r="AO39" i="239"/>
  <c r="AS39" i="239" s="1"/>
  <c r="AO59" i="239"/>
  <c r="AS59" i="239" s="1"/>
  <c r="AO63" i="239"/>
  <c r="AS63" i="239" s="1"/>
  <c r="AO31" i="239"/>
  <c r="AS31" i="239" s="1"/>
  <c r="AO32" i="239"/>
  <c r="AS32" i="239" s="1"/>
  <c r="AO18" i="239"/>
  <c r="AS18" i="239" s="1"/>
  <c r="AO38" i="239"/>
  <c r="AS38" i="239" s="1"/>
  <c r="N27" i="246"/>
  <c r="O27" i="246" s="1"/>
  <c r="N24" i="246"/>
  <c r="O24" i="246" s="1"/>
  <c r="N28" i="246"/>
  <c r="O28" i="246" s="1"/>
  <c r="O7" i="246"/>
  <c r="N26" i="246"/>
  <c r="O26" i="246" s="1"/>
  <c r="AS14" i="242" l="1"/>
  <c r="AH15" i="242"/>
  <c r="AU14" i="241"/>
  <c r="AH15" i="241"/>
  <c r="S7" i="246"/>
  <c r="O6" i="246"/>
  <c r="P7" i="246"/>
  <c r="T7" i="246" s="1"/>
  <c r="S28" i="246"/>
  <c r="P28" i="246"/>
  <c r="T28" i="246" s="1"/>
  <c r="S24" i="246"/>
  <c r="P24" i="246"/>
  <c r="O23" i="246"/>
  <c r="S26" i="246"/>
  <c r="P26" i="246"/>
  <c r="T26" i="246" s="1"/>
  <c r="S27" i="246"/>
  <c r="P27" i="246"/>
  <c r="T27" i="246" s="1"/>
  <c r="AS15" i="242" l="1"/>
  <c r="AH16" i="242"/>
  <c r="AU15" i="241"/>
  <c r="AH16" i="241"/>
  <c r="P23" i="246"/>
  <c r="T24" i="246"/>
  <c r="T23" i="246" s="1"/>
  <c r="P6" i="246"/>
  <c r="O4" i="246"/>
  <c r="N4" i="246" s="1"/>
  <c r="S6" i="246"/>
  <c r="S4" i="246" s="1"/>
  <c r="P13" i="241"/>
  <c r="AJ13" i="241" s="1"/>
  <c r="AN13" i="241" s="1"/>
  <c r="P13" i="242"/>
  <c r="AJ13" i="242" s="1"/>
  <c r="P12" i="239"/>
  <c r="P12" i="242"/>
  <c r="AJ12" i="242" s="1"/>
  <c r="P13" i="239"/>
  <c r="P12" i="241"/>
  <c r="AJ12" i="241" s="1"/>
  <c r="AN12" i="241" s="1"/>
  <c r="AS16" i="242" l="1"/>
  <c r="AH17" i="242"/>
  <c r="AU16" i="241"/>
  <c r="AH17" i="241"/>
  <c r="Q4" i="246"/>
  <c r="R4" i="246"/>
  <c r="L12" i="239"/>
  <c r="L13" i="239"/>
  <c r="L13" i="241"/>
  <c r="L12" i="242"/>
  <c r="L13" i="242"/>
  <c r="L12" i="241"/>
  <c r="M12" i="242"/>
  <c r="M13" i="242"/>
  <c r="M12" i="241"/>
  <c r="M12" i="239"/>
  <c r="M13" i="239"/>
  <c r="M13" i="241"/>
  <c r="T6" i="246"/>
  <c r="P4" i="246"/>
  <c r="AS17" i="242" l="1"/>
  <c r="AH18" i="242"/>
  <c r="AU17" i="241"/>
  <c r="AH18" i="241"/>
  <c r="T4" i="246"/>
  <c r="T5" i="246"/>
  <c r="R12" i="239"/>
  <c r="R13" i="239"/>
  <c r="Q13" i="239"/>
  <c r="Q12" i="239"/>
  <c r="T13" i="239"/>
  <c r="T12" i="239"/>
  <c r="AS18" i="242" l="1"/>
  <c r="AH19" i="242"/>
  <c r="AU18" i="241"/>
  <c r="AH19" i="241"/>
  <c r="S12" i="239"/>
  <c r="S13" i="239"/>
  <c r="AO13" i="239"/>
  <c r="AS13" i="239" s="1"/>
  <c r="AO12" i="239"/>
  <c r="AS12" i="239" s="1"/>
  <c r="J5" i="232"/>
  <c r="AS19" i="242" l="1"/>
  <c r="AH20" i="242"/>
  <c r="AU19" i="241"/>
  <c r="AH20" i="241"/>
  <c r="V5" i="232"/>
  <c r="K5" i="232"/>
  <c r="O5" i="232" s="1"/>
  <c r="V7" i="246"/>
  <c r="AS20" i="242" l="1"/>
  <c r="AH21" i="242"/>
  <c r="AU20" i="241"/>
  <c r="AH21" i="241"/>
  <c r="V24" i="246"/>
  <c r="W24" i="246" s="1"/>
  <c r="V27" i="246"/>
  <c r="W27" i="246" s="1"/>
  <c r="V28" i="246"/>
  <c r="W28" i="246" s="1"/>
  <c r="W7" i="246"/>
  <c r="V26" i="246"/>
  <c r="W26" i="246" s="1"/>
  <c r="AS21" i="242" l="1"/>
  <c r="AH22" i="242"/>
  <c r="AU21" i="241"/>
  <c r="AH22" i="241"/>
  <c r="AA28" i="246"/>
  <c r="X28" i="246"/>
  <c r="AB28" i="246" s="1"/>
  <c r="AA26" i="246"/>
  <c r="X26" i="246"/>
  <c r="AB26" i="246" s="1"/>
  <c r="AA7" i="246"/>
  <c r="W6" i="246"/>
  <c r="X7" i="246"/>
  <c r="AB7" i="246" s="1"/>
  <c r="AA27" i="246"/>
  <c r="X27" i="246"/>
  <c r="AB27" i="246" s="1"/>
  <c r="AA24" i="246"/>
  <c r="W23" i="246"/>
  <c r="X24" i="246"/>
  <c r="AS22" i="242" l="1"/>
  <c r="AH23" i="242"/>
  <c r="AU22" i="241"/>
  <c r="AH23" i="241"/>
  <c r="X6" i="246"/>
  <c r="W4" i="246"/>
  <c r="V4" i="246" s="1"/>
  <c r="AA6" i="246"/>
  <c r="AA4" i="246" s="1"/>
  <c r="X23" i="246"/>
  <c r="AB24" i="246"/>
  <c r="AB23" i="246" s="1"/>
  <c r="AS23" i="242" l="1"/>
  <c r="AH24" i="242"/>
  <c r="AU23" i="241"/>
  <c r="AH24" i="241"/>
  <c r="AB6" i="246"/>
  <c r="X4" i="246"/>
  <c r="P11" i="241"/>
  <c r="AJ11" i="241" s="1"/>
  <c r="AN11" i="241" s="1"/>
  <c r="P10" i="241"/>
  <c r="AJ10" i="241" s="1"/>
  <c r="AN10" i="241" s="1"/>
  <c r="P11" i="239"/>
  <c r="P10" i="242"/>
  <c r="AJ10" i="242" s="1"/>
  <c r="P10" i="239"/>
  <c r="P11" i="242"/>
  <c r="AJ11" i="242" s="1"/>
  <c r="Z4" i="246"/>
  <c r="Y4" i="246"/>
  <c r="AS24" i="242" l="1"/>
  <c r="AH25" i="242"/>
  <c r="AU24" i="241"/>
  <c r="AH25" i="241"/>
  <c r="Q11" i="239"/>
  <c r="M11" i="239"/>
  <c r="M11" i="242"/>
  <c r="M10" i="242"/>
  <c r="M11" i="241"/>
  <c r="M10" i="241"/>
  <c r="M10" i="239"/>
  <c r="Q10" i="239"/>
  <c r="L10" i="241"/>
  <c r="L11" i="242"/>
  <c r="L11" i="241"/>
  <c r="L10" i="239"/>
  <c r="L10" i="242"/>
  <c r="L11" i="239"/>
  <c r="AB5" i="246"/>
  <c r="AB4" i="246"/>
  <c r="AS25" i="242" l="1"/>
  <c r="AH26" i="242"/>
  <c r="AU25" i="241"/>
  <c r="AH26" i="241"/>
  <c r="S10" i="239"/>
  <c r="S11" i="239"/>
  <c r="T10" i="239"/>
  <c r="T11" i="239"/>
  <c r="R11" i="239"/>
  <c r="R10" i="239"/>
  <c r="AS26" i="242" l="1"/>
  <c r="AH27" i="242"/>
  <c r="AU26" i="241"/>
  <c r="AH27" i="241"/>
  <c r="AO10" i="239"/>
  <c r="AS10" i="239" s="1"/>
  <c r="AO11" i="239"/>
  <c r="AS11" i="239" s="1"/>
  <c r="J6" i="232"/>
  <c r="AS27" i="242" l="1"/>
  <c r="AH28" i="242"/>
  <c r="AU27" i="241"/>
  <c r="AH28" i="241"/>
  <c r="V6" i="232"/>
  <c r="K6" i="232"/>
  <c r="O6" i="232" s="1"/>
  <c r="AD7" i="246"/>
  <c r="AS28" i="242" l="1"/>
  <c r="AH29" i="242"/>
  <c r="AU28" i="241"/>
  <c r="AH29" i="241"/>
  <c r="AE7" i="246"/>
  <c r="AD24" i="246"/>
  <c r="AE24" i="246" s="1"/>
  <c r="AD26" i="246"/>
  <c r="AE26" i="246" s="1"/>
  <c r="AD28" i="246"/>
  <c r="AE28" i="246" s="1"/>
  <c r="AD27" i="246"/>
  <c r="AE27" i="246" s="1"/>
  <c r="AS29" i="242" l="1"/>
  <c r="AH30" i="242"/>
  <c r="AU29" i="241"/>
  <c r="AH30" i="241"/>
  <c r="AI28" i="246"/>
  <c r="AF28" i="246"/>
  <c r="AJ28" i="246" s="1"/>
  <c r="AI26" i="246"/>
  <c r="AF26" i="246"/>
  <c r="AJ26" i="246" s="1"/>
  <c r="AE23" i="246"/>
  <c r="AI24" i="246"/>
  <c r="AF24" i="246"/>
  <c r="AI27" i="246"/>
  <c r="AF27" i="246"/>
  <c r="AJ27" i="246" s="1"/>
  <c r="AI7" i="246"/>
  <c r="AF7" i="246"/>
  <c r="AJ7" i="246" s="1"/>
  <c r="AE6" i="246"/>
  <c r="AS30" i="242" l="1"/>
  <c r="AH31" i="242"/>
  <c r="AU30" i="241"/>
  <c r="AH31" i="241"/>
  <c r="AE4" i="246"/>
  <c r="AD4" i="246" s="1"/>
  <c r="AF6" i="246"/>
  <c r="AI6" i="246"/>
  <c r="AI4" i="246" s="1"/>
  <c r="AF23" i="246"/>
  <c r="AJ24" i="246"/>
  <c r="AJ23" i="246" s="1"/>
  <c r="AS31" i="242" l="1"/>
  <c r="AH32" i="242"/>
  <c r="AU31" i="241"/>
  <c r="AH32" i="241"/>
  <c r="P9" i="242"/>
  <c r="AJ9" i="242" s="1"/>
  <c r="P9" i="239"/>
  <c r="P8" i="239"/>
  <c r="P8" i="241"/>
  <c r="AJ8" i="241" s="1"/>
  <c r="AN8" i="241" s="1"/>
  <c r="P9" i="241"/>
  <c r="AJ9" i="241" s="1"/>
  <c r="AN9" i="241" s="1"/>
  <c r="P8" i="242"/>
  <c r="AJ8" i="242" s="1"/>
  <c r="AH4" i="246"/>
  <c r="AG4" i="246"/>
  <c r="AJ6" i="246"/>
  <c r="AF4" i="246"/>
  <c r="AS32" i="242" l="1"/>
  <c r="AH33" i="242"/>
  <c r="AU32" i="241"/>
  <c r="AH33" i="241"/>
  <c r="M8" i="241"/>
  <c r="M9" i="239"/>
  <c r="M8" i="239"/>
  <c r="M9" i="242"/>
  <c r="M8" i="242"/>
  <c r="M9" i="241"/>
  <c r="AJ5" i="246"/>
  <c r="AJ4" i="246"/>
  <c r="L9" i="241"/>
  <c r="L8" i="239"/>
  <c r="L9" i="239"/>
  <c r="L8" i="242"/>
  <c r="L9" i="242"/>
  <c r="L8" i="241"/>
  <c r="AS33" i="242" l="1"/>
  <c r="AH34" i="242"/>
  <c r="AU33" i="241"/>
  <c r="AH34" i="241"/>
  <c r="R8" i="239"/>
  <c r="Q9" i="239"/>
  <c r="Q8" i="239"/>
  <c r="T8" i="239"/>
  <c r="T9" i="239"/>
  <c r="R9" i="239" l="1"/>
  <c r="AS34" i="242"/>
  <c r="AH35" i="242"/>
  <c r="AU34" i="241"/>
  <c r="AH35" i="241"/>
  <c r="AO8" i="239"/>
  <c r="AS8" i="239" s="1"/>
  <c r="S8" i="239"/>
  <c r="S9" i="239"/>
  <c r="J7" i="232"/>
  <c r="AL7" i="246" s="1"/>
  <c r="AO9" i="239" l="1"/>
  <c r="AS9" i="239" s="1"/>
  <c r="AS35" i="242"/>
  <c r="AH36" i="242"/>
  <c r="AU35" i="241"/>
  <c r="AH36" i="241"/>
  <c r="AL26" i="246"/>
  <c r="AM26" i="246" s="1"/>
  <c r="AM7" i="246"/>
  <c r="AL24" i="246"/>
  <c r="AM24" i="246" s="1"/>
  <c r="AL28" i="246"/>
  <c r="AM28" i="246" s="1"/>
  <c r="AL27" i="246"/>
  <c r="AM27" i="246" s="1"/>
  <c r="V7" i="232"/>
  <c r="K7" i="232"/>
  <c r="O7" i="232" s="1"/>
  <c r="AS36" i="242" l="1"/>
  <c r="AH37" i="242"/>
  <c r="AU36" i="241"/>
  <c r="AH37" i="241"/>
  <c r="AQ26" i="246"/>
  <c r="AN26" i="246"/>
  <c r="AR26" i="246" s="1"/>
  <c r="AM23" i="246"/>
  <c r="AQ24" i="246"/>
  <c r="AN24" i="246"/>
  <c r="AN7" i="246"/>
  <c r="AR7" i="246" s="1"/>
  <c r="AQ7" i="246"/>
  <c r="AM6" i="246"/>
  <c r="AQ27" i="246"/>
  <c r="AN27" i="246"/>
  <c r="AR27" i="246" s="1"/>
  <c r="AQ28" i="246"/>
  <c r="AN28" i="246"/>
  <c r="AR28" i="246" s="1"/>
  <c r="AS37" i="242" l="1"/>
  <c r="AH38" i="242"/>
  <c r="AU37" i="241"/>
  <c r="AH38" i="241"/>
  <c r="AM4" i="246"/>
  <c r="AQ6" i="246"/>
  <c r="AQ4" i="246" s="1"/>
  <c r="AN6" i="246"/>
  <c r="AR6" i="246" s="1"/>
  <c r="AN23" i="246"/>
  <c r="AR24" i="246"/>
  <c r="AR23" i="246" s="1"/>
  <c r="AS38" i="242" l="1"/>
  <c r="AH39" i="242"/>
  <c r="AU38" i="241"/>
  <c r="AH39" i="241"/>
  <c r="P7" i="241"/>
  <c r="AJ7" i="241" s="1"/>
  <c r="AN7" i="241" s="1"/>
  <c r="P5" i="239"/>
  <c r="P6" i="239"/>
  <c r="P6" i="242"/>
  <c r="AJ6" i="242" s="1"/>
  <c r="P5" i="241"/>
  <c r="AJ5" i="241" s="1"/>
  <c r="P5" i="242"/>
  <c r="AJ5" i="242" s="1"/>
  <c r="P7" i="242"/>
  <c r="AJ7" i="242" s="1"/>
  <c r="P7" i="239"/>
  <c r="P6" i="241"/>
  <c r="AJ6" i="241" s="1"/>
  <c r="AN6" i="241" s="1"/>
  <c r="N68" i="241"/>
  <c r="O68" i="242"/>
  <c r="N68" i="242"/>
  <c r="O68" i="241"/>
  <c r="AR5" i="246"/>
  <c r="AR4" i="246"/>
  <c r="AO4" i="246"/>
  <c r="AP4" i="246"/>
  <c r="AL4" i="246"/>
  <c r="AN4" i="246"/>
  <c r="AS39" i="242" l="1"/>
  <c r="AH40" i="242"/>
  <c r="AU39" i="241"/>
  <c r="AH40" i="241"/>
  <c r="AJ66" i="242"/>
  <c r="L6" i="241"/>
  <c r="L5" i="242"/>
  <c r="L7" i="239"/>
  <c r="L5" i="239"/>
  <c r="L6" i="239"/>
  <c r="L7" i="242"/>
  <c r="L7" i="241"/>
  <c r="L5" i="241"/>
  <c r="L6" i="242"/>
  <c r="N7" i="242"/>
  <c r="N5" i="241"/>
  <c r="N5" i="242"/>
  <c r="N6" i="241"/>
  <c r="N6" i="242"/>
  <c r="N5" i="239"/>
  <c r="N6" i="239"/>
  <c r="N7" i="239"/>
  <c r="N7" i="241"/>
  <c r="N56" i="242"/>
  <c r="N26" i="239"/>
  <c r="N19" i="242"/>
  <c r="N15" i="239"/>
  <c r="N45" i="239"/>
  <c r="N49" i="242"/>
  <c r="N31" i="239"/>
  <c r="N65" i="239"/>
  <c r="N29" i="239"/>
  <c r="N20" i="242"/>
  <c r="N42" i="242"/>
  <c r="N34" i="241"/>
  <c r="N13" i="241"/>
  <c r="N39" i="242"/>
  <c r="N23" i="242"/>
  <c r="N52" i="242"/>
  <c r="N40" i="241"/>
  <c r="N21" i="239"/>
  <c r="N12" i="239"/>
  <c r="N43" i="242"/>
  <c r="N8" i="242"/>
  <c r="N58" i="239"/>
  <c r="N33" i="239"/>
  <c r="N37" i="242"/>
  <c r="N14" i="241"/>
  <c r="N36" i="239"/>
  <c r="N53" i="239"/>
  <c r="N61" i="242"/>
  <c r="N59" i="239"/>
  <c r="N27" i="241"/>
  <c r="N57" i="242"/>
  <c r="N65" i="242"/>
  <c r="N12" i="241"/>
  <c r="N41" i="242"/>
  <c r="N58" i="242"/>
  <c r="N36" i="242"/>
  <c r="N18" i="239"/>
  <c r="N62" i="239"/>
  <c r="N33" i="241"/>
  <c r="N24" i="241"/>
  <c r="N50" i="239"/>
  <c r="N49" i="239"/>
  <c r="N54" i="239"/>
  <c r="N56" i="239"/>
  <c r="N32" i="242"/>
  <c r="N38" i="242"/>
  <c r="N39" i="239"/>
  <c r="N17" i="242"/>
  <c r="N38" i="241"/>
  <c r="N35" i="241"/>
  <c r="N23" i="239"/>
  <c r="N21" i="241"/>
  <c r="N28" i="241"/>
  <c r="N13" i="242"/>
  <c r="N46" i="239"/>
  <c r="N22" i="241"/>
  <c r="N14" i="242"/>
  <c r="N28" i="239"/>
  <c r="N17" i="241"/>
  <c r="N60" i="239"/>
  <c r="N17" i="239"/>
  <c r="N40" i="242"/>
  <c r="N29" i="242"/>
  <c r="N19" i="239"/>
  <c r="N64" i="242"/>
  <c r="N44" i="242"/>
  <c r="N63" i="242"/>
  <c r="N21" i="242"/>
  <c r="N41" i="241"/>
  <c r="N34" i="242"/>
  <c r="N45" i="242"/>
  <c r="N23" i="241"/>
  <c r="N13" i="239"/>
  <c r="N30" i="239"/>
  <c r="N24" i="242"/>
  <c r="N30" i="241"/>
  <c r="N39" i="241"/>
  <c r="N42" i="239"/>
  <c r="N38" i="239"/>
  <c r="N44" i="239"/>
  <c r="N8" i="239"/>
  <c r="N22" i="239"/>
  <c r="N30" i="242"/>
  <c r="N11" i="239"/>
  <c r="N51" i="242"/>
  <c r="N24" i="239"/>
  <c r="N16" i="241"/>
  <c r="N43" i="239"/>
  <c r="N15" i="242"/>
  <c r="N48" i="239"/>
  <c r="N19" i="241"/>
  <c r="N12" i="242"/>
  <c r="N53" i="242"/>
  <c r="N63" i="239"/>
  <c r="N60" i="242"/>
  <c r="N50" i="242"/>
  <c r="N28" i="242"/>
  <c r="N26" i="242"/>
  <c r="N20" i="241"/>
  <c r="N9" i="242"/>
  <c r="N34" i="239"/>
  <c r="N29" i="241"/>
  <c r="N9" i="239"/>
  <c r="N11" i="242"/>
  <c r="N20" i="239"/>
  <c r="N8" i="241"/>
  <c r="N55" i="242"/>
  <c r="N47" i="239"/>
  <c r="N48" i="242"/>
  <c r="N40" i="239"/>
  <c r="N54" i="242"/>
  <c r="N37" i="239"/>
  <c r="N32" i="239"/>
  <c r="N10" i="242"/>
  <c r="N33" i="242"/>
  <c r="N25" i="239"/>
  <c r="N25" i="242"/>
  <c r="N15" i="241"/>
  <c r="N14" i="239"/>
  <c r="N61" i="239"/>
  <c r="N64" i="239"/>
  <c r="N16" i="239"/>
  <c r="N22" i="242"/>
  <c r="N35" i="239"/>
  <c r="N55" i="239"/>
  <c r="N35" i="242"/>
  <c r="N37" i="241"/>
  <c r="N62" i="242"/>
  <c r="N18" i="242"/>
  <c r="N25" i="241"/>
  <c r="N51" i="239"/>
  <c r="N36" i="241"/>
  <c r="N16" i="242"/>
  <c r="N47" i="242"/>
  <c r="N9" i="241"/>
  <c r="N32" i="241"/>
  <c r="N31" i="242"/>
  <c r="N18" i="241"/>
  <c r="N31" i="241"/>
  <c r="N27" i="242"/>
  <c r="N26" i="241"/>
  <c r="N27" i="239"/>
  <c r="N11" i="241"/>
  <c r="N59" i="242"/>
  <c r="N41" i="239"/>
  <c r="N10" i="239"/>
  <c r="N46" i="242"/>
  <c r="N57" i="239"/>
  <c r="N52" i="239"/>
  <c r="N10" i="241"/>
  <c r="N6" i="230"/>
  <c r="O6" i="230" s="1"/>
  <c r="AN5" i="241"/>
  <c r="AJ66" i="241"/>
  <c r="I6" i="230" s="1"/>
  <c r="J6" i="230" s="1"/>
  <c r="O35" i="242"/>
  <c r="O35" i="239"/>
  <c r="O42" i="239"/>
  <c r="O29" i="241"/>
  <c r="O12" i="239"/>
  <c r="O32" i="242"/>
  <c r="O39" i="241"/>
  <c r="O49" i="239"/>
  <c r="O15" i="239"/>
  <c r="O5" i="239"/>
  <c r="O18" i="239"/>
  <c r="O19" i="242"/>
  <c r="O47" i="239"/>
  <c r="O7" i="242"/>
  <c r="O39" i="242"/>
  <c r="O7" i="239"/>
  <c r="O35" i="241"/>
  <c r="O5" i="242"/>
  <c r="O12" i="241"/>
  <c r="O31" i="241"/>
  <c r="O57" i="239"/>
  <c r="O48" i="239"/>
  <c r="O25" i="239"/>
  <c r="O52" i="239"/>
  <c r="O9" i="242"/>
  <c r="O14" i="242"/>
  <c r="O16" i="239"/>
  <c r="O56" i="239"/>
  <c r="O11" i="239"/>
  <c r="O18" i="242"/>
  <c r="O15" i="242"/>
  <c r="O43" i="242"/>
  <c r="O19" i="241"/>
  <c r="O64" i="239"/>
  <c r="O62" i="242"/>
  <c r="O55" i="242"/>
  <c r="O6" i="241"/>
  <c r="O30" i="241"/>
  <c r="O23" i="239"/>
  <c r="O40" i="242"/>
  <c r="O52" i="242"/>
  <c r="O16" i="242"/>
  <c r="O30" i="242"/>
  <c r="O14" i="239"/>
  <c r="O43" i="239"/>
  <c r="O28" i="242"/>
  <c r="O38" i="239"/>
  <c r="O30" i="239"/>
  <c r="O41" i="239"/>
  <c r="O59" i="239"/>
  <c r="O21" i="241"/>
  <c r="O56" i="242"/>
  <c r="O37" i="241"/>
  <c r="O37" i="239"/>
  <c r="O26" i="241"/>
  <c r="O64" i="242"/>
  <c r="O24" i="239"/>
  <c r="O39" i="239"/>
  <c r="O31" i="242"/>
  <c r="O51" i="239"/>
  <c r="O11" i="241"/>
  <c r="O48" i="242"/>
  <c r="O6" i="239"/>
  <c r="O62" i="239"/>
  <c r="O28" i="241"/>
  <c r="O5" i="241"/>
  <c r="O16" i="241"/>
  <c r="O20" i="239"/>
  <c r="O8" i="242"/>
  <c r="O59" i="242"/>
  <c r="O27" i="242"/>
  <c r="O11" i="242"/>
  <c r="O46" i="239"/>
  <c r="O15" i="241"/>
  <c r="O33" i="242"/>
  <c r="O13" i="241"/>
  <c r="O61" i="242"/>
  <c r="O60" i="239"/>
  <c r="O61" i="239"/>
  <c r="O21" i="242"/>
  <c r="O40" i="239"/>
  <c r="O36" i="242"/>
  <c r="O46" i="242"/>
  <c r="O17" i="241"/>
  <c r="O44" i="239"/>
  <c r="O22" i="241"/>
  <c r="O36" i="241"/>
  <c r="O27" i="241"/>
  <c r="O55" i="239"/>
  <c r="O65" i="239"/>
  <c r="O27" i="239"/>
  <c r="O37" i="242"/>
  <c r="O60" i="242"/>
  <c r="O20" i="241"/>
  <c r="O40" i="241"/>
  <c r="O34" i="242"/>
  <c r="O17" i="242"/>
  <c r="O25" i="242"/>
  <c r="O26" i="239"/>
  <c r="O32" i="241"/>
  <c r="O22" i="239"/>
  <c r="O33" i="239"/>
  <c r="O31" i="239"/>
  <c r="O54" i="242"/>
  <c r="O54" i="239"/>
  <c r="O42" i="242"/>
  <c r="O10" i="242"/>
  <c r="O29" i="239"/>
  <c r="O41" i="242"/>
  <c r="O17" i="239"/>
  <c r="O10" i="241"/>
  <c r="O13" i="239"/>
  <c r="O22" i="242"/>
  <c r="O34" i="241"/>
  <c r="O19" i="239"/>
  <c r="O23" i="242"/>
  <c r="O63" i="239"/>
  <c r="O53" i="239"/>
  <c r="O20" i="242"/>
  <c r="O49" i="242"/>
  <c r="O44" i="242"/>
  <c r="O29" i="242"/>
  <c r="O65" i="242"/>
  <c r="O51" i="242"/>
  <c r="O24" i="241"/>
  <c r="O45" i="239"/>
  <c r="O58" i="239"/>
  <c r="O58" i="242"/>
  <c r="O45" i="242"/>
  <c r="O63" i="242"/>
  <c r="O38" i="242"/>
  <c r="O8" i="241"/>
  <c r="O50" i="242"/>
  <c r="O6" i="242"/>
  <c r="O9" i="239"/>
  <c r="O26" i="242"/>
  <c r="O12" i="242"/>
  <c r="O41" i="241"/>
  <c r="O18" i="241"/>
  <c r="O38" i="241"/>
  <c r="O47" i="242"/>
  <c r="O9" i="241"/>
  <c r="O34" i="239"/>
  <c r="O14" i="241"/>
  <c r="O23" i="241"/>
  <c r="O53" i="242"/>
  <c r="O57" i="242"/>
  <c r="O7" i="241"/>
  <c r="O50" i="239"/>
  <c r="O8" i="239"/>
  <c r="O24" i="242"/>
  <c r="O21" i="239"/>
  <c r="O28" i="239"/>
  <c r="O10" i="239"/>
  <c r="O33" i="241"/>
  <c r="O36" i="239"/>
  <c r="O32" i="239"/>
  <c r="O25" i="241"/>
  <c r="O13" i="242"/>
  <c r="M6" i="242"/>
  <c r="M7" i="241"/>
  <c r="M7" i="242"/>
  <c r="M5" i="239"/>
  <c r="M7" i="239"/>
  <c r="M6" i="239"/>
  <c r="M6" i="241"/>
  <c r="M5" i="242"/>
  <c r="M5" i="241"/>
  <c r="AS40" i="242" l="1"/>
  <c r="AH41" i="242"/>
  <c r="AU40" i="241"/>
  <c r="AH41" i="241"/>
  <c r="AN52" i="239"/>
  <c r="AP52" i="239" s="1"/>
  <c r="AI18" i="242"/>
  <c r="AK18" i="242" s="1"/>
  <c r="AO18" i="242" s="1"/>
  <c r="AI35" i="242"/>
  <c r="AK35" i="242" s="1"/>
  <c r="AM35" i="242" s="1"/>
  <c r="AI48" i="242"/>
  <c r="AK48" i="242" s="1"/>
  <c r="AO48" i="242" s="1"/>
  <c r="AN34" i="239"/>
  <c r="AR34" i="239" s="1"/>
  <c r="AV34" i="239" s="1"/>
  <c r="AN38" i="239"/>
  <c r="AR38" i="239" s="1"/>
  <c r="AV38" i="239" s="1"/>
  <c r="AI12" i="241"/>
  <c r="AK12" i="241" s="1"/>
  <c r="AI8" i="242"/>
  <c r="AK8" i="242" s="1"/>
  <c r="AM8" i="242" s="1"/>
  <c r="AI39" i="242"/>
  <c r="AK39" i="242" s="1"/>
  <c r="AO39" i="242" s="1"/>
  <c r="AN45" i="239"/>
  <c r="AR45" i="239" s="1"/>
  <c r="AV45" i="239" s="1"/>
  <c r="R7" i="239"/>
  <c r="AI16" i="242"/>
  <c r="AK16" i="242" s="1"/>
  <c r="AM16" i="242" s="1"/>
  <c r="AI25" i="242"/>
  <c r="AK25" i="242" s="1"/>
  <c r="AO25" i="242" s="1"/>
  <c r="AN24" i="239"/>
  <c r="AR24" i="239" s="1"/>
  <c r="AV24" i="239" s="1"/>
  <c r="AN23" i="239"/>
  <c r="AP23" i="239" s="1"/>
  <c r="AI38" i="242"/>
  <c r="AK38" i="242" s="1"/>
  <c r="AM38" i="242" s="1"/>
  <c r="AN21" i="239"/>
  <c r="AR21" i="239" s="1"/>
  <c r="AV21" i="239" s="1"/>
  <c r="AI20" i="242"/>
  <c r="AK20" i="242" s="1"/>
  <c r="AO20" i="242" s="1"/>
  <c r="AI31" i="241"/>
  <c r="AM31" i="241" s="1"/>
  <c r="AX31" i="241" s="1"/>
  <c r="AN55" i="239"/>
  <c r="AP55" i="239" s="1"/>
  <c r="AN14" i="239"/>
  <c r="AR14" i="239" s="1"/>
  <c r="AV14" i="239" s="1"/>
  <c r="AI10" i="242"/>
  <c r="AK10" i="242" s="1"/>
  <c r="AM10" i="242" s="1"/>
  <c r="AN37" i="239"/>
  <c r="AR37" i="239" s="1"/>
  <c r="AV37" i="239" s="1"/>
  <c r="AI15" i="242"/>
  <c r="AK15" i="242" s="1"/>
  <c r="AM15" i="242" s="1"/>
  <c r="AN8" i="239"/>
  <c r="AR8" i="239" s="1"/>
  <c r="AV8" i="239" s="1"/>
  <c r="AI36" i="242"/>
  <c r="AK36" i="242" s="1"/>
  <c r="AO36" i="242" s="1"/>
  <c r="AI65" i="242"/>
  <c r="AK65" i="242" s="1"/>
  <c r="AM65" i="242" s="1"/>
  <c r="AI61" i="242"/>
  <c r="AK61" i="242" s="1"/>
  <c r="AO61" i="242" s="1"/>
  <c r="AN58" i="239"/>
  <c r="AR58" i="239" s="1"/>
  <c r="AV58" i="239" s="1"/>
  <c r="AI43" i="242"/>
  <c r="AK43" i="242" s="1"/>
  <c r="AM43" i="242" s="1"/>
  <c r="AN61" i="239"/>
  <c r="AP61" i="239" s="1"/>
  <c r="AI33" i="242"/>
  <c r="AK33" i="242" s="1"/>
  <c r="AO33" i="242" s="1"/>
  <c r="AI55" i="242"/>
  <c r="AK55" i="242" s="1"/>
  <c r="AM55" i="242" s="1"/>
  <c r="AI26" i="242"/>
  <c r="AK26" i="242" s="1"/>
  <c r="AM26" i="242" s="1"/>
  <c r="AN48" i="239"/>
  <c r="AP48" i="239" s="1"/>
  <c r="AN22" i="239"/>
  <c r="AR22" i="239" s="1"/>
  <c r="AV22" i="239" s="1"/>
  <c r="AI30" i="241"/>
  <c r="AM30" i="241" s="1"/>
  <c r="AX30" i="241" s="1"/>
  <c r="AI44" i="242"/>
  <c r="AK44" i="242" s="1"/>
  <c r="AO44" i="242" s="1"/>
  <c r="AN26" i="239"/>
  <c r="AP26" i="239" s="1"/>
  <c r="AN10" i="239"/>
  <c r="AI27" i="242"/>
  <c r="AK27" i="242" s="1"/>
  <c r="AN63" i="239"/>
  <c r="AI40" i="242"/>
  <c r="AK40" i="242" s="1"/>
  <c r="AN46" i="239"/>
  <c r="AN54" i="239"/>
  <c r="R6" i="239"/>
  <c r="R5" i="239"/>
  <c r="AI7" i="241"/>
  <c r="AI36" i="241"/>
  <c r="AN9" i="239"/>
  <c r="AI28" i="242"/>
  <c r="AK28" i="242" s="1"/>
  <c r="AI24" i="242"/>
  <c r="AK24" i="242" s="1"/>
  <c r="AI34" i="242"/>
  <c r="AK34" i="242" s="1"/>
  <c r="AI64" i="242"/>
  <c r="AK64" i="242" s="1"/>
  <c r="AN28" i="239"/>
  <c r="AI35" i="241"/>
  <c r="AI10" i="241"/>
  <c r="AI46" i="242"/>
  <c r="AK46" i="242" s="1"/>
  <c r="AI59" i="242"/>
  <c r="AK59" i="242" s="1"/>
  <c r="AI26" i="241"/>
  <c r="AI31" i="242"/>
  <c r="AK31" i="242" s="1"/>
  <c r="AI47" i="242"/>
  <c r="AK47" i="242" s="1"/>
  <c r="AI25" i="241"/>
  <c r="AI37" i="241"/>
  <c r="AN64" i="239"/>
  <c r="AN25" i="239"/>
  <c r="AN32" i="239"/>
  <c r="AN47" i="239"/>
  <c r="AI11" i="242"/>
  <c r="AK11" i="242" s="1"/>
  <c r="AI29" i="241"/>
  <c r="AI20" i="241"/>
  <c r="AI60" i="242"/>
  <c r="AK60" i="242" s="1"/>
  <c r="AI19" i="241"/>
  <c r="AI16" i="241"/>
  <c r="AI30" i="242"/>
  <c r="AK30" i="242" s="1"/>
  <c r="AN44" i="239"/>
  <c r="AI41" i="241"/>
  <c r="AI63" i="242"/>
  <c r="AK63" i="242" s="1"/>
  <c r="AI29" i="242"/>
  <c r="AK29" i="242" s="1"/>
  <c r="AN60" i="239"/>
  <c r="AI22" i="241"/>
  <c r="AI21" i="241"/>
  <c r="AI38" i="241"/>
  <c r="AN39" i="239"/>
  <c r="AN56" i="239"/>
  <c r="AN50" i="239"/>
  <c r="AI33" i="241"/>
  <c r="AN18" i="239"/>
  <c r="AI41" i="242"/>
  <c r="AK41" i="242" s="1"/>
  <c r="AI27" i="241"/>
  <c r="AN53" i="239"/>
  <c r="AI37" i="242"/>
  <c r="AK37" i="242" s="1"/>
  <c r="AN12" i="239"/>
  <c r="AI23" i="242"/>
  <c r="AK23" i="242" s="1"/>
  <c r="AI42" i="242"/>
  <c r="AK42" i="242" s="1"/>
  <c r="AI49" i="242"/>
  <c r="AK49" i="242" s="1"/>
  <c r="AI6" i="241"/>
  <c r="AI11" i="241"/>
  <c r="AI22" i="242"/>
  <c r="AK22" i="242" s="1"/>
  <c r="AI45" i="242"/>
  <c r="AK45" i="242" s="1"/>
  <c r="AI17" i="241"/>
  <c r="AI24" i="241"/>
  <c r="AN59" i="239"/>
  <c r="AN33" i="239"/>
  <c r="AN5" i="239"/>
  <c r="AN57" i="239"/>
  <c r="AI32" i="241"/>
  <c r="AN40" i="239"/>
  <c r="AI8" i="241"/>
  <c r="AI9" i="242"/>
  <c r="AK9" i="242" s="1"/>
  <c r="AI53" i="242"/>
  <c r="AK53" i="242" s="1"/>
  <c r="AI51" i="242"/>
  <c r="AK51" i="242" s="1"/>
  <c r="AN42" i="239"/>
  <c r="AN13" i="239"/>
  <c r="AI21" i="242"/>
  <c r="AK21" i="242" s="1"/>
  <c r="AI13" i="242"/>
  <c r="AK13" i="242" s="1"/>
  <c r="AN62" i="239"/>
  <c r="AN36" i="239"/>
  <c r="AI40" i="241"/>
  <c r="AI13" i="241"/>
  <c r="AN65" i="239"/>
  <c r="AN15" i="239"/>
  <c r="AI6" i="242"/>
  <c r="AK6" i="242" s="1"/>
  <c r="AI7" i="242"/>
  <c r="AK7" i="242" s="1"/>
  <c r="AN7" i="239"/>
  <c r="T6" i="239"/>
  <c r="T7" i="239"/>
  <c r="T5" i="239"/>
  <c r="AN41" i="239"/>
  <c r="AN27" i="239"/>
  <c r="AI18" i="241"/>
  <c r="AI9" i="241"/>
  <c r="AN51" i="239"/>
  <c r="AI62" i="242"/>
  <c r="AK62" i="242" s="1"/>
  <c r="AN35" i="239"/>
  <c r="AN16" i="239"/>
  <c r="AI15" i="241"/>
  <c r="AI54" i="242"/>
  <c r="AK54" i="242" s="1"/>
  <c r="AN20" i="239"/>
  <c r="AI50" i="242"/>
  <c r="AK50" i="242" s="1"/>
  <c r="AI12" i="242"/>
  <c r="AK12" i="242" s="1"/>
  <c r="AN43" i="239"/>
  <c r="AN11" i="239"/>
  <c r="AI39" i="241"/>
  <c r="AN30" i="239"/>
  <c r="AI23" i="241"/>
  <c r="AN19" i="239"/>
  <c r="AN17" i="239"/>
  <c r="AI14" i="242"/>
  <c r="AK14" i="242" s="1"/>
  <c r="AI28" i="241"/>
  <c r="AI17" i="242"/>
  <c r="AK17" i="242" s="1"/>
  <c r="AI32" i="242"/>
  <c r="AK32" i="242" s="1"/>
  <c r="AN49" i="239"/>
  <c r="AI58" i="242"/>
  <c r="AK58" i="242" s="1"/>
  <c r="AI57" i="242"/>
  <c r="AK57" i="242" s="1"/>
  <c r="AI14" i="241"/>
  <c r="AI52" i="242"/>
  <c r="AK52" i="242" s="1"/>
  <c r="AI34" i="241"/>
  <c r="AN29" i="239"/>
  <c r="AN31" i="239"/>
  <c r="AI19" i="242"/>
  <c r="AK19" i="242" s="1"/>
  <c r="AI56" i="242"/>
  <c r="AK56" i="242" s="1"/>
  <c r="Q5" i="239"/>
  <c r="Q7" i="239"/>
  <c r="Q6" i="239"/>
  <c r="AI5" i="241"/>
  <c r="AN6" i="239"/>
  <c r="AI5" i="242"/>
  <c r="AP34" i="239" l="1"/>
  <c r="AM44" i="242"/>
  <c r="AR52" i="239"/>
  <c r="AV52" i="239" s="1"/>
  <c r="AM12" i="241"/>
  <c r="AX12" i="241" s="1"/>
  <c r="AO8" i="242"/>
  <c r="AO43" i="242"/>
  <c r="AM48" i="242"/>
  <c r="AM61" i="242"/>
  <c r="AP38" i="239"/>
  <c r="AW38" i="239" s="1"/>
  <c r="AP37" i="239"/>
  <c r="AW37" i="239" s="1"/>
  <c r="AR61" i="239"/>
  <c r="AV61" i="239" s="1"/>
  <c r="AM36" i="242"/>
  <c r="AM20" i="242"/>
  <c r="AM18" i="242"/>
  <c r="AP45" i="239"/>
  <c r="AW45" i="239" s="1"/>
  <c r="AP24" i="239"/>
  <c r="AT24" i="239" s="1"/>
  <c r="AS41" i="242"/>
  <c r="AH42" i="242"/>
  <c r="AH66" i="241"/>
  <c r="AU41" i="241"/>
  <c r="AP21" i="239"/>
  <c r="AT21" i="239" s="1"/>
  <c r="AK30" i="241"/>
  <c r="AQ30" i="241" s="1"/>
  <c r="AO35" i="242"/>
  <c r="AR26" i="239"/>
  <c r="AV26" i="239" s="1"/>
  <c r="AM39" i="242"/>
  <c r="AO10" i="242"/>
  <c r="AO55" i="242"/>
  <c r="AP58" i="239"/>
  <c r="AW58" i="239" s="1"/>
  <c r="AK31" i="241"/>
  <c r="AO31" i="241" s="1"/>
  <c r="AO16" i="242"/>
  <c r="AP22" i="239"/>
  <c r="AT22" i="239" s="1"/>
  <c r="AP8" i="239"/>
  <c r="AT8" i="239" s="1"/>
  <c r="AP14" i="239"/>
  <c r="AT14" i="239" s="1"/>
  <c r="AO26" i="242"/>
  <c r="AO15" i="242"/>
  <c r="AR23" i="239"/>
  <c r="AV23" i="239" s="1"/>
  <c r="AR55" i="239"/>
  <c r="AV55" i="239" s="1"/>
  <c r="AO65" i="242"/>
  <c r="AO38" i="242"/>
  <c r="AR48" i="239"/>
  <c r="AV48" i="239" s="1"/>
  <c r="AM25" i="242"/>
  <c r="AM33" i="242"/>
  <c r="AR49" i="239"/>
  <c r="AV49" i="239" s="1"/>
  <c r="AP49" i="239"/>
  <c r="AK39" i="241"/>
  <c r="AM39" i="241"/>
  <c r="AX39" i="241" s="1"/>
  <c r="AR36" i="239"/>
  <c r="AV36" i="239" s="1"/>
  <c r="AP36" i="239"/>
  <c r="AP40" i="239"/>
  <c r="AR40" i="239"/>
  <c r="AV40" i="239" s="1"/>
  <c r="AM32" i="241"/>
  <c r="AX32" i="241" s="1"/>
  <c r="AK32" i="241"/>
  <c r="AR57" i="239"/>
  <c r="AV57" i="239" s="1"/>
  <c r="AP57" i="239"/>
  <c r="AM24" i="241"/>
  <c r="AX24" i="241" s="1"/>
  <c r="AK24" i="241"/>
  <c r="AM22" i="242"/>
  <c r="AO22" i="242"/>
  <c r="AM37" i="242"/>
  <c r="AO37" i="242"/>
  <c r="AP39" i="239"/>
  <c r="AR39" i="239"/>
  <c r="AV39" i="239" s="1"/>
  <c r="AP60" i="239"/>
  <c r="AR60" i="239"/>
  <c r="AV60" i="239" s="1"/>
  <c r="AK37" i="241"/>
  <c r="AM37" i="241"/>
  <c r="AX37" i="241" s="1"/>
  <c r="AM34" i="242"/>
  <c r="AO34" i="242"/>
  <c r="AO7" i="239"/>
  <c r="AS7" i="239" s="1"/>
  <c r="AT34" i="239"/>
  <c r="AW34" i="239"/>
  <c r="AR6" i="239"/>
  <c r="AR29" i="239"/>
  <c r="AV29" i="239" s="1"/>
  <c r="AP29" i="239"/>
  <c r="AM32" i="242"/>
  <c r="AO32" i="242"/>
  <c r="AM50" i="242"/>
  <c r="AO50" i="242"/>
  <c r="AM9" i="241"/>
  <c r="AX9" i="241" s="1"/>
  <c r="AK9" i="241"/>
  <c r="AR7" i="239"/>
  <c r="AM21" i="242"/>
  <c r="AO21" i="242"/>
  <c r="AR5" i="239"/>
  <c r="AN66" i="239"/>
  <c r="D5" i="230" s="1"/>
  <c r="AR53" i="239"/>
  <c r="AV53" i="239" s="1"/>
  <c r="AP53" i="239"/>
  <c r="AO29" i="242"/>
  <c r="AM29" i="242"/>
  <c r="AM16" i="241"/>
  <c r="AX16" i="241" s="1"/>
  <c r="AK16" i="241"/>
  <c r="AM19" i="242"/>
  <c r="AO19" i="242"/>
  <c r="AM52" i="242"/>
  <c r="AO52" i="242"/>
  <c r="AR19" i="239"/>
  <c r="AV19" i="239" s="1"/>
  <c r="AP19" i="239"/>
  <c r="AR30" i="239"/>
  <c r="AV30" i="239" s="1"/>
  <c r="AP30" i="239"/>
  <c r="AR43" i="239"/>
  <c r="AV43" i="239" s="1"/>
  <c r="AP43" i="239"/>
  <c r="AO54" i="242"/>
  <c r="AM54" i="242"/>
  <c r="AM15" i="241"/>
  <c r="AX15" i="241" s="1"/>
  <c r="AK15" i="241"/>
  <c r="AP27" i="239"/>
  <c r="AR27" i="239"/>
  <c r="AV27" i="239" s="1"/>
  <c r="AM6" i="242"/>
  <c r="AO6" i="242"/>
  <c r="AR65" i="239"/>
  <c r="AV65" i="239" s="1"/>
  <c r="AP65" i="239"/>
  <c r="AM13" i="241"/>
  <c r="AX13" i="241" s="1"/>
  <c r="AK13" i="241"/>
  <c r="AR42" i="239"/>
  <c r="AV42" i="239" s="1"/>
  <c r="AP42" i="239"/>
  <c r="AK8" i="241"/>
  <c r="AM8" i="241"/>
  <c r="AX8" i="241" s="1"/>
  <c r="AR33" i="239"/>
  <c r="AV33" i="239" s="1"/>
  <c r="AP33" i="239"/>
  <c r="AW48" i="239"/>
  <c r="AT48" i="239"/>
  <c r="N5" i="230"/>
  <c r="AM41" i="242"/>
  <c r="AO41" i="242"/>
  <c r="AP56" i="239"/>
  <c r="AR56" i="239"/>
  <c r="AV56" i="239" s="1"/>
  <c r="AM22" i="241"/>
  <c r="AX22" i="241" s="1"/>
  <c r="AK22" i="241"/>
  <c r="AM41" i="241"/>
  <c r="AX41" i="241" s="1"/>
  <c r="AK41" i="241"/>
  <c r="AP44" i="239"/>
  <c r="AR44" i="239"/>
  <c r="AV44" i="239" s="1"/>
  <c r="AO60" i="242"/>
  <c r="AM60" i="242"/>
  <c r="AP47" i="239"/>
  <c r="AR47" i="239"/>
  <c r="AV47" i="239" s="1"/>
  <c r="AM47" i="242"/>
  <c r="AO47" i="242"/>
  <c r="AO46" i="242"/>
  <c r="AM46" i="242"/>
  <c r="AO64" i="242"/>
  <c r="AM64" i="242"/>
  <c r="AM28" i="242"/>
  <c r="AO28" i="242"/>
  <c r="AM36" i="241"/>
  <c r="AX36" i="241" s="1"/>
  <c r="AK36" i="241"/>
  <c r="AO6" i="239"/>
  <c r="AS6" i="239" s="1"/>
  <c r="AQ12" i="241"/>
  <c r="AO12" i="241"/>
  <c r="AO40" i="242"/>
  <c r="AM40" i="242"/>
  <c r="AI66" i="242"/>
  <c r="AK5" i="242"/>
  <c r="AP31" i="239"/>
  <c r="AR31" i="239"/>
  <c r="AV31" i="239" s="1"/>
  <c r="AM57" i="242"/>
  <c r="AO57" i="242"/>
  <c r="AK28" i="241"/>
  <c r="AM28" i="241"/>
  <c r="AX28" i="241" s="1"/>
  <c r="AM12" i="242"/>
  <c r="AO12" i="242"/>
  <c r="AR20" i="239"/>
  <c r="AV20" i="239" s="1"/>
  <c r="AP20" i="239"/>
  <c r="AR16" i="239"/>
  <c r="AV16" i="239" s="1"/>
  <c r="AP16" i="239"/>
  <c r="AP51" i="239"/>
  <c r="AR51" i="239"/>
  <c r="AV51" i="239" s="1"/>
  <c r="AR41" i="239"/>
  <c r="AV41" i="239" s="1"/>
  <c r="AP41" i="239"/>
  <c r="S7" i="239"/>
  <c r="S5" i="239"/>
  <c r="S6" i="239"/>
  <c r="AM40" i="241"/>
  <c r="AX40" i="241" s="1"/>
  <c r="AK40" i="241"/>
  <c r="AO51" i="242"/>
  <c r="AM51" i="242"/>
  <c r="AR59" i="239"/>
  <c r="AV59" i="239" s="1"/>
  <c r="AP59" i="239"/>
  <c r="AW23" i="239"/>
  <c r="AT23" i="239"/>
  <c r="AT52" i="239"/>
  <c r="AW52" i="239"/>
  <c r="AO42" i="242"/>
  <c r="AM42" i="242"/>
  <c r="AR18" i="239"/>
  <c r="AV18" i="239" s="1"/>
  <c r="AP18" i="239"/>
  <c r="AM30" i="242"/>
  <c r="AO30" i="242"/>
  <c r="AM20" i="241"/>
  <c r="AX20" i="241" s="1"/>
  <c r="AK20" i="241"/>
  <c r="AR25" i="239"/>
  <c r="AV25" i="239" s="1"/>
  <c r="AP25" i="239"/>
  <c r="AO31" i="242"/>
  <c r="AM31" i="242"/>
  <c r="AM10" i="241"/>
  <c r="AX10" i="241" s="1"/>
  <c r="AK10" i="241"/>
  <c r="AR9" i="239"/>
  <c r="AV9" i="239" s="1"/>
  <c r="AP9" i="239"/>
  <c r="AM58" i="242"/>
  <c r="AO58" i="242"/>
  <c r="AM14" i="242"/>
  <c r="AO14" i="242"/>
  <c r="AP35" i="239"/>
  <c r="AR35" i="239"/>
  <c r="AV35" i="239" s="1"/>
  <c r="AO13" i="242"/>
  <c r="AM13" i="242"/>
  <c r="AO53" i="242"/>
  <c r="AM53" i="242"/>
  <c r="AW55" i="239"/>
  <c r="AT55" i="239"/>
  <c r="AM6" i="241"/>
  <c r="AX6" i="241" s="1"/>
  <c r="AK6" i="241"/>
  <c r="AM23" i="242"/>
  <c r="AO23" i="242"/>
  <c r="AK33" i="241"/>
  <c r="AM33" i="241"/>
  <c r="AX33" i="241" s="1"/>
  <c r="AM38" i="241"/>
  <c r="AX38" i="241" s="1"/>
  <c r="AK38" i="241"/>
  <c r="AM29" i="241"/>
  <c r="AX29" i="241" s="1"/>
  <c r="AK29" i="241"/>
  <c r="AK26" i="241"/>
  <c r="AM26" i="241"/>
  <c r="AX26" i="241" s="1"/>
  <c r="AK35" i="241"/>
  <c r="AM35" i="241"/>
  <c r="AX35" i="241" s="1"/>
  <c r="AO24" i="242"/>
  <c r="AM24" i="242"/>
  <c r="AM7" i="241"/>
  <c r="AX7" i="241" s="1"/>
  <c r="AK7" i="241"/>
  <c r="AT26" i="239"/>
  <c r="AW26" i="239"/>
  <c r="AT61" i="239"/>
  <c r="AW61" i="239"/>
  <c r="AO27" i="242"/>
  <c r="AM27" i="242"/>
  <c r="AM5" i="241"/>
  <c r="AX5" i="241" s="1"/>
  <c r="AI66" i="241"/>
  <c r="I5" i="230" s="1"/>
  <c r="AK5" i="241"/>
  <c r="AM56" i="242"/>
  <c r="AO56" i="242"/>
  <c r="AM34" i="241"/>
  <c r="AX34" i="241" s="1"/>
  <c r="AK34" i="241"/>
  <c r="AM14" i="241"/>
  <c r="AX14" i="241" s="1"/>
  <c r="AK14" i="241"/>
  <c r="AM17" i="242"/>
  <c r="AO17" i="242"/>
  <c r="AR17" i="239"/>
  <c r="AV17" i="239" s="1"/>
  <c r="AP17" i="239"/>
  <c r="AM23" i="241"/>
  <c r="AX23" i="241" s="1"/>
  <c r="AK23" i="241"/>
  <c r="AP11" i="239"/>
  <c r="AR11" i="239"/>
  <c r="AV11" i="239" s="1"/>
  <c r="AO62" i="242"/>
  <c r="AM62" i="242"/>
  <c r="AM18" i="241"/>
  <c r="AX18" i="241" s="1"/>
  <c r="AK18" i="241"/>
  <c r="AO7" i="242"/>
  <c r="AM7" i="242"/>
  <c r="AP15" i="239"/>
  <c r="AR15" i="239"/>
  <c r="AV15" i="239" s="1"/>
  <c r="AR62" i="239"/>
  <c r="AV62" i="239" s="1"/>
  <c r="AP62" i="239"/>
  <c r="AR13" i="239"/>
  <c r="AV13" i="239" s="1"/>
  <c r="AP13" i="239"/>
  <c r="AM9" i="242"/>
  <c r="AO9" i="242"/>
  <c r="AM17" i="241"/>
  <c r="AX17" i="241" s="1"/>
  <c r="AK17" i="241"/>
  <c r="AO45" i="242"/>
  <c r="AM45" i="242"/>
  <c r="AM11" i="241"/>
  <c r="AX11" i="241" s="1"/>
  <c r="AK11" i="241"/>
  <c r="AM49" i="242"/>
  <c r="AO49" i="242"/>
  <c r="AP12" i="239"/>
  <c r="AR12" i="239"/>
  <c r="AV12" i="239" s="1"/>
  <c r="AK27" i="241"/>
  <c r="AM27" i="241"/>
  <c r="AX27" i="241" s="1"/>
  <c r="AR50" i="239"/>
  <c r="AV50" i="239" s="1"/>
  <c r="AP50" i="239"/>
  <c r="AK21" i="241"/>
  <c r="AM21" i="241"/>
  <c r="AX21" i="241" s="1"/>
  <c r="AO63" i="242"/>
  <c r="AM63" i="242"/>
  <c r="AM19" i="241"/>
  <c r="AX19" i="241" s="1"/>
  <c r="AK19" i="241"/>
  <c r="AM11" i="242"/>
  <c r="AO11" i="242"/>
  <c r="AR32" i="239"/>
  <c r="AV32" i="239" s="1"/>
  <c r="AP32" i="239"/>
  <c r="AP64" i="239"/>
  <c r="AR64" i="239"/>
  <c r="AV64" i="239" s="1"/>
  <c r="AM25" i="241"/>
  <c r="AX25" i="241" s="1"/>
  <c r="AK25" i="241"/>
  <c r="AM59" i="242"/>
  <c r="AO59" i="242"/>
  <c r="AP28" i="239"/>
  <c r="AR28" i="239"/>
  <c r="AV28" i="239" s="1"/>
  <c r="AO5" i="239"/>
  <c r="AP54" i="239"/>
  <c r="AR54" i="239"/>
  <c r="AV54" i="239" s="1"/>
  <c r="AR46" i="239"/>
  <c r="AV46" i="239" s="1"/>
  <c r="AP46" i="239"/>
  <c r="AP63" i="239"/>
  <c r="AR63" i="239"/>
  <c r="AV63" i="239" s="1"/>
  <c r="AP10" i="239"/>
  <c r="AR10" i="239"/>
  <c r="AV10" i="239" s="1"/>
  <c r="AT37" i="239" l="1"/>
  <c r="AT45" i="239"/>
  <c r="AW21" i="239"/>
  <c r="AQ31" i="241"/>
  <c r="AW24" i="239"/>
  <c r="AT38" i="239"/>
  <c r="AW14" i="239"/>
  <c r="AW8" i="239"/>
  <c r="AT58" i="239"/>
  <c r="AS42" i="242"/>
  <c r="AH43" i="242"/>
  <c r="AO30" i="241"/>
  <c r="AP7" i="239"/>
  <c r="AT7" i="239" s="1"/>
  <c r="AW22" i="239"/>
  <c r="AV7" i="239"/>
  <c r="AO25" i="241"/>
  <c r="AQ25" i="241"/>
  <c r="AT15" i="239"/>
  <c r="AW15" i="239"/>
  <c r="AQ34" i="241"/>
  <c r="AO34" i="241"/>
  <c r="AO6" i="241"/>
  <c r="AQ6" i="241"/>
  <c r="AT31" i="239"/>
  <c r="AW31" i="239"/>
  <c r="AT56" i="239"/>
  <c r="AW56" i="239"/>
  <c r="AW33" i="239"/>
  <c r="AT33" i="239"/>
  <c r="AT65" i="239"/>
  <c r="AW65" i="239"/>
  <c r="AQ16" i="241"/>
  <c r="AO16" i="241"/>
  <c r="AO37" i="241"/>
  <c r="AQ37" i="241"/>
  <c r="AW60" i="239"/>
  <c r="AT60" i="239"/>
  <c r="AT57" i="239"/>
  <c r="AW57" i="239"/>
  <c r="AT54" i="239"/>
  <c r="AW54" i="239"/>
  <c r="AQ17" i="241"/>
  <c r="AO17" i="241"/>
  <c r="AK66" i="241"/>
  <c r="AQ5" i="241"/>
  <c r="AO5" i="241"/>
  <c r="AL5" i="241"/>
  <c r="AO26" i="241"/>
  <c r="AQ26" i="241"/>
  <c r="AT41" i="239"/>
  <c r="AW41" i="239"/>
  <c r="AO5" i="242"/>
  <c r="AK66" i="242"/>
  <c r="AM5" i="242"/>
  <c r="AL5" i="242"/>
  <c r="AT47" i="239"/>
  <c r="AW47" i="239"/>
  <c r="AO22" i="241"/>
  <c r="AQ22" i="241"/>
  <c r="AQ15" i="241"/>
  <c r="AO15" i="241"/>
  <c r="AW43" i="239"/>
  <c r="AT43" i="239"/>
  <c r="AT19" i="239"/>
  <c r="AW19" i="239"/>
  <c r="AW53" i="239"/>
  <c r="AT53" i="239"/>
  <c r="AR66" i="239"/>
  <c r="AP6" i="239"/>
  <c r="AW40" i="239"/>
  <c r="AT40" i="239"/>
  <c r="AW36" i="239"/>
  <c r="AT36" i="239"/>
  <c r="AT46" i="239"/>
  <c r="AW46" i="239"/>
  <c r="AW28" i="239"/>
  <c r="AT28" i="239"/>
  <c r="AO21" i="241"/>
  <c r="AQ21" i="241"/>
  <c r="AO27" i="241"/>
  <c r="AQ27" i="241"/>
  <c r="AT17" i="239"/>
  <c r="AW17" i="239"/>
  <c r="AQ14" i="241"/>
  <c r="AO14" i="241"/>
  <c r="I9" i="230"/>
  <c r="I7" i="230"/>
  <c r="I8" i="230" s="1"/>
  <c r="I11" i="230"/>
  <c r="J5" i="230"/>
  <c r="AW20" i="239"/>
  <c r="AT20" i="239"/>
  <c r="AW44" i="239"/>
  <c r="AT44" i="239"/>
  <c r="AO13" i="241"/>
  <c r="AQ13" i="241"/>
  <c r="AO9" i="241"/>
  <c r="AQ9" i="241"/>
  <c r="AV6" i="239"/>
  <c r="AW39" i="239"/>
  <c r="AT39" i="239"/>
  <c r="AQ24" i="241"/>
  <c r="AO24" i="241"/>
  <c r="AO32" i="241"/>
  <c r="AQ32" i="241"/>
  <c r="AO39" i="241"/>
  <c r="AQ39" i="241"/>
  <c r="AT32" i="239"/>
  <c r="AW32" i="239"/>
  <c r="AT12" i="239"/>
  <c r="AW12" i="239"/>
  <c r="AQ18" i="241"/>
  <c r="AO18" i="241"/>
  <c r="AQ23" i="241"/>
  <c r="AO23" i="241"/>
  <c r="AO7" i="241"/>
  <c r="AQ7" i="241"/>
  <c r="AQ35" i="241"/>
  <c r="AO35" i="241"/>
  <c r="AQ29" i="241"/>
  <c r="AO29" i="241"/>
  <c r="AO33" i="241"/>
  <c r="AQ33" i="241"/>
  <c r="AQ10" i="241"/>
  <c r="AO10" i="241"/>
  <c r="AT18" i="239"/>
  <c r="AW18" i="239"/>
  <c r="AQ40" i="241"/>
  <c r="AO40" i="241"/>
  <c r="AT51" i="239"/>
  <c r="AW51" i="239"/>
  <c r="AQ8" i="241"/>
  <c r="AO8" i="241"/>
  <c r="D7" i="230"/>
  <c r="D9" i="230"/>
  <c r="D11" i="230"/>
  <c r="E5" i="230"/>
  <c r="AW63" i="239"/>
  <c r="AT63" i="239"/>
  <c r="AO19" i="241"/>
  <c r="AQ19" i="241"/>
  <c r="AQ38" i="241"/>
  <c r="AO38" i="241"/>
  <c r="AW35" i="239"/>
  <c r="AT35" i="239"/>
  <c r="AT25" i="239"/>
  <c r="AW25" i="239"/>
  <c r="AT59" i="239"/>
  <c r="AW59" i="239"/>
  <c r="AW16" i="239"/>
  <c r="AT16" i="239"/>
  <c r="AQ36" i="241"/>
  <c r="AO36" i="241"/>
  <c r="AT42" i="239"/>
  <c r="AW42" i="239"/>
  <c r="AW27" i="239"/>
  <c r="AT27" i="239"/>
  <c r="AT10" i="239"/>
  <c r="AW10" i="239"/>
  <c r="AS5" i="239"/>
  <c r="AV5" i="239" s="1"/>
  <c r="AO66" i="239"/>
  <c r="D6" i="230" s="1"/>
  <c r="E6" i="230" s="1"/>
  <c r="AT64" i="239"/>
  <c r="AW64" i="239"/>
  <c r="AT50" i="239"/>
  <c r="AW50" i="239"/>
  <c r="AQ11" i="241"/>
  <c r="AO11" i="241"/>
  <c r="AW13" i="239"/>
  <c r="AT13" i="239"/>
  <c r="AW62" i="239"/>
  <c r="AT62" i="239"/>
  <c r="AW11" i="239"/>
  <c r="AT11" i="239"/>
  <c r="AT9" i="239"/>
  <c r="AW9" i="239"/>
  <c r="AO20" i="241"/>
  <c r="AQ20" i="241"/>
  <c r="AQ28" i="241"/>
  <c r="AO28" i="241"/>
  <c r="AQ41" i="241"/>
  <c r="AO41" i="241"/>
  <c r="N9" i="230"/>
  <c r="N11" i="230"/>
  <c r="N7" i="230"/>
  <c r="N8" i="230" s="1"/>
  <c r="O5" i="230"/>
  <c r="AW30" i="239"/>
  <c r="AT30" i="239"/>
  <c r="AP5" i="239"/>
  <c r="AW29" i="239"/>
  <c r="AT29" i="239"/>
  <c r="AW49" i="239"/>
  <c r="AT49" i="239"/>
  <c r="AW7" i="239" l="1"/>
  <c r="AS43" i="242"/>
  <c r="AH44" i="242"/>
  <c r="N10" i="230"/>
  <c r="N12" i="230" s="1"/>
  <c r="N13" i="230" s="1"/>
  <c r="I10" i="230"/>
  <c r="I12" i="230" s="1"/>
  <c r="I13" i="230" s="1"/>
  <c r="AR5" i="241"/>
  <c r="AQ66" i="241"/>
  <c r="AQ5" i="239"/>
  <c r="AT5" i="239"/>
  <c r="AW5" i="239"/>
  <c r="AP66" i="239"/>
  <c r="D8" i="230"/>
  <c r="D10" i="230" s="1"/>
  <c r="D12" i="230" s="1"/>
  <c r="D13" i="230" s="1"/>
  <c r="AP5" i="242"/>
  <c r="AO66" i="242"/>
  <c r="E11" i="230"/>
  <c r="E9" i="230"/>
  <c r="E7" i="230"/>
  <c r="E8" i="230" s="1"/>
  <c r="AL6" i="242"/>
  <c r="AL7" i="242" s="1"/>
  <c r="AL8" i="242" s="1"/>
  <c r="AL9" i="242" s="1"/>
  <c r="AL10" i="242" s="1"/>
  <c r="AL11" i="242" s="1"/>
  <c r="AL12" i="242" s="1"/>
  <c r="AL13" i="242" s="1"/>
  <c r="AL14" i="242" s="1"/>
  <c r="AL15" i="242" s="1"/>
  <c r="AL16" i="242" s="1"/>
  <c r="AL17" i="242" s="1"/>
  <c r="AL18" i="242" s="1"/>
  <c r="AL19" i="242" s="1"/>
  <c r="AL20" i="242" s="1"/>
  <c r="AL21" i="242" s="1"/>
  <c r="AL22" i="242" s="1"/>
  <c r="AL23" i="242" s="1"/>
  <c r="AL24" i="242" s="1"/>
  <c r="AL25" i="242" s="1"/>
  <c r="AL26" i="242" s="1"/>
  <c r="AL27" i="242" s="1"/>
  <c r="AL28" i="242" s="1"/>
  <c r="AL29" i="242" s="1"/>
  <c r="AL30" i="242" s="1"/>
  <c r="AL31" i="242" s="1"/>
  <c r="AL32" i="242" s="1"/>
  <c r="AL33" i="242" s="1"/>
  <c r="AL34" i="242" s="1"/>
  <c r="AL35" i="242" s="1"/>
  <c r="AL36" i="242" s="1"/>
  <c r="AL37" i="242" s="1"/>
  <c r="AL38" i="242" s="1"/>
  <c r="AL39" i="242" s="1"/>
  <c r="AL40" i="242" s="1"/>
  <c r="AL41" i="242" s="1"/>
  <c r="AL42" i="242" s="1"/>
  <c r="AL43" i="242" s="1"/>
  <c r="AL44" i="242" s="1"/>
  <c r="AL45" i="242" s="1"/>
  <c r="AL46" i="242" s="1"/>
  <c r="AL47" i="242" s="1"/>
  <c r="AL48" i="242" s="1"/>
  <c r="AL49" i="242" s="1"/>
  <c r="AL50" i="242" s="1"/>
  <c r="AL51" i="242" s="1"/>
  <c r="AL52" i="242" s="1"/>
  <c r="AL53" i="242" s="1"/>
  <c r="AL54" i="242" s="1"/>
  <c r="AL55" i="242" s="1"/>
  <c r="AL56" i="242" s="1"/>
  <c r="AL57" i="242" s="1"/>
  <c r="AL58" i="242" s="1"/>
  <c r="AL59" i="242" s="1"/>
  <c r="AL60" i="242" s="1"/>
  <c r="AL61" i="242" s="1"/>
  <c r="AL62" i="242" s="1"/>
  <c r="AL63" i="242" s="1"/>
  <c r="AL64" i="242" s="1"/>
  <c r="AL65" i="242" s="1"/>
  <c r="O9" i="230"/>
  <c r="O7" i="230"/>
  <c r="O8" i="230" s="1"/>
  <c r="O11" i="230"/>
  <c r="AL6" i="241"/>
  <c r="AL7" i="241" s="1"/>
  <c r="AL8" i="241" s="1"/>
  <c r="AL9" i="241" s="1"/>
  <c r="AL10" i="241" s="1"/>
  <c r="AL11" i="241" s="1"/>
  <c r="AL12" i="241" s="1"/>
  <c r="AL13" i="241" s="1"/>
  <c r="AL14" i="241" s="1"/>
  <c r="AL15" i="241" s="1"/>
  <c r="AL16" i="241" s="1"/>
  <c r="AL17" i="241" s="1"/>
  <c r="AL18" i="241" s="1"/>
  <c r="AL19" i="241" s="1"/>
  <c r="AL20" i="241" s="1"/>
  <c r="AL21" i="241" s="1"/>
  <c r="AL22" i="241" s="1"/>
  <c r="AL23" i="241" s="1"/>
  <c r="AL24" i="241" s="1"/>
  <c r="AL25" i="241" s="1"/>
  <c r="AL26" i="241" s="1"/>
  <c r="AL27" i="241" s="1"/>
  <c r="AL28" i="241" s="1"/>
  <c r="AL29" i="241" s="1"/>
  <c r="AL30" i="241" s="1"/>
  <c r="AL31" i="241" s="1"/>
  <c r="AL32" i="241" s="1"/>
  <c r="AL33" i="241" s="1"/>
  <c r="AL34" i="241" s="1"/>
  <c r="AL35" i="241" s="1"/>
  <c r="AL36" i="241" s="1"/>
  <c r="AL37" i="241" s="1"/>
  <c r="AL38" i="241" s="1"/>
  <c r="AL39" i="241" s="1"/>
  <c r="AL40" i="241" s="1"/>
  <c r="AL41" i="241" s="1"/>
  <c r="J11" i="230"/>
  <c r="J9" i="230"/>
  <c r="J7" i="230"/>
  <c r="J8" i="230" s="1"/>
  <c r="AW6" i="239"/>
  <c r="AT6" i="239"/>
  <c r="AM66" i="242"/>
  <c r="AN5" i="242"/>
  <c r="AO66" i="241"/>
  <c r="AP5" i="241"/>
  <c r="AP6" i="241" s="1"/>
  <c r="AS44" i="242" l="1"/>
  <c r="AH45" i="242"/>
  <c r="E10" i="230"/>
  <c r="E12" i="230" s="1"/>
  <c r="E13" i="230" s="1"/>
  <c r="J10" i="230"/>
  <c r="J12" i="230" s="1"/>
  <c r="J13" i="230" s="1"/>
  <c r="AV6" i="241"/>
  <c r="AP7" i="241"/>
  <c r="O10" i="230"/>
  <c r="O12" i="230" s="1"/>
  <c r="O13" i="230" s="1"/>
  <c r="AU5" i="242"/>
  <c r="AP6" i="242"/>
  <c r="AW5" i="241"/>
  <c r="AL66" i="241"/>
  <c r="AX5" i="239"/>
  <c r="AX6" i="239" s="1"/>
  <c r="AW66" i="239"/>
  <c r="AQ6" i="239"/>
  <c r="AQ7" i="239" s="1"/>
  <c r="AQ8" i="239" s="1"/>
  <c r="AQ9" i="239" s="1"/>
  <c r="AQ10" i="239" s="1"/>
  <c r="AQ11" i="239" s="1"/>
  <c r="AQ12" i="239" s="1"/>
  <c r="AQ13" i="239" s="1"/>
  <c r="AQ14" i="239" s="1"/>
  <c r="AQ15" i="239" s="1"/>
  <c r="AQ16" i="239" s="1"/>
  <c r="AQ17" i="239" s="1"/>
  <c r="AQ18" i="239" s="1"/>
  <c r="AQ19" i="239" s="1"/>
  <c r="AQ20" i="239" s="1"/>
  <c r="AQ21" i="239" s="1"/>
  <c r="AQ22" i="239" s="1"/>
  <c r="AQ23" i="239" s="1"/>
  <c r="AQ24" i="239" s="1"/>
  <c r="AQ25" i="239" s="1"/>
  <c r="AQ26" i="239" s="1"/>
  <c r="AQ27" i="239" s="1"/>
  <c r="AQ28" i="239" s="1"/>
  <c r="AQ29" i="239" s="1"/>
  <c r="AQ30" i="239" s="1"/>
  <c r="AQ31" i="239" s="1"/>
  <c r="AQ32" i="239" s="1"/>
  <c r="AQ33" i="239" s="1"/>
  <c r="AQ34" i="239" s="1"/>
  <c r="AQ35" i="239" s="1"/>
  <c r="AQ36" i="239" s="1"/>
  <c r="AQ37" i="239" s="1"/>
  <c r="AQ38" i="239" s="1"/>
  <c r="AQ39" i="239" s="1"/>
  <c r="AQ40" i="239" s="1"/>
  <c r="AQ41" i="239" s="1"/>
  <c r="AQ42" i="239" s="1"/>
  <c r="AQ43" i="239" s="1"/>
  <c r="AQ44" i="239" s="1"/>
  <c r="AQ45" i="239" s="1"/>
  <c r="AQ46" i="239" s="1"/>
  <c r="AQ47" i="239" s="1"/>
  <c r="AQ48" i="239" s="1"/>
  <c r="AQ49" i="239" s="1"/>
  <c r="AQ50" i="239" s="1"/>
  <c r="AQ51" i="239" s="1"/>
  <c r="AQ52" i="239" s="1"/>
  <c r="AQ53" i="239" s="1"/>
  <c r="AQ54" i="239" s="1"/>
  <c r="AQ55" i="239" s="1"/>
  <c r="AQ56" i="239" s="1"/>
  <c r="AQ57" i="239" s="1"/>
  <c r="AQ58" i="239" s="1"/>
  <c r="AQ59" i="239" s="1"/>
  <c r="AQ60" i="239" s="1"/>
  <c r="AQ61" i="239" s="1"/>
  <c r="AQ62" i="239" s="1"/>
  <c r="AQ63" i="239" s="1"/>
  <c r="AQ64" i="239" s="1"/>
  <c r="AQ65" i="239" s="1"/>
  <c r="AR6" i="241"/>
  <c r="AL66" i="242"/>
  <c r="AT5" i="242"/>
  <c r="AN6" i="242"/>
  <c r="AV5" i="241"/>
  <c r="AT66" i="239"/>
  <c r="AU5" i="239"/>
  <c r="AS45" i="242" l="1"/>
  <c r="AH46" i="242"/>
  <c r="AV7" i="241"/>
  <c r="AP8" i="241"/>
  <c r="BC6" i="239"/>
  <c r="AX7" i="239"/>
  <c r="AU6" i="242"/>
  <c r="AP7" i="242"/>
  <c r="AW6" i="241"/>
  <c r="AR7" i="241"/>
  <c r="BB5" i="239"/>
  <c r="AU6" i="239"/>
  <c r="AT6" i="242"/>
  <c r="AN7" i="242"/>
  <c r="AQ66" i="239"/>
  <c r="BC5" i="239"/>
  <c r="AS46" i="242" l="1"/>
  <c r="AH47" i="242"/>
  <c r="AV8" i="241"/>
  <c r="AP9" i="241"/>
  <c r="BB6" i="239"/>
  <c r="AU7" i="239"/>
  <c r="AW7" i="241"/>
  <c r="AR8" i="241"/>
  <c r="BC7" i="239"/>
  <c r="AX8" i="239"/>
  <c r="AT7" i="242"/>
  <c r="AN8" i="242"/>
  <c r="AU7" i="242"/>
  <c r="AP8" i="242"/>
  <c r="AS47" i="242" l="1"/>
  <c r="AH48" i="242"/>
  <c r="AV9" i="241"/>
  <c r="AP10" i="241"/>
  <c r="BC8" i="239"/>
  <c r="AX9" i="239"/>
  <c r="BB7" i="239"/>
  <c r="AU8" i="239"/>
  <c r="AU8" i="242"/>
  <c r="AP9" i="242"/>
  <c r="AT8" i="242"/>
  <c r="AN9" i="242"/>
  <c r="AW8" i="241"/>
  <c r="AR9" i="241"/>
  <c r="AS48" i="242" l="1"/>
  <c r="AH49" i="242"/>
  <c r="AV10" i="241"/>
  <c r="AP11" i="241"/>
  <c r="AW9" i="241"/>
  <c r="AR10" i="241"/>
  <c r="BC9" i="239"/>
  <c r="AX10" i="239"/>
  <c r="AT9" i="242"/>
  <c r="AN10" i="242"/>
  <c r="BB8" i="239"/>
  <c r="AU9" i="239"/>
  <c r="AU9" i="242"/>
  <c r="AP10" i="242"/>
  <c r="AS49" i="242" l="1"/>
  <c r="AH50" i="242"/>
  <c r="AV11" i="241"/>
  <c r="AP12" i="241"/>
  <c r="BB9" i="239"/>
  <c r="AU10" i="239"/>
  <c r="BC10" i="239"/>
  <c r="AX11" i="239"/>
  <c r="AW10" i="241"/>
  <c r="AR11" i="241"/>
  <c r="AU10" i="242"/>
  <c r="AP11" i="242"/>
  <c r="AT10" i="242"/>
  <c r="AN11" i="242"/>
  <c r="AS50" i="242" l="1"/>
  <c r="AH51" i="242"/>
  <c r="AV12" i="241"/>
  <c r="AP13" i="241"/>
  <c r="AT11" i="242"/>
  <c r="AN12" i="242"/>
  <c r="AW11" i="241"/>
  <c r="AR12" i="241"/>
  <c r="BB10" i="239"/>
  <c r="AU11" i="239"/>
  <c r="AU11" i="242"/>
  <c r="AP12" i="242"/>
  <c r="BC11" i="239"/>
  <c r="AX12" i="239"/>
  <c r="AS51" i="242" l="1"/>
  <c r="AH52" i="242"/>
  <c r="AV13" i="241"/>
  <c r="AP14" i="241"/>
  <c r="AT12" i="242"/>
  <c r="AN13" i="242"/>
  <c r="BC12" i="239"/>
  <c r="AX13" i="239"/>
  <c r="AW12" i="241"/>
  <c r="AR13" i="241"/>
  <c r="BB11" i="239"/>
  <c r="AU12" i="239"/>
  <c r="AU12" i="242"/>
  <c r="AP13" i="242"/>
  <c r="AS52" i="242" l="1"/>
  <c r="AH53" i="242"/>
  <c r="AP15" i="241"/>
  <c r="AV14" i="241"/>
  <c r="AU13" i="242"/>
  <c r="AP14" i="242"/>
  <c r="BB12" i="239"/>
  <c r="AU13" i="239"/>
  <c r="AT13" i="242"/>
  <c r="AN14" i="242"/>
  <c r="AW13" i="241"/>
  <c r="AR14" i="241"/>
  <c r="BC13" i="239"/>
  <c r="AX14" i="239"/>
  <c r="AS53" i="242" l="1"/>
  <c r="AH54" i="242"/>
  <c r="AP16" i="241"/>
  <c r="AV15" i="241"/>
  <c r="BB13" i="239"/>
  <c r="AU14" i="239"/>
  <c r="AW14" i="241"/>
  <c r="AR15" i="241"/>
  <c r="AT14" i="242"/>
  <c r="AN15" i="242"/>
  <c r="AU14" i="242"/>
  <c r="AP15" i="242"/>
  <c r="BC14" i="239"/>
  <c r="AX15" i="239"/>
  <c r="AS54" i="242" l="1"/>
  <c r="AH55" i="242"/>
  <c r="AP17" i="241"/>
  <c r="AV16" i="241"/>
  <c r="AU15" i="242"/>
  <c r="AP16" i="242"/>
  <c r="AW15" i="241"/>
  <c r="AR16" i="241"/>
  <c r="BC15" i="239"/>
  <c r="AX16" i="239"/>
  <c r="AT15" i="242"/>
  <c r="AN16" i="242"/>
  <c r="BB14" i="239"/>
  <c r="AU15" i="239"/>
  <c r="AS55" i="242" l="1"/>
  <c r="AH56" i="242"/>
  <c r="AV17" i="241"/>
  <c r="AP18" i="241"/>
  <c r="AT16" i="242"/>
  <c r="AN17" i="242"/>
  <c r="AW16" i="241"/>
  <c r="AR17" i="241"/>
  <c r="BB15" i="239"/>
  <c r="AU16" i="239"/>
  <c r="BC16" i="239"/>
  <c r="AX17" i="239"/>
  <c r="AU16" i="242"/>
  <c r="AP17" i="242"/>
  <c r="AS56" i="242" l="1"/>
  <c r="AH57" i="242"/>
  <c r="AV18" i="241"/>
  <c r="AP19" i="241"/>
  <c r="AU17" i="242"/>
  <c r="AP18" i="242"/>
  <c r="BB16" i="239"/>
  <c r="AU17" i="239"/>
  <c r="AW17" i="241"/>
  <c r="AR18" i="241"/>
  <c r="BC17" i="239"/>
  <c r="AX18" i="239"/>
  <c r="AT17" i="242"/>
  <c r="AN18" i="242"/>
  <c r="AS57" i="242" l="1"/>
  <c r="AH58" i="242"/>
  <c r="AV19" i="241"/>
  <c r="AP20" i="241"/>
  <c r="AT18" i="242"/>
  <c r="AN19" i="242"/>
  <c r="BC18" i="239"/>
  <c r="AX19" i="239"/>
  <c r="BB17" i="239"/>
  <c r="AU18" i="239"/>
  <c r="AW18" i="241"/>
  <c r="AR19" i="241"/>
  <c r="AU18" i="242"/>
  <c r="AP19" i="242"/>
  <c r="AS58" i="242" l="1"/>
  <c r="AH59" i="242"/>
  <c r="AV20" i="241"/>
  <c r="AP21" i="241"/>
  <c r="AU19" i="242"/>
  <c r="AP20" i="242"/>
  <c r="BC19" i="239"/>
  <c r="AX20" i="239"/>
  <c r="AW19" i="241"/>
  <c r="AR20" i="241"/>
  <c r="BB18" i="239"/>
  <c r="AU19" i="239"/>
  <c r="AT19" i="242"/>
  <c r="AN20" i="242"/>
  <c r="AS59" i="242" l="1"/>
  <c r="AH60" i="242"/>
  <c r="AP22" i="241"/>
  <c r="AV21" i="241"/>
  <c r="AT20" i="242"/>
  <c r="AN21" i="242"/>
  <c r="AW20" i="241"/>
  <c r="AR21" i="241"/>
  <c r="BB19" i="239"/>
  <c r="AU20" i="239"/>
  <c r="BC20" i="239"/>
  <c r="AX21" i="239"/>
  <c r="AU20" i="242"/>
  <c r="AP21" i="242"/>
  <c r="AS60" i="242" l="1"/>
  <c r="AH61" i="242"/>
  <c r="AP23" i="241"/>
  <c r="AV22" i="241"/>
  <c r="AU21" i="242"/>
  <c r="AP22" i="242"/>
  <c r="BB20" i="239"/>
  <c r="AU21" i="239"/>
  <c r="AW21" i="241"/>
  <c r="AR22" i="241"/>
  <c r="BC21" i="239"/>
  <c r="AX22" i="239"/>
  <c r="AT21" i="242"/>
  <c r="AN22" i="242"/>
  <c r="AS61" i="242" l="1"/>
  <c r="AH62" i="242"/>
  <c r="AP24" i="241"/>
  <c r="AV23" i="241"/>
  <c r="AT22" i="242"/>
  <c r="AN23" i="242"/>
  <c r="BC22" i="239"/>
  <c r="AX23" i="239"/>
  <c r="BB21" i="239"/>
  <c r="AU22" i="239"/>
  <c r="AW22" i="241"/>
  <c r="AR23" i="241"/>
  <c r="AU22" i="242"/>
  <c r="AP23" i="242"/>
  <c r="AS62" i="242" l="1"/>
  <c r="AH63" i="242"/>
  <c r="AV24" i="241"/>
  <c r="AP25" i="241"/>
  <c r="AU23" i="242"/>
  <c r="AP24" i="242"/>
  <c r="BC23" i="239"/>
  <c r="AX24" i="239"/>
  <c r="AW23" i="241"/>
  <c r="AR24" i="241"/>
  <c r="BB22" i="239"/>
  <c r="AU23" i="239"/>
  <c r="AT23" i="242"/>
  <c r="AN24" i="242"/>
  <c r="AS63" i="242" l="1"/>
  <c r="AH64" i="242"/>
  <c r="AV25" i="241"/>
  <c r="AP26" i="241"/>
  <c r="AT24" i="242"/>
  <c r="AN25" i="242"/>
  <c r="AW24" i="241"/>
  <c r="AR25" i="241"/>
  <c r="BB23" i="239"/>
  <c r="AU24" i="239"/>
  <c r="BC24" i="239"/>
  <c r="AX25" i="239"/>
  <c r="AU24" i="242"/>
  <c r="AP25" i="242"/>
  <c r="AS64" i="242" l="1"/>
  <c r="AH65" i="242"/>
  <c r="AP27" i="241"/>
  <c r="AV26" i="241"/>
  <c r="AU25" i="242"/>
  <c r="AP26" i="242"/>
  <c r="BB24" i="239"/>
  <c r="AU25" i="239"/>
  <c r="AW25" i="241"/>
  <c r="AR26" i="241"/>
  <c r="BC25" i="239"/>
  <c r="AX26" i="239"/>
  <c r="AT25" i="242"/>
  <c r="AN26" i="242"/>
  <c r="AH66" i="242" l="1"/>
  <c r="AS65" i="242"/>
  <c r="AP28" i="241"/>
  <c r="AV27" i="241"/>
  <c r="AW26" i="241"/>
  <c r="AR27" i="241"/>
  <c r="AT26" i="242"/>
  <c r="AN27" i="242"/>
  <c r="BC26" i="239"/>
  <c r="AX27" i="239"/>
  <c r="BB25" i="239"/>
  <c r="AU26" i="239"/>
  <c r="AU26" i="242"/>
  <c r="AP27" i="242"/>
  <c r="AV28" i="241" l="1"/>
  <c r="AP29" i="241"/>
  <c r="AU27" i="242"/>
  <c r="AP28" i="242"/>
  <c r="BB26" i="239"/>
  <c r="AU27" i="239"/>
  <c r="AT27" i="242"/>
  <c r="AN28" i="242"/>
  <c r="BC27" i="239"/>
  <c r="AX28" i="239"/>
  <c r="AW27" i="241"/>
  <c r="AR28" i="241"/>
  <c r="AV29" i="241" l="1"/>
  <c r="AP30" i="241"/>
  <c r="AW28" i="241"/>
  <c r="AR29" i="241"/>
  <c r="BB27" i="239"/>
  <c r="AU28" i="239"/>
  <c r="BC28" i="239"/>
  <c r="AX29" i="239"/>
  <c r="AT28" i="242"/>
  <c r="AN29" i="242"/>
  <c r="AU28" i="242"/>
  <c r="AP29" i="242"/>
  <c r="AV30" i="241" l="1"/>
  <c r="AP31" i="241"/>
  <c r="AU29" i="242"/>
  <c r="AP30" i="242"/>
  <c r="BC29" i="239"/>
  <c r="AX30" i="239"/>
  <c r="AT29" i="242"/>
  <c r="AN30" i="242"/>
  <c r="BB28" i="239"/>
  <c r="AU29" i="239"/>
  <c r="AW29" i="241"/>
  <c r="AR30" i="241"/>
  <c r="AP32" i="241" l="1"/>
  <c r="AV31" i="241"/>
  <c r="AW30" i="241"/>
  <c r="AR31" i="241"/>
  <c r="AT30" i="242"/>
  <c r="AN31" i="242"/>
  <c r="BC30" i="239"/>
  <c r="AX31" i="239"/>
  <c r="BB29" i="239"/>
  <c r="AU30" i="239"/>
  <c r="AU30" i="242"/>
  <c r="AP31" i="242"/>
  <c r="AP33" i="241" l="1"/>
  <c r="AV32" i="241"/>
  <c r="AU31" i="242"/>
  <c r="AP32" i="242"/>
  <c r="BB30" i="239"/>
  <c r="AU31" i="239"/>
  <c r="AT31" i="242"/>
  <c r="AN32" i="242"/>
  <c r="BC31" i="239"/>
  <c r="AX32" i="239"/>
  <c r="AW31" i="241"/>
  <c r="AR32" i="241"/>
  <c r="AV33" i="241" l="1"/>
  <c r="AP34" i="241"/>
  <c r="AW32" i="241"/>
  <c r="AR33" i="241"/>
  <c r="BB31" i="239"/>
  <c r="AU32" i="239"/>
  <c r="BC32" i="239"/>
  <c r="AX33" i="239"/>
  <c r="AT32" i="242"/>
  <c r="AN33" i="242"/>
  <c r="AU32" i="242"/>
  <c r="AP33" i="242"/>
  <c r="AV34" i="241" l="1"/>
  <c r="AP35" i="241"/>
  <c r="AU33" i="242"/>
  <c r="AP34" i="242"/>
  <c r="BC33" i="239"/>
  <c r="AX34" i="239"/>
  <c r="AT33" i="242"/>
  <c r="AN34" i="242"/>
  <c r="BB32" i="239"/>
  <c r="AU33" i="239"/>
  <c r="AW33" i="241"/>
  <c r="AR34" i="241"/>
  <c r="AP36" i="241" l="1"/>
  <c r="AV35" i="241"/>
  <c r="AW34" i="241"/>
  <c r="AR35" i="241"/>
  <c r="AT34" i="242"/>
  <c r="AN35" i="242"/>
  <c r="BC34" i="239"/>
  <c r="AX35" i="239"/>
  <c r="BB33" i="239"/>
  <c r="AU34" i="239"/>
  <c r="AU34" i="242"/>
  <c r="AP35" i="242"/>
  <c r="AP37" i="241" l="1"/>
  <c r="AV36" i="241"/>
  <c r="AU35" i="242"/>
  <c r="AP36" i="242"/>
  <c r="BB34" i="239"/>
  <c r="AU35" i="239"/>
  <c r="AT35" i="242"/>
  <c r="AN36" i="242"/>
  <c r="BC35" i="239"/>
  <c r="AX36" i="239"/>
  <c r="AW35" i="241"/>
  <c r="AR36" i="241"/>
  <c r="AV37" i="241" l="1"/>
  <c r="AP38" i="241"/>
  <c r="AW36" i="241"/>
  <c r="AR37" i="241"/>
  <c r="BB35" i="239"/>
  <c r="AU36" i="239"/>
  <c r="BC36" i="239"/>
  <c r="AX37" i="239"/>
  <c r="AT36" i="242"/>
  <c r="AN37" i="242"/>
  <c r="AU36" i="242"/>
  <c r="AP37" i="242"/>
  <c r="AV38" i="241" l="1"/>
  <c r="AP39" i="241"/>
  <c r="AU37" i="242"/>
  <c r="AP38" i="242"/>
  <c r="BC37" i="239"/>
  <c r="AX38" i="239"/>
  <c r="AT37" i="242"/>
  <c r="AN38" i="242"/>
  <c r="BB36" i="239"/>
  <c r="AU37" i="239"/>
  <c r="AW37" i="241"/>
  <c r="AR38" i="241"/>
  <c r="AV39" i="241" l="1"/>
  <c r="AP40" i="241"/>
  <c r="AW38" i="241"/>
  <c r="AR39" i="241"/>
  <c r="AT38" i="242"/>
  <c r="AN39" i="242"/>
  <c r="BC38" i="239"/>
  <c r="AX39" i="239"/>
  <c r="BB37" i="239"/>
  <c r="AU38" i="239"/>
  <c r="AU38" i="242"/>
  <c r="AP39" i="242"/>
  <c r="AV40" i="241" l="1"/>
  <c r="AP41" i="241"/>
  <c r="AP66" i="241"/>
  <c r="BB38" i="239"/>
  <c r="AU39" i="239"/>
  <c r="AT39" i="242"/>
  <c r="AN40" i="242"/>
  <c r="AU39" i="242"/>
  <c r="AP40" i="242"/>
  <c r="BC39" i="239"/>
  <c r="AX40" i="239"/>
  <c r="AW39" i="241"/>
  <c r="AR40" i="241"/>
  <c r="AV41" i="241" l="1"/>
  <c r="BC40" i="239"/>
  <c r="AX41" i="239"/>
  <c r="AT40" i="242"/>
  <c r="AN41" i="242"/>
  <c r="AW40" i="241"/>
  <c r="AR41" i="241"/>
  <c r="AU40" i="242"/>
  <c r="AP41" i="242"/>
  <c r="BB39" i="239"/>
  <c r="AU40" i="239"/>
  <c r="AU41" i="242" l="1"/>
  <c r="AP42" i="242"/>
  <c r="AT41" i="242"/>
  <c r="AN42" i="242"/>
  <c r="BB40" i="239"/>
  <c r="AU41" i="239"/>
  <c r="AW41" i="241"/>
  <c r="AR66" i="241"/>
  <c r="BC41" i="239"/>
  <c r="AX42" i="239"/>
  <c r="BB41" i="239" l="1"/>
  <c r="AU42" i="239"/>
  <c r="AU42" i="242"/>
  <c r="AP43" i="242"/>
  <c r="AT42" i="242"/>
  <c r="AN43" i="242"/>
  <c r="BC42" i="239"/>
  <c r="AX43" i="239"/>
  <c r="BC43" i="239" l="1"/>
  <c r="AX44" i="239"/>
  <c r="AU43" i="242"/>
  <c r="AP44" i="242"/>
  <c r="AT43" i="242"/>
  <c r="AN44" i="242"/>
  <c r="BB42" i="239"/>
  <c r="AU43" i="239"/>
  <c r="BB43" i="239" l="1"/>
  <c r="AU44" i="239"/>
  <c r="AU44" i="242"/>
  <c r="AP45" i="242"/>
  <c r="AT44" i="242"/>
  <c r="AN45" i="242"/>
  <c r="BC44" i="239"/>
  <c r="AX45" i="239"/>
  <c r="AU45" i="242" l="1"/>
  <c r="AP46" i="242"/>
  <c r="BC45" i="239"/>
  <c r="AX46" i="239"/>
  <c r="AT45" i="242"/>
  <c r="AN46" i="242"/>
  <c r="BB44" i="239"/>
  <c r="AU45" i="239"/>
  <c r="BB45" i="239" l="1"/>
  <c r="AU46" i="239"/>
  <c r="BC46" i="239"/>
  <c r="AX47" i="239"/>
  <c r="AT46" i="242"/>
  <c r="AN47" i="242"/>
  <c r="AU46" i="242"/>
  <c r="AP47" i="242"/>
  <c r="AU47" i="242" l="1"/>
  <c r="AP48" i="242"/>
  <c r="BC47" i="239"/>
  <c r="AX48" i="239"/>
  <c r="AT47" i="242"/>
  <c r="AN48" i="242"/>
  <c r="BB46" i="239"/>
  <c r="AU47" i="239"/>
  <c r="BB47" i="239" l="1"/>
  <c r="AU48" i="239"/>
  <c r="BC48" i="239"/>
  <c r="AX49" i="239"/>
  <c r="AT48" i="242"/>
  <c r="AN49" i="242"/>
  <c r="AU48" i="242"/>
  <c r="AP49" i="242"/>
  <c r="AU49" i="242" l="1"/>
  <c r="AP50" i="242"/>
  <c r="BC49" i="239"/>
  <c r="AX50" i="239"/>
  <c r="AT49" i="242"/>
  <c r="AN50" i="242"/>
  <c r="BB48" i="239"/>
  <c r="AU49" i="239"/>
  <c r="BB49" i="239" l="1"/>
  <c r="AU50" i="239"/>
  <c r="BC50" i="239"/>
  <c r="AX51" i="239"/>
  <c r="AT50" i="242"/>
  <c r="AN51" i="242"/>
  <c r="AU50" i="242"/>
  <c r="AP51" i="242"/>
  <c r="AU51" i="242" l="1"/>
  <c r="AP52" i="242"/>
  <c r="BC51" i="239"/>
  <c r="AX52" i="239"/>
  <c r="AT51" i="242"/>
  <c r="AN52" i="242"/>
  <c r="BB50" i="239"/>
  <c r="AU51" i="239"/>
  <c r="BB51" i="239" l="1"/>
  <c r="AU52" i="239"/>
  <c r="BC52" i="239"/>
  <c r="AX53" i="239"/>
  <c r="AT52" i="242"/>
  <c r="AN53" i="242"/>
  <c r="AU52" i="242"/>
  <c r="AP53" i="242"/>
  <c r="AU53" i="242" l="1"/>
  <c r="AP54" i="242"/>
  <c r="BC53" i="239"/>
  <c r="AX54" i="239"/>
  <c r="AT53" i="242"/>
  <c r="AN54" i="242"/>
  <c r="BB52" i="239"/>
  <c r="AU53" i="239"/>
  <c r="BB53" i="239" l="1"/>
  <c r="AU54" i="239"/>
  <c r="BC54" i="239"/>
  <c r="AX55" i="239"/>
  <c r="AT54" i="242"/>
  <c r="AN55" i="242"/>
  <c r="AU54" i="242"/>
  <c r="AP55" i="242"/>
  <c r="AU55" i="242" l="1"/>
  <c r="AP56" i="242"/>
  <c r="BC55" i="239"/>
  <c r="AX56" i="239"/>
  <c r="AT55" i="242"/>
  <c r="AN56" i="242"/>
  <c r="BB54" i="239"/>
  <c r="AU55" i="239"/>
  <c r="BB55" i="239" l="1"/>
  <c r="AU56" i="239"/>
  <c r="BC56" i="239"/>
  <c r="AX57" i="239"/>
  <c r="AT56" i="242"/>
  <c r="AN57" i="242"/>
  <c r="AU56" i="242"/>
  <c r="AP57" i="242"/>
  <c r="AU57" i="242" l="1"/>
  <c r="AP58" i="242"/>
  <c r="BC57" i="239"/>
  <c r="AX58" i="239"/>
  <c r="AT57" i="242"/>
  <c r="AN58" i="242"/>
  <c r="BB56" i="239"/>
  <c r="AU57" i="239"/>
  <c r="BB57" i="239" l="1"/>
  <c r="AU58" i="239"/>
  <c r="BC58" i="239"/>
  <c r="AX59" i="239"/>
  <c r="AT58" i="242"/>
  <c r="AN59" i="242"/>
  <c r="AU58" i="242"/>
  <c r="AP59" i="242"/>
  <c r="BC59" i="239" l="1"/>
  <c r="AX60" i="239"/>
  <c r="AU59" i="242"/>
  <c r="AP60" i="242"/>
  <c r="AT59" i="242"/>
  <c r="AN60" i="242"/>
  <c r="BB58" i="239"/>
  <c r="AU59" i="239"/>
  <c r="BB59" i="239" l="1"/>
  <c r="AU60" i="239"/>
  <c r="AU60" i="242"/>
  <c r="AP61" i="242"/>
  <c r="AT60" i="242"/>
  <c r="AN61" i="242"/>
  <c r="BC60" i="239"/>
  <c r="AX61" i="239"/>
  <c r="BC61" i="239" l="1"/>
  <c r="AX62" i="239"/>
  <c r="AU61" i="242"/>
  <c r="AP62" i="242"/>
  <c r="AT61" i="242"/>
  <c r="AN62" i="242"/>
  <c r="BB60" i="239"/>
  <c r="AU61" i="239"/>
  <c r="BB61" i="239" l="1"/>
  <c r="AU62" i="239"/>
  <c r="AU62" i="242"/>
  <c r="AP63" i="242"/>
  <c r="AT62" i="242"/>
  <c r="AN63" i="242"/>
  <c r="BC62" i="239"/>
  <c r="AX63" i="239"/>
  <c r="BC63" i="239" l="1"/>
  <c r="AX64" i="239"/>
  <c r="AU63" i="242"/>
  <c r="AP64" i="242"/>
  <c r="AT63" i="242"/>
  <c r="AN64" i="242"/>
  <c r="BB62" i="239"/>
  <c r="AU63" i="239"/>
  <c r="BB63" i="239" l="1"/>
  <c r="AU64" i="239"/>
  <c r="AU64" i="242"/>
  <c r="AP65" i="242"/>
  <c r="AT64" i="242"/>
  <c r="AN65" i="242"/>
  <c r="BC64" i="239"/>
  <c r="AX65" i="239"/>
  <c r="AU65" i="242" l="1"/>
  <c r="AP66" i="242"/>
  <c r="BC65" i="239"/>
  <c r="AX66" i="239"/>
  <c r="AT65" i="242"/>
  <c r="AN66" i="242"/>
  <c r="BB64" i="239"/>
  <c r="AU65" i="239"/>
  <c r="BB65" i="239" l="1"/>
  <c r="AU66" i="239"/>
  <c r="G25" i="105"/>
  <c r="G6" i="105" l="1"/>
  <c r="L25" i="105"/>
  <c r="G24" i="105"/>
  <c r="H25" i="105"/>
  <c r="R6" i="105" l="1"/>
  <c r="G7" i="105"/>
  <c r="H7" i="105" s="1"/>
  <c r="I7" i="105" s="1"/>
  <c r="E7" i="267" s="1"/>
  <c r="L24" i="105"/>
  <c r="M25" i="105"/>
  <c r="H24" i="105"/>
  <c r="L7" i="267" l="1"/>
  <c r="F7" i="267"/>
  <c r="R33" i="105"/>
  <c r="R32" i="105"/>
  <c r="R26" i="105"/>
  <c r="R13" i="105"/>
  <c r="U6" i="105" s="1"/>
  <c r="R20" i="105"/>
  <c r="R19" i="105"/>
  <c r="V6" i="105" s="1"/>
  <c r="R16" i="105"/>
  <c r="R17" i="105"/>
  <c r="R25" i="105"/>
  <c r="W6" i="105" s="1"/>
  <c r="H5" i="105"/>
  <c r="F24" i="105" s="1"/>
  <c r="K9" i="105"/>
  <c r="H6" i="105"/>
  <c r="I6" i="105" s="1"/>
  <c r="E6" i="267" s="1"/>
  <c r="L6" i="267" s="1"/>
  <c r="E10" i="33"/>
  <c r="E27" i="33" s="1"/>
  <c r="U7" i="105" l="1"/>
  <c r="F8" i="270" s="1"/>
  <c r="F7" i="270"/>
  <c r="L7" i="270" s="1"/>
  <c r="F16" i="270" s="1"/>
  <c r="W7" i="105"/>
  <c r="H8" i="270" s="1"/>
  <c r="H7" i="270"/>
  <c r="N7" i="270" s="1"/>
  <c r="H16" i="270" s="1"/>
  <c r="V7" i="105"/>
  <c r="G8" i="270" s="1"/>
  <c r="G7" i="270"/>
  <c r="M7" i="270" s="1"/>
  <c r="G16" i="270" s="1"/>
  <c r="I5" i="105"/>
  <c r="E8" i="267" s="1"/>
  <c r="F18" i="105"/>
  <c r="F9" i="105"/>
  <c r="Q65" i="239" s="1"/>
  <c r="F29" i="105"/>
  <c r="F22" i="105"/>
  <c r="T29" i="239" s="1"/>
  <c r="Q34" i="239"/>
  <c r="Q41" i="239"/>
  <c r="Q16" i="239"/>
  <c r="Q49" i="239"/>
  <c r="F6" i="267"/>
  <c r="E29" i="33"/>
  <c r="E43" i="33"/>
  <c r="E45" i="33" s="1"/>
  <c r="E46" i="33" s="1"/>
  <c r="Q17" i="239" l="1"/>
  <c r="Q26" i="239"/>
  <c r="Q39" i="239"/>
  <c r="Q61" i="239"/>
  <c r="Q47" i="239"/>
  <c r="F8" i="267"/>
  <c r="L8" i="267"/>
  <c r="E6" i="266" s="1"/>
  <c r="G6" i="266" s="1"/>
  <c r="Q50" i="239"/>
  <c r="Q14" i="239"/>
  <c r="Q37" i="239"/>
  <c r="Q52" i="239"/>
  <c r="Q64" i="239"/>
  <c r="Q35" i="239"/>
  <c r="Q31" i="239"/>
  <c r="Q38" i="239"/>
  <c r="Q40" i="239"/>
  <c r="Q24" i="239"/>
  <c r="Q48" i="239"/>
  <c r="Q15" i="239"/>
  <c r="Q28" i="239"/>
  <c r="Q36" i="239"/>
  <c r="Q46" i="239"/>
  <c r="Q29" i="239"/>
  <c r="Q62" i="239"/>
  <c r="Q22" i="239"/>
  <c r="Q59" i="239"/>
  <c r="Q44" i="239"/>
  <c r="Q56" i="239"/>
  <c r="Q20" i="239"/>
  <c r="Q60" i="239"/>
  <c r="Q45" i="239"/>
  <c r="Q58" i="239"/>
  <c r="Q43" i="239"/>
  <c r="Q21" i="239"/>
  <c r="Q55" i="239"/>
  <c r="Q27" i="239"/>
  <c r="Q19" i="239"/>
  <c r="Q42" i="239"/>
  <c r="Q25" i="239"/>
  <c r="Q63" i="239"/>
  <c r="Q23" i="239"/>
  <c r="Q51" i="239"/>
  <c r="Q54" i="239"/>
  <c r="Q57" i="239"/>
  <c r="Q33" i="239"/>
  <c r="Q30" i="239"/>
  <c r="Q53" i="239"/>
  <c r="Q32" i="239"/>
  <c r="Q18" i="239"/>
  <c r="T26" i="239"/>
  <c r="T51" i="239"/>
  <c r="T22" i="239"/>
  <c r="T42" i="239"/>
  <c r="T47" i="239"/>
  <c r="T15" i="239"/>
  <c r="T64" i="239"/>
  <c r="T61" i="239"/>
  <c r="T62" i="239"/>
  <c r="T52" i="239"/>
  <c r="T48" i="239"/>
  <c r="T16" i="239"/>
  <c r="T53" i="239"/>
  <c r="T60" i="239"/>
  <c r="T19" i="239"/>
  <c r="T24" i="239"/>
  <c r="T44" i="239"/>
  <c r="T33" i="239"/>
  <c r="T63" i="239"/>
  <c r="T30" i="239"/>
  <c r="T54" i="239"/>
  <c r="T32" i="239"/>
  <c r="T40" i="239"/>
  <c r="T39" i="239"/>
  <c r="T31" i="239"/>
  <c r="T36" i="239"/>
  <c r="T65" i="239"/>
  <c r="T58" i="239"/>
  <c r="T56" i="239"/>
  <c r="T37" i="239"/>
  <c r="T41" i="239"/>
  <c r="T57" i="239"/>
  <c r="T38" i="239"/>
  <c r="T59" i="239"/>
  <c r="T46" i="239"/>
  <c r="T25" i="239"/>
  <c r="T17" i="239"/>
  <c r="T43" i="239"/>
  <c r="T14" i="239"/>
  <c r="T50" i="239"/>
  <c r="T27" i="239"/>
  <c r="T23" i="239"/>
  <c r="T20" i="239"/>
  <c r="T35" i="239"/>
  <c r="T34" i="239"/>
  <c r="T55" i="239"/>
  <c r="T28" i="239"/>
  <c r="T49" i="239"/>
  <c r="T21" i="239"/>
  <c r="T45" i="239"/>
  <c r="T18" i="239"/>
  <c r="E11" i="266"/>
  <c r="L9" i="267" l="1"/>
  <c r="E14" i="266"/>
  <c r="E7" i="266"/>
  <c r="E8" i="266"/>
  <c r="E9" i="266" s="1"/>
  <c r="E12" i="266" s="1"/>
  <c r="E10" i="266" l="1"/>
  <c r="E15" i="266"/>
  <c r="E16" i="266" s="1"/>
  <c r="E13" i="266"/>
  <c r="F4" i="267"/>
  <c r="M10" i="267"/>
  <c r="F8" i="266" l="1"/>
  <c r="F9" i="266" s="1"/>
  <c r="F7" i="266"/>
  <c r="F14" i="266"/>
  <c r="F11" i="266"/>
  <c r="F10" i="266" l="1"/>
  <c r="F12" i="266"/>
  <c r="G8" i="266"/>
  <c r="G9" i="266" s="1"/>
  <c r="G7" i="266"/>
  <c r="G11" i="266"/>
  <c r="G14" i="266"/>
  <c r="G10" i="266" l="1"/>
  <c r="D11" i="267" s="1"/>
  <c r="G12" i="266"/>
  <c r="F13" i="266"/>
  <c r="F15" i="266"/>
  <c r="F16" i="266" s="1"/>
  <c r="G15" i="266" l="1"/>
  <c r="G16" i="266" s="1"/>
  <c r="G13" i="266"/>
  <c r="D12" i="26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CAROLINA</author>
  </authors>
  <commentList>
    <comment ref="P2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CAROLINA:</t>
        </r>
        <r>
          <rPr>
            <sz val="9"/>
            <color indexed="81"/>
            <rFont val="Tahoma"/>
            <family val="2"/>
          </rPr>
          <t xml:space="preserve">
NO HABIA PRODUCTO. PROBLEMAS DE FABRICACIÓN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C8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IIBB 4,5 + Imp 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D5" authorId="0" shapeId="0" xr:uid="{00000000-0006-0000-0F00-000001000000}">
      <text>
        <r>
          <rPr>
            <sz val="12"/>
            <color indexed="81"/>
            <rFont val="Tahoma"/>
            <family val="2"/>
          </rPr>
          <t>Se puede considerar rep. Teóricas o lo indicado por Tecpe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D8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  <comment ref="D9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Mail de PC al final de esta hoja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Calanni, Eduardo (NQN-PIN)</author>
    <author>Bergerat, Juan (Los Perales)</author>
  </authors>
  <commentList>
    <comment ref="F7" authorId="0" shapeId="0" xr:uid="{00000000-0006-0000-1100-000001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N7" authorId="0" shapeId="0" xr:uid="{00000000-0006-0000-1100-000002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V7" authorId="0" shapeId="0" xr:uid="{00000000-0006-0000-1100-000003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AD7" authorId="0" shapeId="0" xr:uid="{00000000-0006-0000-1100-000004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AL7" authorId="0" shapeId="0" xr:uid="{00000000-0006-0000-1100-000005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F41" authorId="1" shapeId="0" xr:uid="{00000000-0006-0000-1100-000006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restan seis equipos de total a la suma de arriba. Es decir se deben mantener pero no instalar</t>
        </r>
      </text>
    </comment>
    <comment ref="N41" authorId="1" shapeId="0" xr:uid="{00000000-0006-0000-1100-000007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restan seis equipos de total a la suma de arriba. Es decir se deben mantener pero no instalar</t>
        </r>
      </text>
    </comment>
    <comment ref="V41" authorId="1" shapeId="0" xr:uid="{00000000-0006-0000-1100-000008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restan seis equipos de total a la suma de arriba. Es decir se deben mantener pero no instalar</t>
        </r>
      </text>
    </comment>
    <comment ref="AD41" authorId="1" shapeId="0" xr:uid="{00000000-0006-0000-1100-000009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restan seis equipos de total a la suma de arriba. Es decir se deben mantener pero no instalar</t>
        </r>
      </text>
    </comment>
    <comment ref="AL41" authorId="1" shapeId="0" xr:uid="{00000000-0006-0000-1100-00000A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restan seis equipos de total a la suma de arriba. Es decir se deben mantener pero no instalar</t>
        </r>
      </text>
    </comment>
    <comment ref="F49" authorId="0" shapeId="0" xr:uid="{00000000-0006-0000-1100-00000B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N49" authorId="0" shapeId="0" xr:uid="{00000000-0006-0000-1100-00000C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V49" authorId="0" shapeId="0" xr:uid="{00000000-0006-0000-1100-00000D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AD49" authorId="0" shapeId="0" xr:uid="{00000000-0006-0000-1100-00000E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  <comment ref="AL49" authorId="0" shapeId="0" xr:uid="{00000000-0006-0000-1100-00000F000000}">
      <text>
        <r>
          <rPr>
            <b/>
            <sz val="9"/>
            <color indexed="81"/>
            <rFont val="Tahoma"/>
            <family val="2"/>
          </rPr>
          <t>Calanni, Eduardo (NQN-PIN):</t>
        </r>
        <r>
          <rPr>
            <sz val="9"/>
            <color indexed="81"/>
            <rFont val="Tahoma"/>
            <family val="2"/>
          </rPr>
          <t xml:space="preserve">
el operador del camion, colabora reparando bombas dosificadors en la zona.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Bergerat, Juan (Los Perales)</author>
  </authors>
  <commentList>
    <comment ref="O2" authorId="0" shapeId="0" xr:uid="{00000000-0006-0000-1700-000001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suma una instalación de equipo
</t>
        </r>
      </text>
    </comment>
    <comment ref="T2" authorId="0" shapeId="0" xr:uid="{00000000-0006-0000-1700-000002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Se suma equipos a remplazar
</t>
        </r>
      </text>
    </comment>
    <comment ref="M22" authorId="0" shapeId="0" xr:uid="{00000000-0006-0000-1700-000003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kmxprecio por kmxfactor 1,2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pmiculi</author>
    <author>Cordero, Evangelina (Catriel)</author>
    <author>Bergerat, Juan (Los Perales)</author>
  </authors>
  <commentList>
    <comment ref="G7" authorId="0" shapeId="0" xr:uid="{00000000-0006-0000-1E00-000001000000}">
      <text>
        <r>
          <rPr>
            <b/>
            <sz val="9"/>
            <color rgb="FF000000"/>
            <rFont val="Tahoma"/>
            <family val="2"/>
          </rPr>
          <t>pmiculi:</t>
        </r>
        <r>
          <rPr>
            <sz val="9"/>
            <color rgb="FF000000"/>
            <rFont val="Tahoma"/>
            <family val="2"/>
          </rPr>
          <t xml:space="preserve">
Sin el IVA</t>
        </r>
      </text>
    </comment>
    <comment ref="G9" authorId="1" shapeId="0" xr:uid="{00000000-0006-0000-1E00-000002000000}">
      <text>
        <r>
          <rPr>
            <b/>
            <sz val="9"/>
            <color rgb="FF000000"/>
            <rFont val="Tahoma"/>
            <family val="2"/>
          </rPr>
          <t>Cordero, Evangelina (Catriel):</t>
        </r>
        <r>
          <rPr>
            <sz val="9"/>
            <color rgb="FF000000"/>
            <rFont val="Tahoma"/>
            <family val="2"/>
          </rPr>
          <t xml:space="preserve">
c/larga 4815</t>
        </r>
      </text>
    </comment>
    <comment ref="E30" authorId="2" shapeId="0" xr:uid="{00000000-0006-0000-1E00-000003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Hidrogrua 5tn MLIbre</t>
        </r>
      </text>
    </comment>
    <comment ref="E79" authorId="2" shapeId="0" xr:uid="{00000000-0006-0000-1E00-000004000000}">
      <text>
        <r>
          <rPr>
            <b/>
            <sz val="9"/>
            <color indexed="81"/>
            <rFont val="Tahoma"/>
            <family val="2"/>
          </rPr>
          <t>Bergerat, Juan (Los Perales):</t>
        </r>
        <r>
          <rPr>
            <sz val="9"/>
            <color indexed="81"/>
            <rFont val="Tahoma"/>
            <family val="2"/>
          </rPr>
          <t xml:space="preserve">
Transporte julio del 2020
NQN-Total</t>
        </r>
      </text>
    </comment>
  </commentList>
</comments>
</file>

<file path=xl/sharedStrings.xml><?xml version="1.0" encoding="utf-8"?>
<sst xmlns="http://schemas.openxmlformats.org/spreadsheetml/2006/main" count="5433" uniqueCount="2108">
  <si>
    <t>Descripción</t>
  </si>
  <si>
    <t>CONECTOR RECTO 1/4" OD X 1/4" NPT.</t>
  </si>
  <si>
    <t>CONECTOR CODO 1/4" OD X 1/4" NPT</t>
  </si>
  <si>
    <t>UNIÓN RECTA 1/4" OD X 1/4" OD AISI 316</t>
  </si>
  <si>
    <t>VIROLA Y CONTRAVIROLA DE 1/4"</t>
  </si>
  <si>
    <t>TUERCA, VIROLA Y CONTRAVIROLA DE 1/4"</t>
  </si>
  <si>
    <t>VÁLVULA DE RETENCIÓN ABAC 1/4".</t>
  </si>
  <si>
    <t>REGULADORA DE 1/4"S/ LUBRICADOR, RANGO 0-100 PSI</t>
  </si>
  <si>
    <t>Cable 4 x 3 soterrado</t>
  </si>
  <si>
    <t>Mts</t>
  </si>
  <si>
    <t>70-050-025</t>
  </si>
  <si>
    <t>TUBO INOX. 1/4" X 0,89 mm</t>
  </si>
  <si>
    <t>70-050-038</t>
  </si>
  <si>
    <t>TUBO INOX. 3/8" X 0,89 mm</t>
  </si>
  <si>
    <t>70-050-050</t>
  </si>
  <si>
    <t>TUBO INOX. 1/2" X 0,89 mm</t>
  </si>
  <si>
    <t>32-080-025</t>
  </si>
  <si>
    <t>32-080-038</t>
  </si>
  <si>
    <t>VIROLA Y CONTRAVIROLA DE 3/8"</t>
  </si>
  <si>
    <t>32-080-050</t>
  </si>
  <si>
    <t>VIROLA Y CONTRAVIROLA DE 1/2"</t>
  </si>
  <si>
    <t>32-090-025</t>
  </si>
  <si>
    <t>KIT</t>
  </si>
  <si>
    <t>32-090-038</t>
  </si>
  <si>
    <t>TUERCA, VIROLA Y CONTRAVIROLA DE 3/8"</t>
  </si>
  <si>
    <t>32-090-050</t>
  </si>
  <si>
    <t>TUERCA, VIROLA Y CONTRAVIROLA DE 1/2"</t>
  </si>
  <si>
    <t>32-100-150</t>
  </si>
  <si>
    <t>BUJE DE REDUCCIÓN DE 1/2" X 1/4" AISI 316 S-3000</t>
  </si>
  <si>
    <t>32-100-175</t>
  </si>
  <si>
    <t>BUJE DE REDUCCIÓN DE 1" x 1/2" AISI 316 S-3000</t>
  </si>
  <si>
    <t>32-200-225</t>
  </si>
  <si>
    <t>CODO 90° de 1/4" NPT AISI 316 S-3000</t>
  </si>
  <si>
    <t>32-200-250</t>
  </si>
  <si>
    <t>CODO 90°  de 1/2" NPT AISI 316 S-3000</t>
  </si>
  <si>
    <t>32-300-702</t>
  </si>
  <si>
    <t>CUPLA DE 1/4" AISI 316 S-3000</t>
  </si>
  <si>
    <t>32-300-704</t>
  </si>
  <si>
    <t>CUPLA DE 3/8" AISI 316 S-3000</t>
  </si>
  <si>
    <t>32-300-705</t>
  </si>
  <si>
    <t>CUPLA DE 1/2" AISI 316 S-3000</t>
  </si>
  <si>
    <t>32-400-540</t>
  </si>
  <si>
    <t>ENTRERROSCA DE 3/8" AISI 316 S-3000</t>
  </si>
  <si>
    <t>32-400-550</t>
  </si>
  <si>
    <t>ENTRERROSCA DE 1/2" AISI 316 S-3000</t>
  </si>
  <si>
    <t>32-500-110</t>
  </si>
  <si>
    <t>32-500-120</t>
  </si>
  <si>
    <t>CONECTOR CODO 1/4" OD X 1/2" NPT</t>
  </si>
  <si>
    <t>32-500-300</t>
  </si>
  <si>
    <t>CONECTOR CODO 3/8" OD A 1/4" NPT</t>
  </si>
  <si>
    <t>32-500-350</t>
  </si>
  <si>
    <t>CONECTOR CODO 3/8" OD A 1/2" NPT</t>
  </si>
  <si>
    <t>32-500-380</t>
  </si>
  <si>
    <t>CONECTOR CODO 1/2" OD X 1/2" NPT</t>
  </si>
  <si>
    <t>32-600-125</t>
  </si>
  <si>
    <t>32-600-175</t>
  </si>
  <si>
    <t>CONECTOR RECTO 1/4" OD X 1/2" NPT.</t>
  </si>
  <si>
    <t>32-600-350</t>
  </si>
  <si>
    <t>CONECTOR RECTO 3/8" OD X 1/2" NPT</t>
  </si>
  <si>
    <t>32-600-405</t>
  </si>
  <si>
    <t>CONECTOR RECTO 1/2" OD X 1/4" NPT.</t>
  </si>
  <si>
    <t>32-600-460</t>
  </si>
  <si>
    <t>CONECTOR RECTO 1/2" OD X 1/2" NPT</t>
  </si>
  <si>
    <t>32-700-025</t>
  </si>
  <si>
    <t>TAPONES 1/4" NPT AISI 316 S-3000</t>
  </si>
  <si>
    <t>32-700-038</t>
  </si>
  <si>
    <t>TAPONES 3/8" NPT AISI 316 S-3000</t>
  </si>
  <si>
    <t>32-800-225</t>
  </si>
  <si>
    <t>TE NORMAL DE 1/4" OD OD OD AISI 316</t>
  </si>
  <si>
    <t>32-800-258</t>
  </si>
  <si>
    <t>TE NORMAL DE  3/8" OD OD OD AISI 316</t>
  </si>
  <si>
    <t>32-800-650</t>
  </si>
  <si>
    <t>TE NORMAL DE 1/2" HHH NPT. AISI 316 S-3000</t>
  </si>
  <si>
    <t>32-815-325</t>
  </si>
  <si>
    <t>UNION CODO 1/4" OD X 1/4" OD AISI 316</t>
  </si>
  <si>
    <t>32-820-305</t>
  </si>
  <si>
    <t>32-820-330</t>
  </si>
  <si>
    <t>UNIÓN RECTA 3/8" OD X 3/8" OD AISI 316</t>
  </si>
  <si>
    <t>32-820-350</t>
  </si>
  <si>
    <t>UNIÓN RECTA 1/2" OD  X  1/2" OD AISI 316</t>
  </si>
  <si>
    <t>32-900-100</t>
  </si>
  <si>
    <t>FILTRO "Y" DE 1/2" ACERO INOXIDABLE S-3000</t>
  </si>
  <si>
    <t>32-900-120</t>
  </si>
  <si>
    <t>PASACHAPA 3/8" OD AISI 316.</t>
  </si>
  <si>
    <t>32-900-130</t>
  </si>
  <si>
    <t>89-700-300</t>
  </si>
  <si>
    <t>89-700-308</t>
  </si>
  <si>
    <t>VÁLVULA DE RETENCIÓN ABAC 3/8".</t>
  </si>
  <si>
    <t>89-700-315</t>
  </si>
  <si>
    <t>VÁLVULA DE RETENCIÓN ABAC 1/2".</t>
  </si>
  <si>
    <t>Rodamiento de mando</t>
  </si>
  <si>
    <t>Kit visor</t>
  </si>
  <si>
    <t>Kit de juntas DEC</t>
  </si>
  <si>
    <t>Grifo de purga</t>
  </si>
  <si>
    <t>Motor de accionamiento</t>
  </si>
  <si>
    <t>Distribuidor DEN</t>
  </si>
  <si>
    <t>Regulador de presión</t>
  </si>
  <si>
    <t>Resorte DEN/S y DEN/E</t>
  </si>
  <si>
    <t>Tablero de arranque STD</t>
  </si>
  <si>
    <t>Tablero de arranque YPF</t>
  </si>
  <si>
    <t>Transmisor de nivel</t>
  </si>
  <si>
    <t>Interruptor de caudal</t>
  </si>
  <si>
    <t>Variador de frecuencia</t>
  </si>
  <si>
    <t>BOMBAS</t>
  </si>
  <si>
    <t>ESTRUCTURAS</t>
  </si>
  <si>
    <t xml:space="preserve">TC </t>
  </si>
  <si>
    <t>AR$/U$S</t>
  </si>
  <si>
    <t>Transmisor de Presión</t>
  </si>
  <si>
    <t>Limpia vástago wipper</t>
  </si>
  <si>
    <t>Otros</t>
  </si>
  <si>
    <t>[%]</t>
  </si>
  <si>
    <t>Cantidad</t>
  </si>
  <si>
    <t>Botas</t>
  </si>
  <si>
    <t>Mameluco Inifugo</t>
  </si>
  <si>
    <t>Pantalon</t>
  </si>
  <si>
    <t>Camisa</t>
  </si>
  <si>
    <t>Campera algodón tipo parka</t>
  </si>
  <si>
    <t>Casco</t>
  </si>
  <si>
    <t>Anteojos seguridad</t>
  </si>
  <si>
    <t>Antiparras</t>
  </si>
  <si>
    <t>Guantes Vaqueta</t>
  </si>
  <si>
    <t xml:space="preserve">Guantes Nitrilo </t>
  </si>
  <si>
    <t>Protector auditivo (casco)</t>
  </si>
  <si>
    <t xml:space="preserve">Mascara prot respiratorio </t>
  </si>
  <si>
    <t xml:space="preserve">Filtros gases </t>
  </si>
  <si>
    <t>Detector H2S</t>
  </si>
  <si>
    <t>Calibracion Detector H2S</t>
  </si>
  <si>
    <t>Lavandería</t>
  </si>
  <si>
    <t>Capacitación</t>
  </si>
  <si>
    <t>Transporte personal</t>
  </si>
  <si>
    <t>Exámenes Medicos</t>
  </si>
  <si>
    <t>Costo [U$S/mes]</t>
  </si>
  <si>
    <t>Costo [AR$/mes]</t>
  </si>
  <si>
    <t xml:space="preserve">Tasa de cambio </t>
  </si>
  <si>
    <t>Importe</t>
  </si>
  <si>
    <t>[Costo unitario]</t>
  </si>
  <si>
    <t>Pick up Ranger 2.2 TDCi 4x4 XL Safety 6MT C/D</t>
  </si>
  <si>
    <t>Pick up Ranger 2.2 TDCi 4x4 XL Safety 6MT C/S</t>
  </si>
  <si>
    <t>Gas Oil</t>
  </si>
  <si>
    <t>Seguro</t>
  </si>
  <si>
    <t>Aceite</t>
  </si>
  <si>
    <t>Liso</t>
  </si>
  <si>
    <t>Cantidad que componen el juego</t>
  </si>
  <si>
    <t>$/Juego</t>
  </si>
  <si>
    <t>Km/juego</t>
  </si>
  <si>
    <t>Km</t>
  </si>
  <si>
    <t>Tipo de insumo</t>
  </si>
  <si>
    <t>Patente</t>
  </si>
  <si>
    <t>Limpieza</t>
  </si>
  <si>
    <t xml:space="preserve">Mantenimiento   </t>
  </si>
  <si>
    <t>Km/mant</t>
  </si>
  <si>
    <t>Mano de obra $/mant</t>
  </si>
  <si>
    <t>Repuestos $/mant</t>
  </si>
  <si>
    <t>Valor residual [%]</t>
  </si>
  <si>
    <t>COSTOS FIJOS</t>
  </si>
  <si>
    <t>Total Costos Fijos</t>
  </si>
  <si>
    <t>Costo unitario $/Litro</t>
  </si>
  <si>
    <t>COSTOS VARIABLES</t>
  </si>
  <si>
    <t>Leasing o Amortización</t>
  </si>
  <si>
    <t>Tipo de Neumático</t>
  </si>
  <si>
    <t>Consumo Lt/Km-Lt/Hs</t>
  </si>
  <si>
    <t>Combustibles</t>
  </si>
  <si>
    <t>Lubricantes</t>
  </si>
  <si>
    <t>Promedio Km/mes</t>
  </si>
  <si>
    <t>Total Costos Variables</t>
  </si>
  <si>
    <t>Caja de herramientas</t>
  </si>
  <si>
    <t>VARIOS</t>
  </si>
  <si>
    <t>Juego de destornilladores Philips</t>
  </si>
  <si>
    <t>Juego de destornilladores Planos</t>
  </si>
  <si>
    <t>Stilson RIGID 24" aluminio</t>
  </si>
  <si>
    <t>Pinza de fuerza</t>
  </si>
  <si>
    <t>Pinza Pico Loro</t>
  </si>
  <si>
    <t>Pinza</t>
  </si>
  <si>
    <t>Juego de llaves fijas 7/8 a 1 "</t>
  </si>
  <si>
    <t>Maza anti chispa 3 Kg</t>
  </si>
  <si>
    <t>Pala Plana</t>
  </si>
  <si>
    <t>Cepillo de acero</t>
  </si>
  <si>
    <t>Cinta metrica de 5 m</t>
  </si>
  <si>
    <t>Cronometro</t>
  </si>
  <si>
    <t>Corta tubing de 1/4"</t>
  </si>
  <si>
    <t>Dobladora tubing de 1/4"</t>
  </si>
  <si>
    <t>Unid.</t>
  </si>
  <si>
    <t>Costo AR$</t>
  </si>
  <si>
    <t>UM</t>
  </si>
  <si>
    <t>Llave Francesa Bacho 18"</t>
  </si>
  <si>
    <t>Llave Francesa Bacho 10"</t>
  </si>
  <si>
    <t>Costo mensual</t>
  </si>
  <si>
    <t>Amortización</t>
  </si>
  <si>
    <t>Durabilidad Promedio [mes]</t>
  </si>
  <si>
    <t>Herramientas e insumos</t>
  </si>
  <si>
    <t>Personal</t>
  </si>
  <si>
    <t>Valor Residual [%]</t>
  </si>
  <si>
    <t>Equipos de dosificación</t>
  </si>
  <si>
    <t>Indicador de nivel DOSIVAC</t>
  </si>
  <si>
    <t>Caudalimetro Volumétrico DOSIVAC</t>
  </si>
  <si>
    <t>Control total trif 220v ó 380v DOSIVAC</t>
  </si>
  <si>
    <t>Válvula de alivio y recirculación 1/2" - SET [100bar]</t>
  </si>
  <si>
    <t xml:space="preserve">Válvula aguja 1/4" AISI316L </t>
  </si>
  <si>
    <t>Válvula esférica 3C bridada 1/2" AISI316L</t>
  </si>
  <si>
    <t>Transformador eléctrico 1KVA 480-380V</t>
  </si>
  <si>
    <t>Manómetro 2 1/2" c/Glicerina nptm1/2"L</t>
  </si>
  <si>
    <t>Filtro "T" INOX "GORA" 180 MIC</t>
  </si>
  <si>
    <t>Filtro "Y" INOX "GORA" 180 MIC</t>
  </si>
  <si>
    <t>Válvula esférica NPTH 3 cuerpos roscada 1/4" AISI316L</t>
  </si>
  <si>
    <t>Válvula esférica NPTH 3 cuerpos roscada 1/2" AISI316L</t>
  </si>
  <si>
    <t>Válvula esférica NPTH 3 cuerpos roscada 3/4" AISI316L</t>
  </si>
  <si>
    <t>Válvula esférica NPTH 3 cuerpos roscada 1" AISI316L</t>
  </si>
  <si>
    <t>DOSIVAC DEN/S ( Viton® ) - ( Teflón® )</t>
  </si>
  <si>
    <t>DOSIVAC DEN/E ( Viton® ) - ( Teflón® )</t>
  </si>
  <si>
    <t>MIRBLA ISM 225</t>
  </si>
  <si>
    <t xml:space="preserve">WILDEN P.025 POLI/TEFLON  </t>
  </si>
  <si>
    <t>CONTENEDORES</t>
  </si>
  <si>
    <t>Tanque de  240 lts tipo aceitunero</t>
  </si>
  <si>
    <t>Contenedor de 1000 lts Better reforzado FORMIGPLAS</t>
  </si>
  <si>
    <t>Contenedor de 1000 lts Better descartable FORMIGPLAS</t>
  </si>
  <si>
    <t>Tanque de 189 lts Cónico de alta densidad FORMIGPLAS</t>
  </si>
  <si>
    <t>TABLEROS</t>
  </si>
  <si>
    <t>EPP</t>
  </si>
  <si>
    <t>HERRAMINTAS</t>
  </si>
  <si>
    <t>Costo U$S</t>
  </si>
  <si>
    <t>FITING</t>
  </si>
  <si>
    <t>Total Costo Fijo [AR$/mes]</t>
  </si>
  <si>
    <t>Codigo AS400</t>
  </si>
  <si>
    <t>Pintura PQB</t>
  </si>
  <si>
    <t>Lts</t>
  </si>
  <si>
    <t>Kit de juntas DEN (Carter y distribuidor)</t>
  </si>
  <si>
    <t>Conjunto cabezal DEC/DEN</t>
  </si>
  <si>
    <t>Diafragma motor</t>
  </si>
  <si>
    <t>Servo valvula DEN</t>
  </si>
  <si>
    <t>Regulador de caudal</t>
  </si>
  <si>
    <t>REPESTOS BOMBAS DOSIVAC</t>
  </si>
  <si>
    <t xml:space="preserve">Tubo graduado de vidrio de 5/8" de 1 mt </t>
  </si>
  <si>
    <t>Kit tapón de carga de aceite</t>
  </si>
  <si>
    <t>Diafragma de servo valvula</t>
  </si>
  <si>
    <t xml:space="preserve">Alarma </t>
  </si>
  <si>
    <t>Costo Unitario [U$S]</t>
  </si>
  <si>
    <t>Costo Unitario [AR$]</t>
  </si>
  <si>
    <t>(A+B) - Unidades</t>
  </si>
  <si>
    <t>(B) - Equipamiento Pick up y camiones</t>
  </si>
  <si>
    <t>mes</t>
  </si>
  <si>
    <t>Neumáticos</t>
  </si>
  <si>
    <t>(A) - Vehículos</t>
  </si>
  <si>
    <t>Costo unitario $/Neumático</t>
  </si>
  <si>
    <t>Mes</t>
  </si>
  <si>
    <t>Herramientas</t>
  </si>
  <si>
    <t>Otros Equipos</t>
  </si>
  <si>
    <t>Unidad liviana Pick up C/D</t>
  </si>
  <si>
    <t>Autoelevador</t>
  </si>
  <si>
    <t>Cantidad / Afectación</t>
  </si>
  <si>
    <t>O/W</t>
  </si>
  <si>
    <t>Sales</t>
  </si>
  <si>
    <t>Camión chasis Iveco Tector 170E25</t>
  </si>
  <si>
    <t>BASE</t>
  </si>
  <si>
    <t>CLIENTE / YACIMIENTO</t>
  </si>
  <si>
    <t>COSTO BASICO</t>
  </si>
  <si>
    <t>MANO DE OBRA</t>
  </si>
  <si>
    <t>Costo Jerárquicos</t>
  </si>
  <si>
    <t>[USD/mes]</t>
  </si>
  <si>
    <t>Costo Personal CCT</t>
  </si>
  <si>
    <t>Costo [USD/mes]</t>
  </si>
  <si>
    <t>INDIRECTOS</t>
  </si>
  <si>
    <t>Costo Indirectos</t>
  </si>
  <si>
    <t>Costo Servicio</t>
  </si>
  <si>
    <t>Precio Servicio</t>
  </si>
  <si>
    <t>K de Venta Servicio</t>
  </si>
  <si>
    <t>RESULTADO OPERATIVO</t>
  </si>
  <si>
    <t>IMPUESTOS (INGRESOS BRUTOS)</t>
  </si>
  <si>
    <t>CONTRIBUCIÓN PRIMARIA (OPERATIVA/MARGINAL)</t>
  </si>
  <si>
    <t>% SOBRE LA FACTURACIÓN</t>
  </si>
  <si>
    <t>Equipo de medicion de parmetros de inyección</t>
  </si>
  <si>
    <t>Comb-Lubr-Neu-Mant</t>
  </si>
  <si>
    <t>Stilson RIGID 36" aluminio</t>
  </si>
  <si>
    <t>Stilson RIGID 48" aluminio</t>
  </si>
  <si>
    <t>Stilson RIGID 18" aluminio</t>
  </si>
  <si>
    <t>LLAVE DE GOLPE 1-5/8"</t>
  </si>
  <si>
    <t>LLAVE DE GOLPE 1-7/8"</t>
  </si>
  <si>
    <t>LLAVE DE GOLPE 2"</t>
  </si>
  <si>
    <t>MANGO DE FUERZA Eng 1/2"</t>
  </si>
  <si>
    <t>EQUIPO DETECTOR 4 GASES</t>
  </si>
  <si>
    <t>CALIBRACION EQUIPO 4 GASES</t>
  </si>
  <si>
    <t>SENSOR DETECTOR</t>
  </si>
  <si>
    <t>ARNES DE SEGURIDAD MOD</t>
  </si>
  <si>
    <t>CABO DE VIDA</t>
  </si>
  <si>
    <t>Flete PIC - PIN</t>
  </si>
  <si>
    <t>Productos Químicos</t>
  </si>
  <si>
    <t>CR</t>
  </si>
  <si>
    <t>Servicios contratados</t>
  </si>
  <si>
    <t>Cubierta 255/70/16 ART</t>
  </si>
  <si>
    <t>Cubierta 275/80 R22,5</t>
  </si>
  <si>
    <t>1.2</t>
  </si>
  <si>
    <t>Balanza analítica OHAUS de 0,1 mg a 150 gr.</t>
  </si>
  <si>
    <t>Desecador Plástico</t>
  </si>
  <si>
    <t>Bba de vació para 30 min. en continuo.</t>
  </si>
  <si>
    <t>Estufa para secado de 25 ltrs a 180 c INOMEX.</t>
  </si>
  <si>
    <t>PH-meter marca Hanna HI8424.</t>
  </si>
  <si>
    <t>Conductivimetro CT-2 marca Altronix.</t>
  </si>
  <si>
    <t>LABORATORIO</t>
  </si>
  <si>
    <t>Equipos de laboratorio</t>
  </si>
  <si>
    <t>Varios</t>
  </si>
  <si>
    <t>Nitrato de Plata</t>
  </si>
  <si>
    <t>gr</t>
  </si>
  <si>
    <t>Cromato de Potasio</t>
  </si>
  <si>
    <t>Cinta Pilon</t>
  </si>
  <si>
    <t>UNID.</t>
  </si>
  <si>
    <t>Pasta para mediciones</t>
  </si>
  <si>
    <t>Varilla de Bronce</t>
  </si>
  <si>
    <t>Muestreador Metalico</t>
  </si>
  <si>
    <t>Casoletas Con temometros</t>
  </si>
  <si>
    <t>Acido Sulfurico</t>
  </si>
  <si>
    <t>lt</t>
  </si>
  <si>
    <t>Tolueno</t>
  </si>
  <si>
    <t>Acetona</t>
  </si>
  <si>
    <t>Alcohol Isopropilico</t>
  </si>
  <si>
    <t>Alcohol Etilico</t>
  </si>
  <si>
    <t>1.1 Tricloroetano</t>
  </si>
  <si>
    <t>Agua Destilada</t>
  </si>
  <si>
    <t>Tetracloruro</t>
  </si>
  <si>
    <t>Xileno</t>
  </si>
  <si>
    <t>N-Pentano</t>
  </si>
  <si>
    <t>Acetato de Plomo</t>
  </si>
  <si>
    <t>Jeringas Tuberculina  x 1 ml</t>
  </si>
  <si>
    <t>Cintas pH</t>
  </si>
  <si>
    <t>Membranas Filtrantes 0,45 micr</t>
  </si>
  <si>
    <t>Membranas Filtrantes 3 micr</t>
  </si>
  <si>
    <t>Papel de Filtro</t>
  </si>
  <si>
    <t>Termometros</t>
  </si>
  <si>
    <t>Densimetros 0,800-0,900</t>
  </si>
  <si>
    <t>Caldos de Cultivos BRS</t>
  </si>
  <si>
    <t>Caldos de Cultivos BAT</t>
  </si>
  <si>
    <t>Ampolla para SH2 Draguer</t>
  </si>
  <si>
    <t>Ampolla para CO2 Draguer</t>
  </si>
  <si>
    <t>Algodón</t>
  </si>
  <si>
    <t>Kerosene</t>
  </si>
  <si>
    <t>EDTA</t>
  </si>
  <si>
    <t>Hidroxido de Sodio</t>
  </si>
  <si>
    <t>Calcom</t>
  </si>
  <si>
    <t>Negro de Eriocromo</t>
  </si>
  <si>
    <t>Acido Clohidrico</t>
  </si>
  <si>
    <t>Parafilm</t>
  </si>
  <si>
    <t>INSUMOS HACH</t>
  </si>
  <si>
    <t>Ferro Ver</t>
  </si>
  <si>
    <t>Sulfa Ver</t>
  </si>
  <si>
    <t>Fos Ver</t>
  </si>
  <si>
    <t>Bari Ver</t>
  </si>
  <si>
    <t>Potasio Persulfate</t>
  </si>
  <si>
    <t>Glutaldheido</t>
  </si>
  <si>
    <t>INSUMOS Chemet`s</t>
  </si>
  <si>
    <t>Kit de Sulfhidrico</t>
  </si>
  <si>
    <t>Kit de Oxigeno</t>
  </si>
  <si>
    <t>Reactivo p/Sulfhidrico</t>
  </si>
  <si>
    <t>Ampollas de Repuestos p/ Sulfhidrico</t>
  </si>
  <si>
    <t>Ampollas de Repuestos p/ Oxigeno</t>
  </si>
  <si>
    <t>INSUMOS VARIOS</t>
  </si>
  <si>
    <t>Equipamiento camion de batch y reposición</t>
  </si>
  <si>
    <t>Equipamiento camion de batch y reposición con hidrogua</t>
  </si>
  <si>
    <t>Caja playa (2,60 x 5,40 mt)</t>
  </si>
  <si>
    <t>Mantenimiento Pick up (Mano de obra)</t>
  </si>
  <si>
    <t>Mantenimiento Pick up (Repuestos)</t>
  </si>
  <si>
    <t>Mantenimiento camion (Mano de obra)</t>
  </si>
  <si>
    <t>Lavadero Pick up</t>
  </si>
  <si>
    <t>Lavadero camion</t>
  </si>
  <si>
    <t>Servicio</t>
  </si>
  <si>
    <t>Flete PIN - RDLS</t>
  </si>
  <si>
    <t>Flete PIN - PHCL</t>
  </si>
  <si>
    <t>Flete PIN - CTRL</t>
  </si>
  <si>
    <t>Caudalimetro a turbina 20 a 200 lpm</t>
  </si>
  <si>
    <t xml:space="preserve">SERVICIOS CONTRATADOS </t>
  </si>
  <si>
    <t>Comb-Lub</t>
  </si>
  <si>
    <t>Tacografo (instalación)</t>
  </si>
  <si>
    <t>Camión chasis Iveco Tector 170E28 C/Larga 5670</t>
  </si>
  <si>
    <t>Equipamiento (jaula, matafuego, cobertor, protectores, arrestallama)</t>
  </si>
  <si>
    <t>Bomba Jacto JP150 450 lbs / 100 l/min</t>
  </si>
  <si>
    <t>Mantenimiento camion (Repuestos)</t>
  </si>
  <si>
    <t>Flete PIN - ET</t>
  </si>
  <si>
    <t>Flete PIN - ASR</t>
  </si>
  <si>
    <t>Flete PIN - AP</t>
  </si>
  <si>
    <t>Notebook</t>
  </si>
  <si>
    <t>DOSIVAC DENG 13</t>
  </si>
  <si>
    <t>RDLS-Gastos base (Licencia comercial, insumos, maestranza y vigilancia)</t>
  </si>
  <si>
    <t>CTRL-Gastos base (Licencia comercial, insumos, maestranza y vigilancia)</t>
  </si>
  <si>
    <t>NQN-Gastos base (Licencia comercial, insumos, maestranza y vigilancia)</t>
  </si>
  <si>
    <t>AÑELO-Gastos base (Licencia comercial, insumos, maestranza y vigilancia)</t>
  </si>
  <si>
    <t>PHL-Gastos base (Licencia comercial, insumos, maestranza y vigilancia)</t>
  </si>
  <si>
    <t>RDLS-Gastos vivienda (Alquiler, limpieza, impuestos)</t>
  </si>
  <si>
    <t>CTRL-Gastos vivienda (Alquiler, limpieza, impuestos)</t>
  </si>
  <si>
    <t>Inmuebles, Vehiculos y Equipos</t>
  </si>
  <si>
    <t xml:space="preserve">Base RDLS (tasación) </t>
  </si>
  <si>
    <t xml:space="preserve">Base CTL (tasación) </t>
  </si>
  <si>
    <t>Ítem</t>
  </si>
  <si>
    <t>Costo Unitario [AR$/um]</t>
  </si>
  <si>
    <t>Costo total [AR$]</t>
  </si>
  <si>
    <t>Costo total [U$/D]</t>
  </si>
  <si>
    <t xml:space="preserve">Equipo de mano radio VHF </t>
  </si>
  <si>
    <t>Gas oil (infinia diesel ACA NQN)</t>
  </si>
  <si>
    <t>VTV de pick Up</t>
  </si>
  <si>
    <t>VTV de Camion un eje</t>
  </si>
  <si>
    <t>Válvula de alivio  1/4" NPT - gas instrumento 3-13 BAR ABAC</t>
  </si>
  <si>
    <t>DECI Caudal [14-192 l/d] Presión [200-120 bar]</t>
  </si>
  <si>
    <t>DEON 06-13. Caudal [80-330 l/d] Presión [260-65 bar]</t>
  </si>
  <si>
    <t>REGULADORA DE PRESION FR 1301</t>
  </si>
  <si>
    <t>Kit de empaquetaduras DE/DECI/DEN</t>
  </si>
  <si>
    <t>Kit de empaquetaduras DEON</t>
  </si>
  <si>
    <t>Conjunto de valvulas DE/DECI/DEN</t>
  </si>
  <si>
    <t>Kit de válvula cabezal DE/DECI/DEN</t>
  </si>
  <si>
    <t>Kit de valvulas DEON</t>
  </si>
  <si>
    <t>Embolo buzo  DE/DECI/DEN</t>
  </si>
  <si>
    <t>Embolo buzo  DEON</t>
  </si>
  <si>
    <t>Valvula bolilla ceramica</t>
  </si>
  <si>
    <t>Cabezal DEON</t>
  </si>
  <si>
    <t>Oscilador DEON</t>
  </si>
  <si>
    <t>U Paking DEON</t>
  </si>
  <si>
    <t>Equipo transmisión satelital</t>
  </si>
  <si>
    <t>Equipo de alimentación solar (panel 120W-Batería 65A-Inversor 300W)</t>
  </si>
  <si>
    <t>Instalación del sistema</t>
  </si>
  <si>
    <t>Internet satelital</t>
  </si>
  <si>
    <t>Activación</t>
  </si>
  <si>
    <t>Abono mensual</t>
  </si>
  <si>
    <t>Telefonia (abono mensual)</t>
  </si>
  <si>
    <t>Asistencia técnica en campo</t>
  </si>
  <si>
    <t>Km recorrido a partir de 80 km de NQN cap.</t>
  </si>
  <si>
    <t>BATERIA Equipo 4 gases</t>
  </si>
  <si>
    <t xml:space="preserve"> </t>
  </si>
  <si>
    <t>TRAMPA FT 550 AE 1/2" BSPT</t>
  </si>
  <si>
    <t>Válvula Aguja de Bloqueo ABAC 1/2"NPTM x 1/2"NPTH 10.000 psi</t>
  </si>
  <si>
    <t>Válvula Aguja de Bloqueo ABAC 1/2"NPTM x 1/2"NPTH 6.000 psi</t>
  </si>
  <si>
    <t>Válvula Aguja de Bloqueo ABAC 1/4"NPTM x 1/4"NPTH 6.000 psi</t>
  </si>
  <si>
    <t>Válvula Aguja de Bloqueo ABAC 1/4"NPTM x 1/4"NPTH 10.000 psi</t>
  </si>
  <si>
    <t xml:space="preserve">Camion de reposición </t>
  </si>
  <si>
    <t>Mano de obra Directa Jerárquica</t>
  </si>
  <si>
    <t>Petróleo</t>
  </si>
  <si>
    <t>Detalle</t>
  </si>
  <si>
    <t>AGUA</t>
  </si>
  <si>
    <t>Frecuencia mensual</t>
  </si>
  <si>
    <t>Hierro</t>
  </si>
  <si>
    <t>Residual fosfonato</t>
  </si>
  <si>
    <t>inyección</t>
  </si>
  <si>
    <t>Entrada planta - Salida planta</t>
  </si>
  <si>
    <t>Bacterias</t>
  </si>
  <si>
    <t>GAS</t>
  </si>
  <si>
    <t>Sulfhídrico</t>
  </si>
  <si>
    <t>Colector general - Gasoducto</t>
  </si>
  <si>
    <t>%</t>
  </si>
  <si>
    <t xml:space="preserve">Herramientas para recorredor </t>
  </si>
  <si>
    <t>k</t>
  </si>
  <si>
    <t>Oxígeno disuelto</t>
  </si>
  <si>
    <t>Solidos</t>
  </si>
  <si>
    <t>Medición</t>
  </si>
  <si>
    <t>Puntos</t>
  </si>
  <si>
    <t>VEHÍCULOS</t>
  </si>
  <si>
    <t>Costo Vehículos</t>
  </si>
  <si>
    <t>EQUIPOS, HERRAMIENTAS Y ACCESORIOS</t>
  </si>
  <si>
    <t>Costo Equipos y Herramientas</t>
  </si>
  <si>
    <t>INSUMOS</t>
  </si>
  <si>
    <t>Costo Insumos</t>
  </si>
  <si>
    <t>Costo Servicio Contratado</t>
  </si>
  <si>
    <t>Factor de Ajuste de Servicio</t>
  </si>
  <si>
    <t>Pozos inh de corrosión</t>
  </si>
  <si>
    <t>pozos con bactericida</t>
  </si>
  <si>
    <t>Cortador- tratador-Despacho</t>
  </si>
  <si>
    <t>ASP539D</t>
  </si>
  <si>
    <t>EC1056A</t>
  </si>
  <si>
    <t>EC1093A</t>
  </si>
  <si>
    <t>EC6245A</t>
  </si>
  <si>
    <t>EC6447A</t>
  </si>
  <si>
    <t>Gyptron T-448</t>
  </si>
  <si>
    <t>EC6545A</t>
  </si>
  <si>
    <t>EC2434A</t>
  </si>
  <si>
    <t>LA3117A</t>
  </si>
  <si>
    <t>EC2045C</t>
  </si>
  <si>
    <t>EC3156A</t>
  </si>
  <si>
    <t>Defoamer AF177</t>
  </si>
  <si>
    <t>Gas Treat 269</t>
  </si>
  <si>
    <t>Assure HI49</t>
  </si>
  <si>
    <t>DVE4Z036</t>
  </si>
  <si>
    <t>MAYO</t>
  </si>
  <si>
    <t>usd</t>
  </si>
  <si>
    <t>Etiquetas de fila</t>
  </si>
  <si>
    <t>Suma de Consumo [l/mes]</t>
  </si>
  <si>
    <t>KGS mayo</t>
  </si>
  <si>
    <t>densidad</t>
  </si>
  <si>
    <t>LTS</t>
  </si>
  <si>
    <t>Precio Nalco CH $/kg</t>
  </si>
  <si>
    <t>Precio usd/kg</t>
  </si>
  <si>
    <t>precio lt usd</t>
  </si>
  <si>
    <t>precio mes usd</t>
  </si>
  <si>
    <t>precio mes $</t>
  </si>
  <si>
    <t>no hay actual</t>
  </si>
  <si>
    <t>a demanda</t>
  </si>
  <si>
    <t>ok</t>
  </si>
  <si>
    <t>ver</t>
  </si>
  <si>
    <t>Total general</t>
  </si>
  <si>
    <t>total</t>
  </si>
  <si>
    <t>PRODUCTOS QUÍMICOS (kg/mes)</t>
  </si>
  <si>
    <t>Prod. Entregado (Tn)</t>
  </si>
  <si>
    <t>EC1499A</t>
  </si>
  <si>
    <t>LA3232B</t>
  </si>
  <si>
    <t>EmulsotronX-8131</t>
  </si>
  <si>
    <t>Clear2335.15</t>
  </si>
  <si>
    <t>Nalcool 2000</t>
  </si>
  <si>
    <t>LA3121B.61M</t>
  </si>
  <si>
    <t>DVE4B003.15</t>
  </si>
  <si>
    <t>promedio</t>
  </si>
  <si>
    <t>Aceite 15 W 40</t>
  </si>
  <si>
    <t>CONTROL SATELITAL</t>
  </si>
  <si>
    <t>Trapo lavado * 10KG</t>
  </si>
  <si>
    <t>L</t>
  </si>
  <si>
    <t>Mediciones de lab</t>
  </si>
  <si>
    <t>Mediciones ope</t>
  </si>
  <si>
    <t>Total Muestras</t>
  </si>
  <si>
    <t>Precio total [AR$]</t>
  </si>
  <si>
    <t>Precio unitario USD</t>
  </si>
  <si>
    <t>Precio Solucion c/aditiv</t>
  </si>
  <si>
    <t>DS561</t>
  </si>
  <si>
    <t>Prov. Ac. Clorhídrico al 15%</t>
  </si>
  <si>
    <t>USD</t>
  </si>
  <si>
    <t>LITRO</t>
  </si>
  <si>
    <t>DS562</t>
  </si>
  <si>
    <t>Prov. Ac. Clorhídrico al 10%</t>
  </si>
  <si>
    <t>DS563</t>
  </si>
  <si>
    <t>Prov. Ac. Clorhídrico al 7.5%</t>
  </si>
  <si>
    <t>CY2005</t>
  </si>
  <si>
    <t>Inhibidor Corrosión p/estimulación</t>
  </si>
  <si>
    <t>IAB7500</t>
  </si>
  <si>
    <t>Inhibidor de arcillas</t>
  </si>
  <si>
    <t>PHB649 (M3)</t>
  </si>
  <si>
    <t>Secuestrante de Hierro</t>
  </si>
  <si>
    <t>DPB250</t>
  </si>
  <si>
    <t>Prov. Surfactante</t>
  </si>
  <si>
    <t>Precio unitario ar$</t>
  </si>
  <si>
    <t>M3</t>
  </si>
  <si>
    <t>ARP</t>
  </si>
  <si>
    <t>Inhibidor Corrosión p/estimulación 0.3</t>
  </si>
  <si>
    <t>Inhibidor de arcillas 04% (m3)</t>
  </si>
  <si>
    <t>Secuestrante de Hierro 0.2% (m3)</t>
  </si>
  <si>
    <t>Prov. Surfactante al 0.2% (m3)</t>
  </si>
  <si>
    <t>Costo del HCl 32%</t>
  </si>
  <si>
    <t>ar$/Lt</t>
  </si>
  <si>
    <t xml:space="preserve">Camión Ford 4000 4x4  </t>
  </si>
  <si>
    <t>Camión Ford 4000 4x2</t>
  </si>
  <si>
    <t>Tacografo (Mensual)</t>
  </si>
  <si>
    <t>Equipo de radio VHF (Instalación)</t>
  </si>
  <si>
    <t>Tacografo (Instalación)</t>
  </si>
  <si>
    <t>Trailer Vestidor/Oficina 12 mts</t>
  </si>
  <si>
    <t>Trailer Vestidor/Oficina 6 mts</t>
  </si>
  <si>
    <t>Bomba a piston Pazima 1700 lbs / 110 l/min</t>
  </si>
  <si>
    <t>Equipamiento</t>
  </si>
  <si>
    <t>Consumibles /Lubricantes</t>
  </si>
  <si>
    <t>Inmuevles/Equipos/rodados</t>
  </si>
  <si>
    <t>Cubierta 295/80 R22,5</t>
  </si>
  <si>
    <t>Alquiler Equipo de radio VHF (Mensual)</t>
  </si>
  <si>
    <t>Flete PIC - STA</t>
  </si>
  <si>
    <t>-</t>
  </si>
  <si>
    <t>Camion de reposición con hidro grua</t>
  </si>
  <si>
    <t>Unidad liviana Pick up C/S</t>
  </si>
  <si>
    <t xml:space="preserve">Unidad liviana Pick up C/D </t>
  </si>
  <si>
    <t>Espectrofotómetro HACH DR 2400</t>
  </si>
  <si>
    <t>VTV</t>
  </si>
  <si>
    <t>Ropa Jerarquicos</t>
  </si>
  <si>
    <t>Ropa SPPNRP</t>
  </si>
  <si>
    <t xml:space="preserve">Juego de llaves fijas 8  a 24 mm </t>
  </si>
  <si>
    <t>Precio Total [u$d]</t>
  </si>
  <si>
    <t>Precio Unitario [u$d]</t>
  </si>
  <si>
    <t>Trailer Laboratorio 12 mts</t>
  </si>
  <si>
    <t>Arnes Seguridad Industrial Cabo Posicionamiento Iram 3622-1</t>
  </si>
  <si>
    <t>DISPOSITIVO Anticaida 5m</t>
  </si>
  <si>
    <t>Calibracion Hach</t>
  </si>
  <si>
    <t>Calibracion Balanza</t>
  </si>
  <si>
    <t>Calibracion Termometro</t>
  </si>
  <si>
    <t>Cromatografía de Gas Natural hasta C8 y superiores según ASTM1945</t>
  </si>
  <si>
    <t>Cromatografía de Liquidos</t>
  </si>
  <si>
    <t>HACH   Modelo DR2800</t>
  </si>
  <si>
    <t>HACH   Modelo HQ30D (PHMETRO, O2)</t>
  </si>
  <si>
    <t>SALINOMETRO PETROTEST SCO1</t>
  </si>
  <si>
    <t>KARL FISHER MKC-520 + REPUESTO DE CELDA COMPLETA</t>
  </si>
  <si>
    <t>HIGROMETRO PORTATIL MODELO PM880</t>
  </si>
  <si>
    <t>HELADERA EXHIBIDORA</t>
  </si>
  <si>
    <t>BAMBOLETAS PARA MUESTRAS DE GAS</t>
  </si>
  <si>
    <t>BOMBA DE VACIO</t>
  </si>
  <si>
    <t>DESECADOR DE VIDRIO CON TAPA</t>
  </si>
  <si>
    <t>BAÑO TERMOSTATICO PARA TUBOS TORPEDO (MASSON)</t>
  </si>
  <si>
    <t>BALANZA DE CONTRAPESO TUBOS TORPEDO</t>
  </si>
  <si>
    <t>CENTRIFUGAS P/ TUBO TORPEDO (Gelec 72D)</t>
  </si>
  <si>
    <t>HORNO PARA MEDIOS DE CULTIVOS</t>
  </si>
  <si>
    <t>DENSIMETRO DIGITAL  ( portátil ) Marca: Anton Paar</t>
  </si>
  <si>
    <t>BALANZA ANALITICA</t>
  </si>
  <si>
    <t>Calibracion de Balanza Analitica</t>
  </si>
  <si>
    <t>DIGESTOR HACH DRB-200</t>
  </si>
  <si>
    <t>AGITADOR MAGNETICO</t>
  </si>
  <si>
    <t>MANTO CALEFACTOR PARA BALON DE 1000 ml</t>
  </si>
  <si>
    <t>BOMBA DRAGER P/GASES</t>
  </si>
  <si>
    <t>REFRIGERANTE LIEBIG</t>
  </si>
  <si>
    <t>EQUIPO PARA MEDIR PVR (METODO REID) RECIPIENTE CON 2 CAMARAS +MANOMETRO</t>
  </si>
  <si>
    <t>BAÑO MARIA</t>
  </si>
  <si>
    <t>TERMOMETRO DIGITAL PARA BAÑO MARIA</t>
  </si>
  <si>
    <t>Calibracion de termometros digitales</t>
  </si>
  <si>
    <t>KIT Dureza Total y Calcica HACH  10 - 4000 mg/l</t>
  </si>
  <si>
    <t>KIT Dureza Total y Calcica HACH  20 - 400 mg/l</t>
  </si>
  <si>
    <t>KIT Sulfato HACH  50 - 200 mg/l</t>
  </si>
  <si>
    <t>KIT Alcalinidad HACH  10 - 4000 mg/l</t>
  </si>
  <si>
    <t>Densimetro para gasolina</t>
  </si>
  <si>
    <t>Herramientas Laboratorio</t>
  </si>
  <si>
    <t>Equipamiento de Laboratorio (agua, petróleo y general)</t>
  </si>
  <si>
    <t>EQUIPO TVR</t>
  </si>
  <si>
    <t>Calibracion  Hach DR2800</t>
  </si>
  <si>
    <t>FURGON IVECO DAILY 55C16</t>
  </si>
  <si>
    <t>PICK UP TOYOTA HILUX 4x4 S/C DX 2.5 TDI</t>
  </si>
  <si>
    <t>CAMION IVECO ATTACK 170E22</t>
  </si>
  <si>
    <t>CAMION IVECO TECTOR 170E25</t>
  </si>
  <si>
    <t>CAMION M.BENZ 1720/48 ATRON</t>
  </si>
  <si>
    <t>CAMION M. BENZ ATEGO 1721/48 EURO V</t>
  </si>
  <si>
    <t>SEMIACOPLADO 2 EJES</t>
  </si>
  <si>
    <t>GRUPO ELECTROG 40 KW</t>
  </si>
  <si>
    <t>EQUIPO DE TORQUE Y TENSION HYTORC</t>
  </si>
  <si>
    <t>Atornillador taladro electrico</t>
  </si>
  <si>
    <t>DBN1487</t>
  </si>
  <si>
    <t>DBN1481</t>
  </si>
  <si>
    <t>IC5087</t>
  </si>
  <si>
    <t>IC5091</t>
  </si>
  <si>
    <t>CY802</t>
  </si>
  <si>
    <t>ICS400</t>
  </si>
  <si>
    <t>BXC1133</t>
  </si>
  <si>
    <t>BX936</t>
  </si>
  <si>
    <t>SB28</t>
  </si>
  <si>
    <t>FBS8000</t>
  </si>
  <si>
    <t>BSH8080</t>
  </si>
  <si>
    <t xml:space="preserve">SO4207 </t>
  </si>
  <si>
    <t xml:space="preserve">IPB78 </t>
  </si>
  <si>
    <t xml:space="preserve">Dispersante de parafinas </t>
  </si>
  <si>
    <t>Biocida (base THPS)</t>
  </si>
  <si>
    <t>BSH8050</t>
  </si>
  <si>
    <t>IPB953</t>
  </si>
  <si>
    <t>IPB930</t>
  </si>
  <si>
    <t>SB29</t>
  </si>
  <si>
    <t>DPA350</t>
  </si>
  <si>
    <t>Secuestrante de sulfidrico</t>
  </si>
  <si>
    <t>Desemulsioante</t>
  </si>
  <si>
    <t>CY51W</t>
  </si>
  <si>
    <t>BHI14</t>
  </si>
  <si>
    <t>FBS1401</t>
  </si>
  <si>
    <t>BHI22</t>
  </si>
  <si>
    <t>DPA250</t>
  </si>
  <si>
    <t>SO4345</t>
  </si>
  <si>
    <t>IPB30</t>
  </si>
  <si>
    <t>BX910</t>
  </si>
  <si>
    <t>BXC3203</t>
  </si>
  <si>
    <t>IC5400</t>
  </si>
  <si>
    <t>Inibidor de corrosión</t>
  </si>
  <si>
    <t>Inhibidor de corrosión e incrustacion dual.</t>
  </si>
  <si>
    <t>Inhibidor de incrustaciones de carbonatos y sulfatos</t>
  </si>
  <si>
    <t xml:space="preserve">Biocida ( Amonio Cuaternario) </t>
  </si>
  <si>
    <t xml:space="preserve"> Biocida (glutaraldehído) </t>
  </si>
  <si>
    <t>Desemulsioante inverso</t>
  </si>
  <si>
    <t>Floculante</t>
  </si>
  <si>
    <t>Inhibidor de hidratos</t>
  </si>
  <si>
    <t>Surfactante para limpieza de ductos</t>
  </si>
  <si>
    <t>Solvente de parafinas</t>
  </si>
  <si>
    <t>Secuestrante de Oxígeno</t>
  </si>
  <si>
    <t xml:space="preserve">Inhibidor de parafinas </t>
  </si>
  <si>
    <t>(E) - Transmición satelital</t>
  </si>
  <si>
    <t>(D) - Accesorios</t>
  </si>
  <si>
    <t>Instalación eléctrica en plantas o baterías</t>
  </si>
  <si>
    <t>Instalación eléctrica en pozos</t>
  </si>
  <si>
    <t>Instalación neumática en plantas o baterías</t>
  </si>
  <si>
    <t>Instalación neumática en pozos</t>
  </si>
  <si>
    <t>Importe [AR$]</t>
  </si>
  <si>
    <t>Costo Unidad [AR$]</t>
  </si>
  <si>
    <t xml:space="preserve">Cantidad </t>
  </si>
  <si>
    <t>(C) - Instalaciones  en locación</t>
  </si>
  <si>
    <t>Total Costo de Instalación [AR$/mes]</t>
  </si>
  <si>
    <t>REGULADORA DE PRESION FISHER, RANGO 0-800 PSI</t>
  </si>
  <si>
    <t>COSTOS DE INSTALACIÓN</t>
  </si>
  <si>
    <t>Costo Mensual [AR$/mes</t>
  </si>
  <si>
    <t>(B) - Bombas para equipos de dosificación</t>
  </si>
  <si>
    <t>Total Costos de mantenimiento</t>
  </si>
  <si>
    <t>Valvula bolilla acero inoxidable</t>
  </si>
  <si>
    <t>Kit de empaquetaduras</t>
  </si>
  <si>
    <t>COSTOS DE MANTENIMIENTO</t>
  </si>
  <si>
    <t>(A) - Estructura de equipos de dosificación</t>
  </si>
  <si>
    <t>(A+B+C+D) - Equipos de dosificación con instalacíon</t>
  </si>
  <si>
    <t>Mantenimiento Mensual</t>
  </si>
  <si>
    <t xml:space="preserve">Costo Unitario   </t>
  </si>
  <si>
    <t>Costo Amortización</t>
  </si>
  <si>
    <t>DEN/S 10Bombas Dosificadora a Émbolo Buzo de Accionamiento Neumático</t>
  </si>
  <si>
    <t>DECI 10/70Dosificadora a embolo buzo de accionamiento eléctrico</t>
  </si>
  <si>
    <t xml:space="preserve">Tablero de arranque </t>
  </si>
  <si>
    <t xml:space="preserve">Actualizado por Serco Servicios </t>
  </si>
  <si>
    <t>DEN/S 10 Bombas Dosificadora a Émbolo Buzo de Accionamiento Neumático ELASTÓMERO ( Viton® ), PTFE ( Teflon® )</t>
  </si>
  <si>
    <t>Referente de HSE</t>
  </si>
  <si>
    <t xml:space="preserve">Tubo de vidrio de 5/8" de 1 mt </t>
  </si>
  <si>
    <t>1.1</t>
  </si>
  <si>
    <t>IC7001</t>
  </si>
  <si>
    <t>Unidades</t>
  </si>
  <si>
    <t>hay un desuento del 20%</t>
  </si>
  <si>
    <t>Equipo Dosificador 215lts. eléctrico, líneas inoxidables 3/8 tablero eléctrico con guarda motor y disyuntor línea de inyección con válvula de alivio y retorno a recipiente. Con TB</t>
  </si>
  <si>
    <t>Equipo Dosificador 215lts. Neumático, líneas inoxidables 3/8 con reguladora neumática, línea de inyección con válvula de alivio y retorno a recipiente. Con TB</t>
  </si>
  <si>
    <t>Equipo Dosificador 215lts.solar, líneas inoxidables 3/8, línea de inyección con válvula de alivio y retorno a recipiente, con soporte con caño 2" para pantalla sola. Con TB</t>
  </si>
  <si>
    <t>Equipo Dosificador 410lts. Neumático, líneas inoxidables 3/8 con reguladoras neumática. línea de inyección con válvula de alivio y retorno a recipiente</t>
  </si>
  <si>
    <t>Equipo Dosificador 410lts.electrico, líneas inoxidables 3/8 tablero eléctrico con guarda motor y disyuntor línea de inyección con válvula de alivio y retorno a recipiente.</t>
  </si>
  <si>
    <t>Equipo Dosificador 410lts. solar, líneas inoxidables 3/8 línea de inyección con válvula de alivio y retorno a recipiente, con soporte en caño de 2" para pantalla solar.</t>
  </si>
  <si>
    <t>Equipo Dosificador 1000lts. neumático, líneas inoxidables 3/8 con reguladora neumática, línea de inyección con válvula de alivio y retorno a contenedor.</t>
  </si>
  <si>
    <t xml:space="preserve">Equipo Dosificador 1000lts. eléctrico, líneas inoxidables 3/8, tablero eléctrico con guarda motor y disyuntor línea de inyección con válvula de alivio y retorno a contenedor </t>
  </si>
  <si>
    <t>Equipo dosificador 1000lts. solar, líneas inoxidables 3/8 líneas de inyección con válvula de a alivio y retorno contenedor, con soporte en caño de 2" para pantalla solar</t>
  </si>
  <si>
    <t>Separador de Gas en caño EC 40 de 6" con casquetes EC40 6" salidas de 1/2" soporte de apoyo desmontable con Angulo de 11/2x 1/4 $47650.00+iva</t>
  </si>
  <si>
    <t>Equipo</t>
  </si>
  <si>
    <t>Denominación</t>
  </si>
  <si>
    <t>Ce.emplazam.</t>
  </si>
  <si>
    <t>Matrícul.vehíc.</t>
  </si>
  <si>
    <t>Año construc.</t>
  </si>
  <si>
    <t>Tot AR$/MES</t>
  </si>
  <si>
    <t>Tot ABS [AR$/MES]</t>
  </si>
  <si>
    <t>1000008067</t>
  </si>
  <si>
    <t>ACOPLADO CG.PT.02 FTW782</t>
  </si>
  <si>
    <t>SUC CR- OP&amp;MANT OM-LHR3-LPR26-YPF</t>
  </si>
  <si>
    <t>AB04</t>
  </si>
  <si>
    <t>FTW782</t>
  </si>
  <si>
    <t>2006</t>
  </si>
  <si>
    <t>1000008654</t>
  </si>
  <si>
    <t>ACOPLADO PLAYO 2 EJES -TP5T</t>
  </si>
  <si>
    <t>SUC CR- M. FISICAS WELL TESTING CR</t>
  </si>
  <si>
    <t>PIJ008</t>
  </si>
  <si>
    <t>2015</t>
  </si>
  <si>
    <t>1000008653</t>
  </si>
  <si>
    <t>LZA961</t>
  </si>
  <si>
    <t>2012</t>
  </si>
  <si>
    <t>1000008675</t>
  </si>
  <si>
    <t>ACOPLADO PLUMA SLICK LINE N9</t>
  </si>
  <si>
    <t>SUC NQ- M. FISICAS SLICKLINE NQ</t>
  </si>
  <si>
    <t>AB02</t>
  </si>
  <si>
    <t/>
  </si>
  <si>
    <t>2019</t>
  </si>
  <si>
    <t>1000008598</t>
  </si>
  <si>
    <t>ACOPLADOR TRAILER 6 MTS 3 EJES</t>
  </si>
  <si>
    <t>KXP454</t>
  </si>
  <si>
    <t>1000008033</t>
  </si>
  <si>
    <t>AUTOELEV. TOYOTA 42-7FG25 P.AY</t>
  </si>
  <si>
    <t>SUC PT- A.LIFT AL-GERENCIA D PLANTA</t>
  </si>
  <si>
    <t>AB03</t>
  </si>
  <si>
    <t>AYI07</t>
  </si>
  <si>
    <t>2005</t>
  </si>
  <si>
    <t>1000008034</t>
  </si>
  <si>
    <t>AUTOELEVADOR 2500KG TORRE ALTA</t>
  </si>
  <si>
    <t>DIP06</t>
  </si>
  <si>
    <t>2017</t>
  </si>
  <si>
    <t>1000008652</t>
  </si>
  <si>
    <t>AUTOELEVADOR EUROLIFT ELECTRICO</t>
  </si>
  <si>
    <t>SUC PT- T. QUIMICO TQ-GRALES DE PLANTA</t>
  </si>
  <si>
    <t>BXR62</t>
  </si>
  <si>
    <t>2010</t>
  </si>
  <si>
    <t>1000008035</t>
  </si>
  <si>
    <t>AUTOELEVADOR HELI MODELO CPCD</t>
  </si>
  <si>
    <t>SUC NQ- T. QUIMICO CATRIEL-YPF</t>
  </si>
  <si>
    <t>AAA89</t>
  </si>
  <si>
    <t>2014</t>
  </si>
  <si>
    <t>1000008036</t>
  </si>
  <si>
    <t>AUTOELEVADOR MARCA NISSAN 2.5</t>
  </si>
  <si>
    <t>SUC MZ- T. QUIMICO EST MZ QUÍMICO</t>
  </si>
  <si>
    <t>AB05</t>
  </si>
  <si>
    <t>BKS30</t>
  </si>
  <si>
    <t>2007</t>
  </si>
  <si>
    <t>1000008037</t>
  </si>
  <si>
    <t>AUTOELEVADOR MARCA TAILIFT</t>
  </si>
  <si>
    <t>SUC NQ- T. QUIMICO EST NQ QUÍMCO</t>
  </si>
  <si>
    <t>CFD25</t>
  </si>
  <si>
    <t>2013</t>
  </si>
  <si>
    <t>1000008038</t>
  </si>
  <si>
    <t>SUC RS- OP&amp;MANT OM-TRAPIAL-CVX</t>
  </si>
  <si>
    <t>CSL44</t>
  </si>
  <si>
    <t>1000008039</t>
  </si>
  <si>
    <t>AUTOELEVADOR MARCA TOYOTA</t>
  </si>
  <si>
    <t>SUC PT- T. QUIMICO TQ-PLANTA PRODUCCIÓN</t>
  </si>
  <si>
    <t>BCD15</t>
  </si>
  <si>
    <t>1000008040</t>
  </si>
  <si>
    <t>AUTOELEVADOR MARCA UTILEV</t>
  </si>
  <si>
    <t>SUC NQ- A.LIFT EST NQ LINEA B.MEC</t>
  </si>
  <si>
    <t>CNQ18</t>
  </si>
  <si>
    <t>1000008587</t>
  </si>
  <si>
    <t>AUTOELEVADOR MARCA YALE</t>
  </si>
  <si>
    <t>SUC NQ- T. QUIMICO PASO BARDA-YPF</t>
  </si>
  <si>
    <t>CBW54</t>
  </si>
  <si>
    <t>2011</t>
  </si>
  <si>
    <t>1000008041</t>
  </si>
  <si>
    <t>AUTOELEVADOR TOYOTA</t>
  </si>
  <si>
    <t>SUC CR- ESTRUCT ABASTECIMIENTO CR</t>
  </si>
  <si>
    <t>BHZ54</t>
  </si>
  <si>
    <t>1000008606</t>
  </si>
  <si>
    <t>SUC CR- T. QUIMICO CAÑADÓN SECO-YPF</t>
  </si>
  <si>
    <t>BUQ62</t>
  </si>
  <si>
    <t>2009</t>
  </si>
  <si>
    <t>1000008055</t>
  </si>
  <si>
    <t>SUC CR- T. QUIMICO EST CR QUÍMCO</t>
  </si>
  <si>
    <t>CEF16</t>
  </si>
  <si>
    <t>1000008054</t>
  </si>
  <si>
    <t>SUC CR- T. QUIMICO LAS HERAS-YPF</t>
  </si>
  <si>
    <t>CFI09</t>
  </si>
  <si>
    <t>1000008051</t>
  </si>
  <si>
    <t>CEV45</t>
  </si>
  <si>
    <t>1000008052</t>
  </si>
  <si>
    <t>CEJ65</t>
  </si>
  <si>
    <t>1000008651</t>
  </si>
  <si>
    <t>DDB62</t>
  </si>
  <si>
    <t>1000008042</t>
  </si>
  <si>
    <t>CCA68</t>
  </si>
  <si>
    <t>1000008043</t>
  </si>
  <si>
    <t>SUC ST- T. QUIMICO TQ-SALTA</t>
  </si>
  <si>
    <t>AB06</t>
  </si>
  <si>
    <t>CII83</t>
  </si>
  <si>
    <t>1000008044</t>
  </si>
  <si>
    <t>AUTOELEVADOR TOYOTA 2500KG</t>
  </si>
  <si>
    <t>SUC CR- ESTRUCT CSMA CR</t>
  </si>
  <si>
    <t>AAA12</t>
  </si>
  <si>
    <t>1000008045</t>
  </si>
  <si>
    <t>AUTOELEVADOR TOYOTA 62-8FDU25-</t>
  </si>
  <si>
    <t>DDB61</t>
  </si>
  <si>
    <t>2016</t>
  </si>
  <si>
    <t>1000008046</t>
  </si>
  <si>
    <t>AUTOELEVADOR TOYOTA EQ 62 7 FD</t>
  </si>
  <si>
    <t>BPS79</t>
  </si>
  <si>
    <t>2008</t>
  </si>
  <si>
    <t>1000008047</t>
  </si>
  <si>
    <t>AUTOELEVADOR TOYOTA EQ. 62 7</t>
  </si>
  <si>
    <t>BTU45</t>
  </si>
  <si>
    <t>1000008050</t>
  </si>
  <si>
    <t>AUTOELEVADOR TOYOTA EQUIPO 62</t>
  </si>
  <si>
    <t>BJP13</t>
  </si>
  <si>
    <t>1000008049</t>
  </si>
  <si>
    <t>SUC CR- T. QUIMICO CEDRO DRAGÓN-V.H.PAE</t>
  </si>
  <si>
    <t>CUC28</t>
  </si>
  <si>
    <t>1000008048</t>
  </si>
  <si>
    <t>SUC CR- T. QUIMICO MANANTIALES BEHR-YPF</t>
  </si>
  <si>
    <t>AXC52</t>
  </si>
  <si>
    <t>1000008053</t>
  </si>
  <si>
    <t>AUTOELEVADOR YALE VERACITOR</t>
  </si>
  <si>
    <t>1000008178</t>
  </si>
  <si>
    <t>AUTOMOVIL FORD ECOSPORT</t>
  </si>
  <si>
    <t>SUC NQ- M. FISICAS EST NQ WELL TESTING</t>
  </si>
  <si>
    <t>OML262</t>
  </si>
  <si>
    <t>1000008180</t>
  </si>
  <si>
    <t>SUC NQ- OBRAS CONST.Y MODERN.</t>
  </si>
  <si>
    <t>OML261</t>
  </si>
  <si>
    <t>1000008179</t>
  </si>
  <si>
    <t>SUC NQ- T. QUIMICO NEUQUÉN ZONA CENTRAL</t>
  </si>
  <si>
    <t>OKT294</t>
  </si>
  <si>
    <t>1000008110</t>
  </si>
  <si>
    <t>CAMIÓN CAMION FORD CARGO 1722E</t>
  </si>
  <si>
    <t>JUH154</t>
  </si>
  <si>
    <t>1000008098</t>
  </si>
  <si>
    <t>IED336</t>
  </si>
  <si>
    <t>1000008105</t>
  </si>
  <si>
    <t>MUO627</t>
  </si>
  <si>
    <t>1000008109</t>
  </si>
  <si>
    <t>NPP948</t>
  </si>
  <si>
    <t>1000008094</t>
  </si>
  <si>
    <t>GLK673</t>
  </si>
  <si>
    <t>1000008086</t>
  </si>
  <si>
    <t>IED338</t>
  </si>
  <si>
    <t>1000008101</t>
  </si>
  <si>
    <t>SUC CR- T. QUIMICO ESC-TREBOL-ZC-YPF</t>
  </si>
  <si>
    <t>PLC390</t>
  </si>
  <si>
    <t>1000008099</t>
  </si>
  <si>
    <t>JEG945</t>
  </si>
  <si>
    <t>1000008111</t>
  </si>
  <si>
    <t>MWZ199</t>
  </si>
  <si>
    <t>1000008089</t>
  </si>
  <si>
    <t>MGI001</t>
  </si>
  <si>
    <t>1000008087</t>
  </si>
  <si>
    <t>SUC CR- T. QUIMICO LOS PERALES-YPF</t>
  </si>
  <si>
    <t>LZA962</t>
  </si>
  <si>
    <t>1000008107</t>
  </si>
  <si>
    <t>NHE252</t>
  </si>
  <si>
    <t>1000008088</t>
  </si>
  <si>
    <t>MHT511</t>
  </si>
  <si>
    <t>1000008106</t>
  </si>
  <si>
    <t>NEB866</t>
  </si>
  <si>
    <t>1000008096</t>
  </si>
  <si>
    <t>JEG946</t>
  </si>
  <si>
    <t>1000008097</t>
  </si>
  <si>
    <t>IED337</t>
  </si>
  <si>
    <t>1000008090</t>
  </si>
  <si>
    <t>CAMION FORD CARGO 1317</t>
  </si>
  <si>
    <t>JEG944</t>
  </si>
  <si>
    <t>1000008091</t>
  </si>
  <si>
    <t>SUC NQ- T. QUIMICO PZA HUINCUL-OILSTONE</t>
  </si>
  <si>
    <t>KWM302</t>
  </si>
  <si>
    <t>1000008092</t>
  </si>
  <si>
    <t>CAMION FORD CARGO 1517</t>
  </si>
  <si>
    <t>OKT277</t>
  </si>
  <si>
    <t>1000008113</t>
  </si>
  <si>
    <t>CAMION FORD CARGO 915</t>
  </si>
  <si>
    <t>LMK963</t>
  </si>
  <si>
    <t>1000008176</t>
  </si>
  <si>
    <t>SUC CR- M. FISICAS SLICKLINE CR</t>
  </si>
  <si>
    <t>FDR704</t>
  </si>
  <si>
    <t>1000008175</t>
  </si>
  <si>
    <t>ELD513</t>
  </si>
  <si>
    <t>2004</t>
  </si>
  <si>
    <t>1000008103</t>
  </si>
  <si>
    <t>HKA928</t>
  </si>
  <si>
    <t>1000008115</t>
  </si>
  <si>
    <t>LMK962</t>
  </si>
  <si>
    <t>1000008102</t>
  </si>
  <si>
    <t>HZG592</t>
  </si>
  <si>
    <t>1000008186</t>
  </si>
  <si>
    <t>CAMION FORD F4000</t>
  </si>
  <si>
    <t>GVY797</t>
  </si>
  <si>
    <t>1000008127</t>
  </si>
  <si>
    <t>FDR703</t>
  </si>
  <si>
    <t>1000008185</t>
  </si>
  <si>
    <t>PLC391</t>
  </si>
  <si>
    <t>1000008122</t>
  </si>
  <si>
    <t>HXQ823</t>
  </si>
  <si>
    <t>1000008126</t>
  </si>
  <si>
    <t>IAR098</t>
  </si>
  <si>
    <t>1000008119</t>
  </si>
  <si>
    <t>AA066LI</t>
  </si>
  <si>
    <t>1000008123</t>
  </si>
  <si>
    <t>HYU962</t>
  </si>
  <si>
    <t>1000008121</t>
  </si>
  <si>
    <t>AA066NL</t>
  </si>
  <si>
    <t>1000008118</t>
  </si>
  <si>
    <t>AA066LK</t>
  </si>
  <si>
    <t>1000008120</t>
  </si>
  <si>
    <t>AA066LJ</t>
  </si>
  <si>
    <t>1000008083</t>
  </si>
  <si>
    <t>AA066NK</t>
  </si>
  <si>
    <t>1000008131</t>
  </si>
  <si>
    <t>JEG947</t>
  </si>
  <si>
    <t>1000008147</t>
  </si>
  <si>
    <t>CAMIÓN IVECO 240E25</t>
  </si>
  <si>
    <t>OML249</t>
  </si>
  <si>
    <t>1000008140</t>
  </si>
  <si>
    <t>NPH971</t>
  </si>
  <si>
    <t>1000008134</t>
  </si>
  <si>
    <t>NKV996</t>
  </si>
  <si>
    <t>1000008138</t>
  </si>
  <si>
    <t>NWT877</t>
  </si>
  <si>
    <t>1000008136</t>
  </si>
  <si>
    <t>NPH969</t>
  </si>
  <si>
    <t>1000008135</t>
  </si>
  <si>
    <t>NPH970</t>
  </si>
  <si>
    <t>1000008137</t>
  </si>
  <si>
    <t>NPH972</t>
  </si>
  <si>
    <t>1000008165</t>
  </si>
  <si>
    <t>CAMION IVECO CURSOR 330</t>
  </si>
  <si>
    <t>SUC NQ- T. QUIMICO OP ESP.DIS NQ</t>
  </si>
  <si>
    <t>PNR613</t>
  </si>
  <si>
    <t>1000008148</t>
  </si>
  <si>
    <t>CAMION IVECO CURSOR 450E33T</t>
  </si>
  <si>
    <t>SUC NQ- M. FISICAS WELL TESTING NQ</t>
  </si>
  <si>
    <t>OHP466</t>
  </si>
  <si>
    <t>1000008149</t>
  </si>
  <si>
    <t>CAMIÓN IVECO DAILY 70C16</t>
  </si>
  <si>
    <t>MQN301</t>
  </si>
  <si>
    <t>1000008150</t>
  </si>
  <si>
    <t>MQN233</t>
  </si>
  <si>
    <t>1000008595</t>
  </si>
  <si>
    <t>AC012MK</t>
  </si>
  <si>
    <t>1000008151</t>
  </si>
  <si>
    <t>CAMION IVECO STRALIS 410 NR</t>
  </si>
  <si>
    <t>SUC MZ- T. QUIMICO OP.ESP.BOMBEADOR MZ</t>
  </si>
  <si>
    <t>1000008152</t>
  </si>
  <si>
    <t>NKV997</t>
  </si>
  <si>
    <t>1000008159</t>
  </si>
  <si>
    <t>SUC NQ- T. QUIMICO OP.ESP.BOMBEADOR NQ</t>
  </si>
  <si>
    <t>KEE786</t>
  </si>
  <si>
    <t>1000008614</t>
  </si>
  <si>
    <t>CAMION IVECO STRALIS 800S48TZ</t>
  </si>
  <si>
    <t>AC434OF</t>
  </si>
  <si>
    <t>1000008153</t>
  </si>
  <si>
    <t>OJU738</t>
  </si>
  <si>
    <t>1000008144</t>
  </si>
  <si>
    <t>MQN309</t>
  </si>
  <si>
    <t>1000008146</t>
  </si>
  <si>
    <t>MQN310</t>
  </si>
  <si>
    <t>1000008139</t>
  </si>
  <si>
    <t>NKV998</t>
  </si>
  <si>
    <t>1000008145</t>
  </si>
  <si>
    <t>MUI027</t>
  </si>
  <si>
    <t>1000008158</t>
  </si>
  <si>
    <t>LRL201</t>
  </si>
  <si>
    <t>1000008154</t>
  </si>
  <si>
    <t>OJU736</t>
  </si>
  <si>
    <t>1000008156</t>
  </si>
  <si>
    <t>ORE055</t>
  </si>
  <si>
    <t>1000008142</t>
  </si>
  <si>
    <t>MUI030</t>
  </si>
  <si>
    <t>1000008141</t>
  </si>
  <si>
    <t>MUI028</t>
  </si>
  <si>
    <t>1000008157</t>
  </si>
  <si>
    <t>ORE052</t>
  </si>
  <si>
    <t>1000008143</t>
  </si>
  <si>
    <t>MUI029</t>
  </si>
  <si>
    <t>1000008661</t>
  </si>
  <si>
    <t>AD949CV</t>
  </si>
  <si>
    <t>1000008162</t>
  </si>
  <si>
    <t>CAMION M. BENZ AXOR 3131</t>
  </si>
  <si>
    <t>AA719FD</t>
  </si>
  <si>
    <t>1000008439</t>
  </si>
  <si>
    <t>OHP517</t>
  </si>
  <si>
    <t>1000008613</t>
  </si>
  <si>
    <t>CAMION M.BENZ ATEGO 1720 48</t>
  </si>
  <si>
    <t>AB088FL</t>
  </si>
  <si>
    <t>1000008160</t>
  </si>
  <si>
    <t>CAMION M.BENZ ATEGO 1726</t>
  </si>
  <si>
    <t>AB258WU</t>
  </si>
  <si>
    <t>1000008164</t>
  </si>
  <si>
    <t>CAMION SCANIA P410 CB6X4 TIPO</t>
  </si>
  <si>
    <t>MMC555</t>
  </si>
  <si>
    <t>1000008657</t>
  </si>
  <si>
    <t>CARRO PORTABOMBAS</t>
  </si>
  <si>
    <t>SUC CR- A.LIFT TALLER CAÑADON SECO</t>
  </si>
  <si>
    <t>DQW014</t>
  </si>
  <si>
    <t>2001</t>
  </si>
  <si>
    <t>1000008655</t>
  </si>
  <si>
    <t>SUC CR- A.LIFT TALLER COMODORO</t>
  </si>
  <si>
    <t>EHC996</t>
  </si>
  <si>
    <t>2003</t>
  </si>
  <si>
    <t>1000008658</t>
  </si>
  <si>
    <t>SUC CR- A.LIFT TALLER LAS HERAS</t>
  </si>
  <si>
    <t>CTM059</t>
  </si>
  <si>
    <t>1995</t>
  </si>
  <si>
    <t>1000008171</t>
  </si>
  <si>
    <t>SUC CR- A.LIFT TALLER PICO TRUNCADO</t>
  </si>
  <si>
    <t>DTT528</t>
  </si>
  <si>
    <t>1000008656</t>
  </si>
  <si>
    <t>EHC997</t>
  </si>
  <si>
    <t>1000008628</t>
  </si>
  <si>
    <t>ELEVADOR AXION BR4313</t>
  </si>
  <si>
    <t>1000008627</t>
  </si>
  <si>
    <t>ELEVADOR HIDROGRUBERT BL 15/C</t>
  </si>
  <si>
    <t>1000008686</t>
  </si>
  <si>
    <t>2018</t>
  </si>
  <si>
    <t>1000008532</t>
  </si>
  <si>
    <t>FURGON FORD TRANSIT 350</t>
  </si>
  <si>
    <t>SUC NQ- M. FISICAS PVT NQ</t>
  </si>
  <si>
    <t>OSO066</t>
  </si>
  <si>
    <t>1000008522</t>
  </si>
  <si>
    <t>OEK101</t>
  </si>
  <si>
    <t>1000008521</t>
  </si>
  <si>
    <t>MOF350</t>
  </si>
  <si>
    <t>1000008438</t>
  </si>
  <si>
    <t>OKT243</t>
  </si>
  <si>
    <t>1000008615</t>
  </si>
  <si>
    <t>FURGON IVECO DAILY 55C17</t>
  </si>
  <si>
    <t>AD120BS</t>
  </si>
  <si>
    <t>1000008593</t>
  </si>
  <si>
    <t>1000008674</t>
  </si>
  <si>
    <t>1000008601</t>
  </si>
  <si>
    <t>GRUPO ELECTROG 54 KW</t>
  </si>
  <si>
    <t>SUC NQ- OBRAS ESTR OBRAS</t>
  </si>
  <si>
    <t>1000008679</t>
  </si>
  <si>
    <t>HIDROGRUA AMCO VEBA V 814/3S</t>
  </si>
  <si>
    <t>1000008649</t>
  </si>
  <si>
    <t>HIDROGRUA AMCO VEBA V805/3S</t>
  </si>
  <si>
    <t>1000008650</t>
  </si>
  <si>
    <t>1000008620</t>
  </si>
  <si>
    <t>HIDROGRUA BULL CRANE BC100/2</t>
  </si>
  <si>
    <t>1000008622</t>
  </si>
  <si>
    <t>HIDROGRUA BULL CRANE BC100/3</t>
  </si>
  <si>
    <t>1000008621</t>
  </si>
  <si>
    <t>1000008624</t>
  </si>
  <si>
    <t>1000008623</t>
  </si>
  <si>
    <t>1000008626</t>
  </si>
  <si>
    <t>HIDROGRUA BULL CRANE BC70/2</t>
  </si>
  <si>
    <t>1000008625</t>
  </si>
  <si>
    <t>1000008619</t>
  </si>
  <si>
    <t>HIDROGRUA FERRARI F545 2S C/BARQUILLLA</t>
  </si>
  <si>
    <t>2000</t>
  </si>
  <si>
    <t>1000008631</t>
  </si>
  <si>
    <t>HIDROGRUA FERRARI F550 A2</t>
  </si>
  <si>
    <t>1000008635</t>
  </si>
  <si>
    <t>HIDROGRUA FERRARI F710A2</t>
  </si>
  <si>
    <t>1000008633</t>
  </si>
  <si>
    <t>1996</t>
  </si>
  <si>
    <t>1000008634</t>
  </si>
  <si>
    <t>1000008636</t>
  </si>
  <si>
    <t>HIDROGRUA FERRARI F710A3</t>
  </si>
  <si>
    <t>1000008639</t>
  </si>
  <si>
    <t>HIDROGRUA HIDROGRUBER N10000</t>
  </si>
  <si>
    <t>1000008697</t>
  </si>
  <si>
    <t>1997</t>
  </si>
  <si>
    <t>1000008638</t>
  </si>
  <si>
    <t>2002</t>
  </si>
  <si>
    <t>1000008637</t>
  </si>
  <si>
    <t>1999</t>
  </si>
  <si>
    <t>1000008640</t>
  </si>
  <si>
    <t>HIDROGRUA HIDROGRUBER N15000</t>
  </si>
  <si>
    <t>1000008648</t>
  </si>
  <si>
    <t>HIDROGRUA HIDROGRUBER N5000</t>
  </si>
  <si>
    <t>1000008647</t>
  </si>
  <si>
    <t>1000008644</t>
  </si>
  <si>
    <t>1000008646</t>
  </si>
  <si>
    <t>1000008645</t>
  </si>
  <si>
    <t>1000008642</t>
  </si>
  <si>
    <t>1000008641</t>
  </si>
  <si>
    <t>1000008643</t>
  </si>
  <si>
    <t>1000008592</t>
  </si>
  <si>
    <t>MOTOR SCANIA DC16 074A</t>
  </si>
  <si>
    <t>1000008198</t>
  </si>
  <si>
    <t>PICK UP FORD RANGER D/C 4x4 TD</t>
  </si>
  <si>
    <t>SUC CR- A.LIFT CONTROL DE POZO CR</t>
  </si>
  <si>
    <t>PDB597</t>
  </si>
  <si>
    <t>1000008371</t>
  </si>
  <si>
    <t>MWR052</t>
  </si>
  <si>
    <t>1000008476</t>
  </si>
  <si>
    <t>AB550NT</t>
  </si>
  <si>
    <t>1000008466</t>
  </si>
  <si>
    <t>AB400DW</t>
  </si>
  <si>
    <t>1000008472</t>
  </si>
  <si>
    <t>AB400DL</t>
  </si>
  <si>
    <t>1000008467</t>
  </si>
  <si>
    <t>AB400DS</t>
  </si>
  <si>
    <t>1000008469</t>
  </si>
  <si>
    <t>AB400DU</t>
  </si>
  <si>
    <t>1000008458</t>
  </si>
  <si>
    <t>AB400DN</t>
  </si>
  <si>
    <t>1000008298</t>
  </si>
  <si>
    <t>MQN323</t>
  </si>
  <si>
    <t>1000008497</t>
  </si>
  <si>
    <t>AB027JN</t>
  </si>
  <si>
    <t>1000008470</t>
  </si>
  <si>
    <t>AB400DO</t>
  </si>
  <si>
    <t>1000008459</t>
  </si>
  <si>
    <t>AB400DM</t>
  </si>
  <si>
    <t>1000008468</t>
  </si>
  <si>
    <t>AB400DI</t>
  </si>
  <si>
    <t>1000008242</t>
  </si>
  <si>
    <t>PII980</t>
  </si>
  <si>
    <t>1000008369</t>
  </si>
  <si>
    <t>MUI022</t>
  </si>
  <si>
    <t>1000008355</t>
  </si>
  <si>
    <t>MSW857</t>
  </si>
  <si>
    <t>1000008471</t>
  </si>
  <si>
    <t>AB400DT</t>
  </si>
  <si>
    <t>1000008296</t>
  </si>
  <si>
    <t>MQN322</t>
  </si>
  <si>
    <t>1000008367</t>
  </si>
  <si>
    <t>MUI025</t>
  </si>
  <si>
    <t>1000008370</t>
  </si>
  <si>
    <t>MUI023</t>
  </si>
  <si>
    <t>1000008358</t>
  </si>
  <si>
    <t>MSW861</t>
  </si>
  <si>
    <t>1000008461</t>
  </si>
  <si>
    <t>SUC CR- ESTRUCT RECURSOS HUMANOS CR</t>
  </si>
  <si>
    <t>AB400DV</t>
  </si>
  <si>
    <t>1000008460</t>
  </si>
  <si>
    <t>AB400DG</t>
  </si>
  <si>
    <t>1000008329</t>
  </si>
  <si>
    <t>MWR050</t>
  </si>
  <si>
    <t>1000008360</t>
  </si>
  <si>
    <t>MRR552</t>
  </si>
  <si>
    <t>1000008462</t>
  </si>
  <si>
    <t>AB400DP</t>
  </si>
  <si>
    <t>1000008364</t>
  </si>
  <si>
    <t>MSW864</t>
  </si>
  <si>
    <t>1000008244</t>
  </si>
  <si>
    <t>PII997</t>
  </si>
  <si>
    <t>1000008317</t>
  </si>
  <si>
    <t>MUI018</t>
  </si>
  <si>
    <t>1000008239</t>
  </si>
  <si>
    <t>PII983</t>
  </si>
  <si>
    <t>1000008236</t>
  </si>
  <si>
    <t>PII981</t>
  </si>
  <si>
    <t>1000008288</t>
  </si>
  <si>
    <t>OKT275</t>
  </si>
  <si>
    <t>1000008210</t>
  </si>
  <si>
    <t>PLC493</t>
  </si>
  <si>
    <t>1000008340</t>
  </si>
  <si>
    <t>MRR514</t>
  </si>
  <si>
    <t>1000008238</t>
  </si>
  <si>
    <t>PIJ001</t>
  </si>
  <si>
    <t>1000008332</t>
  </si>
  <si>
    <t>MWR051</t>
  </si>
  <si>
    <t>1000008290</t>
  </si>
  <si>
    <t>OKT269</t>
  </si>
  <si>
    <t>1000008383</t>
  </si>
  <si>
    <t>MWR096</t>
  </si>
  <si>
    <t>1000008381</t>
  </si>
  <si>
    <t>MSW867</t>
  </si>
  <si>
    <t>1000008294</t>
  </si>
  <si>
    <t>OKT270</t>
  </si>
  <si>
    <t>1000008350</t>
  </si>
  <si>
    <t>MRR497</t>
  </si>
  <si>
    <t>1000008189</t>
  </si>
  <si>
    <t>OXV458</t>
  </si>
  <si>
    <t>1000008357</t>
  </si>
  <si>
    <t>MSW859</t>
  </si>
  <si>
    <t>1000008195</t>
  </si>
  <si>
    <t>OXV460</t>
  </si>
  <si>
    <t>1000008191</t>
  </si>
  <si>
    <t>OXV461</t>
  </si>
  <si>
    <t>1000008341</t>
  </si>
  <si>
    <t>MRR491</t>
  </si>
  <si>
    <t>1000008372</t>
  </si>
  <si>
    <t>MWR101</t>
  </si>
  <si>
    <t>1000008212</t>
  </si>
  <si>
    <t>PLC494</t>
  </si>
  <si>
    <t>1000008207</t>
  </si>
  <si>
    <t>PLC499</t>
  </si>
  <si>
    <t>1000008208</t>
  </si>
  <si>
    <t>PLC495</t>
  </si>
  <si>
    <t>1000008213</t>
  </si>
  <si>
    <t>PLC507</t>
  </si>
  <si>
    <t>1000008334</t>
  </si>
  <si>
    <t>MQN343</t>
  </si>
  <si>
    <t>1000008335</t>
  </si>
  <si>
    <t>MRR494</t>
  </si>
  <si>
    <t>1000008418</t>
  </si>
  <si>
    <t>LYJ185</t>
  </si>
  <si>
    <t>1000008197</t>
  </si>
  <si>
    <t>OXV456</t>
  </si>
  <si>
    <t>1000008352</t>
  </si>
  <si>
    <t>MRR499</t>
  </si>
  <si>
    <t>1000008209</t>
  </si>
  <si>
    <t>PLC498</t>
  </si>
  <si>
    <t>1000008299</t>
  </si>
  <si>
    <t>MQN324</t>
  </si>
  <si>
    <t>1000008349</t>
  </si>
  <si>
    <t>MRR496</t>
  </si>
  <si>
    <t>1000008206</t>
  </si>
  <si>
    <t>PLC496</t>
  </si>
  <si>
    <t>1000008211</t>
  </si>
  <si>
    <t>PLC500</t>
  </si>
  <si>
    <t>1000008359</t>
  </si>
  <si>
    <t>MRR558</t>
  </si>
  <si>
    <t>1000008193</t>
  </si>
  <si>
    <t>OXV459</t>
  </si>
  <si>
    <t>1000008243</t>
  </si>
  <si>
    <t>SUC CR- T. QUIMICO CAÑADON MIN-SINOPEC</t>
  </si>
  <si>
    <t>PII973</t>
  </si>
  <si>
    <t>1000008196</t>
  </si>
  <si>
    <t>OXV464</t>
  </si>
  <si>
    <t>1000008205</t>
  </si>
  <si>
    <t>PPD990</t>
  </si>
  <si>
    <t>1000008363</t>
  </si>
  <si>
    <t>MSW870</t>
  </si>
  <si>
    <t>1000008477</t>
  </si>
  <si>
    <t>AB550NF</t>
  </si>
  <si>
    <t>1000008356</t>
  </si>
  <si>
    <t>MSW858</t>
  </si>
  <si>
    <t>1000008333</t>
  </si>
  <si>
    <t>MWR099</t>
  </si>
  <si>
    <t>1000008474</t>
  </si>
  <si>
    <t>AB550OC</t>
  </si>
  <si>
    <t>1000008361</t>
  </si>
  <si>
    <t>SUC CR- T. QUIMICO DIADEMA-P.CAST.CAPSA</t>
  </si>
  <si>
    <t>MRR578</t>
  </si>
  <si>
    <t>1000008465</t>
  </si>
  <si>
    <t>AB550NH</t>
  </si>
  <si>
    <t>1000008190</t>
  </si>
  <si>
    <t>OXV462</t>
  </si>
  <si>
    <t>1000008240</t>
  </si>
  <si>
    <t>PIJ005</t>
  </si>
  <si>
    <t>1000008204</t>
  </si>
  <si>
    <t>PPD986</t>
  </si>
  <si>
    <t>1000008287</t>
  </si>
  <si>
    <t>OKT268</t>
  </si>
  <si>
    <t>1000008463</t>
  </si>
  <si>
    <t>AB550NI</t>
  </si>
  <si>
    <t>1000008291</t>
  </si>
  <si>
    <t>OKT267</t>
  </si>
  <si>
    <t>1000008473</t>
  </si>
  <si>
    <t>AB550OB</t>
  </si>
  <si>
    <t>1000008368</t>
  </si>
  <si>
    <t>MUI024</t>
  </si>
  <si>
    <t>1000008498</t>
  </si>
  <si>
    <t>SUC MZ- A.LIFT TALLER MALARGÜE</t>
  </si>
  <si>
    <t>AB027JM</t>
  </si>
  <si>
    <t>1000008292</t>
  </si>
  <si>
    <t>OKT272</t>
  </si>
  <si>
    <t>1000008203</t>
  </si>
  <si>
    <t>SUC MZ- ESTRUCT CSMA MZ</t>
  </si>
  <si>
    <t>PPE007</t>
  </si>
  <si>
    <t>1000008464</t>
  </si>
  <si>
    <t>AB749ZU</t>
  </si>
  <si>
    <t>1000008282</t>
  </si>
  <si>
    <t>OKT271</t>
  </si>
  <si>
    <t>1000008194</t>
  </si>
  <si>
    <t>SUC MZ- T. QUIMICO MENDOZA NORTE</t>
  </si>
  <si>
    <t>OXV463</t>
  </si>
  <si>
    <t>1000008199</t>
  </si>
  <si>
    <t>PLW474</t>
  </si>
  <si>
    <t>1000008478</t>
  </si>
  <si>
    <t>AB550NS</t>
  </si>
  <si>
    <t>1000008479</t>
  </si>
  <si>
    <t>SUC NQ- A.LIFT TALLER CATRIEL</t>
  </si>
  <si>
    <t>AB550NQ</t>
  </si>
  <si>
    <t>1000008200</t>
  </si>
  <si>
    <t>SUC NQ- A.LIFT TALLER R DLOS SAUCES</t>
  </si>
  <si>
    <t>PLW476</t>
  </si>
  <si>
    <t>1000008481</t>
  </si>
  <si>
    <t>AB550NU</t>
  </si>
  <si>
    <t>1000008488</t>
  </si>
  <si>
    <t>SUC NQ- ESTRUCT CSMA NQ</t>
  </si>
  <si>
    <t>AB550NR</t>
  </si>
  <si>
    <t>1000008489</t>
  </si>
  <si>
    <t>AB550NZ</t>
  </si>
  <si>
    <t>1000008307</t>
  </si>
  <si>
    <t>MRR569</t>
  </si>
  <si>
    <t>1000008221</t>
  </si>
  <si>
    <t>AA072NC</t>
  </si>
  <si>
    <t>1000008302</t>
  </si>
  <si>
    <t>MRR556</t>
  </si>
  <si>
    <t>1000008223</t>
  </si>
  <si>
    <t>SUC NQ- OP&amp;MANT OM R LA CENIZA-TOTAL</t>
  </si>
  <si>
    <t>PLA717</t>
  </si>
  <si>
    <t>1000008482</t>
  </si>
  <si>
    <t>AB550NK</t>
  </si>
  <si>
    <t>1000008226</t>
  </si>
  <si>
    <t>SUC NQ- OP&amp;MANT OM-CRUZ LO-S.B-SHELL</t>
  </si>
  <si>
    <t>AA072NB</t>
  </si>
  <si>
    <t>1000008225</t>
  </si>
  <si>
    <t>PLA713</t>
  </si>
  <si>
    <t>1000008241</t>
  </si>
  <si>
    <t>PII982</t>
  </si>
  <si>
    <t>1000008217</t>
  </si>
  <si>
    <t>PLC489</t>
  </si>
  <si>
    <t>1000008320</t>
  </si>
  <si>
    <t>MWR066</t>
  </si>
  <si>
    <t>1000008346</t>
  </si>
  <si>
    <t>MRR517</t>
  </si>
  <si>
    <t>1000008192</t>
  </si>
  <si>
    <t>OXV457</t>
  </si>
  <si>
    <t>1000008231</t>
  </si>
  <si>
    <t>PPE008</t>
  </si>
  <si>
    <t>1000008321</t>
  </si>
  <si>
    <t>MWR092</t>
  </si>
  <si>
    <t>1000008480</t>
  </si>
  <si>
    <t>AB550NM</t>
  </si>
  <si>
    <t>1000008487</t>
  </si>
  <si>
    <t>AB550OD</t>
  </si>
  <si>
    <t>1000008325</t>
  </si>
  <si>
    <t>MWR065</t>
  </si>
  <si>
    <t>1000008284</t>
  </si>
  <si>
    <t>OKT266</t>
  </si>
  <si>
    <t>1000008285</t>
  </si>
  <si>
    <t>OKT264</t>
  </si>
  <si>
    <t>1000008485</t>
  </si>
  <si>
    <t>AB550OE</t>
  </si>
  <si>
    <t>1000008491</t>
  </si>
  <si>
    <t>AB705SA</t>
  </si>
  <si>
    <t>1000008486</t>
  </si>
  <si>
    <t>AB550NN</t>
  </si>
  <si>
    <t>1000008283</t>
  </si>
  <si>
    <t>SUC NQ- T. QUIMICO TRAPIAL-CHEVRON</t>
  </si>
  <si>
    <t>OKT274</t>
  </si>
  <si>
    <t>1000008421</t>
  </si>
  <si>
    <t>LYJ186</t>
  </si>
  <si>
    <t>1000008484</t>
  </si>
  <si>
    <t>AB550NJ</t>
  </si>
  <si>
    <t>1000008202</t>
  </si>
  <si>
    <t>PPD987</t>
  </si>
  <si>
    <t>1000008227</t>
  </si>
  <si>
    <t>PICK UP FORD RANGER D/C 4x4 XL 2.2L DSL</t>
  </si>
  <si>
    <t>PLA741</t>
  </si>
  <si>
    <t>1000008260</t>
  </si>
  <si>
    <t>PICK UP FORD RANGER S/C 4x4 TD</t>
  </si>
  <si>
    <t>PLC492</t>
  </si>
  <si>
    <t>1000008258</t>
  </si>
  <si>
    <t>PLC501</t>
  </si>
  <si>
    <t>1000008279</t>
  </si>
  <si>
    <t>PLA733</t>
  </si>
  <si>
    <t>1000008392</t>
  </si>
  <si>
    <t>MYQ452</t>
  </si>
  <si>
    <t>1000008275</t>
  </si>
  <si>
    <t>PIJ010</t>
  </si>
  <si>
    <t>1000008247</t>
  </si>
  <si>
    <t>PDV178</t>
  </si>
  <si>
    <t>1000008262</t>
  </si>
  <si>
    <t>PIJ004</t>
  </si>
  <si>
    <t>1000008246</t>
  </si>
  <si>
    <t>PDV223</t>
  </si>
  <si>
    <t>1000008254</t>
  </si>
  <si>
    <t>PLC508</t>
  </si>
  <si>
    <t>1000008253</t>
  </si>
  <si>
    <t>PLC509</t>
  </si>
  <si>
    <t>1000008408</t>
  </si>
  <si>
    <t>OOG702</t>
  </si>
  <si>
    <t>1000008273</t>
  </si>
  <si>
    <t>PIJ007</t>
  </si>
  <si>
    <t>1000008410</t>
  </si>
  <si>
    <t>OOG703</t>
  </si>
  <si>
    <t>1000008393</t>
  </si>
  <si>
    <t>MYQ448</t>
  </si>
  <si>
    <t>1000008394</t>
  </si>
  <si>
    <t>MYQ453</t>
  </si>
  <si>
    <t>1000008402</t>
  </si>
  <si>
    <t>MZN573</t>
  </si>
  <si>
    <t>1000008412</t>
  </si>
  <si>
    <t>OOG706</t>
  </si>
  <si>
    <t>1000008416</t>
  </si>
  <si>
    <t>NEB873</t>
  </si>
  <si>
    <t>1000008386</t>
  </si>
  <si>
    <t>OOG701</t>
  </si>
  <si>
    <t>1000008259</t>
  </si>
  <si>
    <t>PLC497</t>
  </si>
  <si>
    <t>1000008256</t>
  </si>
  <si>
    <t>PLC506</t>
  </si>
  <si>
    <t>1000008274</t>
  </si>
  <si>
    <t>PIJ000</t>
  </si>
  <si>
    <t>1000008271</t>
  </si>
  <si>
    <t>PII974</t>
  </si>
  <si>
    <t>1000008401</t>
  </si>
  <si>
    <t>MYQ437</t>
  </si>
  <si>
    <t>1000008390</t>
  </si>
  <si>
    <t>MYQ451</t>
  </si>
  <si>
    <t>1000008276</t>
  </si>
  <si>
    <t>PLA743</t>
  </si>
  <si>
    <t>1000008411</t>
  </si>
  <si>
    <t>OOG700</t>
  </si>
  <si>
    <t>1000008257</t>
  </si>
  <si>
    <t>PLC502</t>
  </si>
  <si>
    <t>1000008261</t>
  </si>
  <si>
    <t>PIJ009</t>
  </si>
  <si>
    <t>1000008400</t>
  </si>
  <si>
    <t>MYQ454</t>
  </si>
  <si>
    <t>1000008248</t>
  </si>
  <si>
    <t>PDV177</t>
  </si>
  <si>
    <t>1000008249</t>
  </si>
  <si>
    <t>PDB598</t>
  </si>
  <si>
    <t>1000008384</t>
  </si>
  <si>
    <t>NEB839</t>
  </si>
  <si>
    <t>1000008268</t>
  </si>
  <si>
    <t>PII988</t>
  </si>
  <si>
    <t>1000008413</t>
  </si>
  <si>
    <t>OOG699</t>
  </si>
  <si>
    <t>1000008252</t>
  </si>
  <si>
    <t>PII972</t>
  </si>
  <si>
    <t>1000008272</t>
  </si>
  <si>
    <t>PIJ003</t>
  </si>
  <si>
    <t>1000008398</t>
  </si>
  <si>
    <t>MYQ455</t>
  </si>
  <si>
    <t>1000008278</t>
  </si>
  <si>
    <t>PLA735</t>
  </si>
  <si>
    <t>1000008251</t>
  </si>
  <si>
    <t>PJF166</t>
  </si>
  <si>
    <t>1000008269</t>
  </si>
  <si>
    <t>PII971</t>
  </si>
  <si>
    <t>1000008250</t>
  </si>
  <si>
    <t>PDB595</t>
  </si>
  <si>
    <t>1000008407</t>
  </si>
  <si>
    <t>NAZ146</t>
  </si>
  <si>
    <t>1000008397</t>
  </si>
  <si>
    <t>MYQ440</t>
  </si>
  <si>
    <t>1000008396</t>
  </si>
  <si>
    <t>1000008389</t>
  </si>
  <si>
    <t>MYQ447</t>
  </si>
  <si>
    <t>1000008404</t>
  </si>
  <si>
    <t>NAZ129</t>
  </si>
  <si>
    <t>1000008270</t>
  </si>
  <si>
    <t>PII990</t>
  </si>
  <si>
    <t>1000008280</t>
  </si>
  <si>
    <t>PLA739</t>
  </si>
  <si>
    <t>1000008409</t>
  </si>
  <si>
    <t>OOG705</t>
  </si>
  <si>
    <t>1000008265</t>
  </si>
  <si>
    <t>PLA723</t>
  </si>
  <si>
    <t>1000008267</t>
  </si>
  <si>
    <t>PLA737</t>
  </si>
  <si>
    <t>1000008169</t>
  </si>
  <si>
    <t>PICK UP FORD TRANSIT CH 460</t>
  </si>
  <si>
    <t>MOF349</t>
  </si>
  <si>
    <t>1000008518</t>
  </si>
  <si>
    <t>PICK UP TOYOTA HILUX 4X4 C/S TDI</t>
  </si>
  <si>
    <t>AA846DL</t>
  </si>
  <si>
    <t>1000008442</t>
  </si>
  <si>
    <t>PICK UP TOYOTA HILUX 4X4 D/C TDI</t>
  </si>
  <si>
    <t>FJT576</t>
  </si>
  <si>
    <t>1000008441</t>
  </si>
  <si>
    <t>FIK097</t>
  </si>
  <si>
    <t>1000008450</t>
  </si>
  <si>
    <t>GKQ383</t>
  </si>
  <si>
    <t>1000008582</t>
  </si>
  <si>
    <t>AD949CQ</t>
  </si>
  <si>
    <t>1000008581</t>
  </si>
  <si>
    <t>AD969XV</t>
  </si>
  <si>
    <t>1000008583</t>
  </si>
  <si>
    <t>AD949CI</t>
  </si>
  <si>
    <t>1000008580</t>
  </si>
  <si>
    <t>AE013PI</t>
  </si>
  <si>
    <t>1000008584</t>
  </si>
  <si>
    <t>AD969XJ</t>
  </si>
  <si>
    <t>1000008507</t>
  </si>
  <si>
    <t>NEB841</t>
  </si>
  <si>
    <t>1000008505</t>
  </si>
  <si>
    <t>NEB867</t>
  </si>
  <si>
    <t>1000008506</t>
  </si>
  <si>
    <t>NEB872</t>
  </si>
  <si>
    <t>1000008517</t>
  </si>
  <si>
    <t>AA846DK</t>
  </si>
  <si>
    <t>1000008444</t>
  </si>
  <si>
    <t>FIY866</t>
  </si>
  <si>
    <t>1000008443</t>
  </si>
  <si>
    <t>FIY862</t>
  </si>
  <si>
    <t>1000008561</t>
  </si>
  <si>
    <t>SUC MZ- T. QUIMICO MALARGÜE</t>
  </si>
  <si>
    <t>AD949CL</t>
  </si>
  <si>
    <t>1000008569</t>
  </si>
  <si>
    <t>AE013PP</t>
  </si>
  <si>
    <t>1000008568</t>
  </si>
  <si>
    <t>AE013PQ</t>
  </si>
  <si>
    <t>1000008572</t>
  </si>
  <si>
    <t>AD969XL</t>
  </si>
  <si>
    <t>1000008567</t>
  </si>
  <si>
    <t>AE013PR</t>
  </si>
  <si>
    <t>1000008562</t>
  </si>
  <si>
    <t>AD949CO</t>
  </si>
  <si>
    <t>1000008566</t>
  </si>
  <si>
    <t>AE013PM</t>
  </si>
  <si>
    <t>1000008563</t>
  </si>
  <si>
    <t>AD949CP</t>
  </si>
  <si>
    <t>1000008570</t>
  </si>
  <si>
    <t>AE013PC</t>
  </si>
  <si>
    <t>1000008565</t>
  </si>
  <si>
    <t>AE013PH</t>
  </si>
  <si>
    <t>1000008571</t>
  </si>
  <si>
    <t>AD969XZ</t>
  </si>
  <si>
    <t>1000008546</t>
  </si>
  <si>
    <t>SUC NQ- A.LIFT PCP NQ</t>
  </si>
  <si>
    <t>AD949CN</t>
  </si>
  <si>
    <t>1000008549</t>
  </si>
  <si>
    <t>AE013PL</t>
  </si>
  <si>
    <t>1000008548</t>
  </si>
  <si>
    <t>AD969XX</t>
  </si>
  <si>
    <t>1000008547</t>
  </si>
  <si>
    <t>AD949CM</t>
  </si>
  <si>
    <t>1000008553</t>
  </si>
  <si>
    <t>AE024EE</t>
  </si>
  <si>
    <t>1000008551</t>
  </si>
  <si>
    <t>AE024EG</t>
  </si>
  <si>
    <t>1000008552</t>
  </si>
  <si>
    <t>AE024ED</t>
  </si>
  <si>
    <t>1000008550</t>
  </si>
  <si>
    <t>AE024EF</t>
  </si>
  <si>
    <t>1000008564</t>
  </si>
  <si>
    <t>AD969XY</t>
  </si>
  <si>
    <t>1000008516</t>
  </si>
  <si>
    <t>OXM915</t>
  </si>
  <si>
    <t>1000008577</t>
  </si>
  <si>
    <t>AD969XW</t>
  </si>
  <si>
    <t>1000008575</t>
  </si>
  <si>
    <t>AD969XN</t>
  </si>
  <si>
    <t>1000008574</t>
  </si>
  <si>
    <t>AD969XP</t>
  </si>
  <si>
    <t>1000008579</t>
  </si>
  <si>
    <t>AE013PG</t>
  </si>
  <si>
    <t>1000008573</t>
  </si>
  <si>
    <t>AE013PJ</t>
  </si>
  <si>
    <t>1000008509</t>
  </si>
  <si>
    <t>NEB870</t>
  </si>
  <si>
    <t>1000008513</t>
  </si>
  <si>
    <t>OLV048</t>
  </si>
  <si>
    <t>1000008511</t>
  </si>
  <si>
    <t>OLB100</t>
  </si>
  <si>
    <t>1000008512</t>
  </si>
  <si>
    <t>OLV045</t>
  </si>
  <si>
    <t>1000008510</t>
  </si>
  <si>
    <t>NEB868</t>
  </si>
  <si>
    <t>1000008514</t>
  </si>
  <si>
    <t>OQO836</t>
  </si>
  <si>
    <t>1000008515</t>
  </si>
  <si>
    <t>OPE496</t>
  </si>
  <si>
    <t>1000008597</t>
  </si>
  <si>
    <t>RETROEXCAVADORA  CATERPILLAR 416F2</t>
  </si>
  <si>
    <t>DGU92</t>
  </si>
  <si>
    <t>1000008058</t>
  </si>
  <si>
    <t>RETROEXCAVADORA J.DEERE 310 J</t>
  </si>
  <si>
    <t>CNV60</t>
  </si>
  <si>
    <t>1000008502</t>
  </si>
  <si>
    <t>OJU730</t>
  </si>
  <si>
    <t>1000008690</t>
  </si>
  <si>
    <t>SEMIACOPLADO 2012 SA2ET</t>
  </si>
  <si>
    <t>LEN166</t>
  </si>
  <si>
    <t>1000008691</t>
  </si>
  <si>
    <t>SEMIACOPLADO RPD 12 2E /2009</t>
  </si>
  <si>
    <t>IBY213</t>
  </si>
  <si>
    <t>1000008602</t>
  </si>
  <si>
    <t>SEMIREMOLQUE 2 EJES</t>
  </si>
  <si>
    <t>MRK833</t>
  </si>
  <si>
    <t>1000008603</t>
  </si>
  <si>
    <t>SEMIREMOLQUE 2 EJES HERMANN</t>
  </si>
  <si>
    <t>HNY314</t>
  </si>
  <si>
    <t>1000008604</t>
  </si>
  <si>
    <t>SEMIREMOLQUE 3 EJES</t>
  </si>
  <si>
    <t>AD088YF</t>
  </si>
  <si>
    <t>1000008689</t>
  </si>
  <si>
    <t>SEMIRREMOLQUE 2 EJES EN TANDEM</t>
  </si>
  <si>
    <t>AD088YG</t>
  </si>
  <si>
    <t>1000008688</t>
  </si>
  <si>
    <t>AA072NW</t>
  </si>
  <si>
    <t>1000008694</t>
  </si>
  <si>
    <t>SEMIRREMOLQUE 3 EJES AUTODIR. C/T CISTER</t>
  </si>
  <si>
    <t>AC690HD</t>
  </si>
  <si>
    <t>1000008692</t>
  </si>
  <si>
    <t>SEMIRREMOLQUE BASE METALICA S.BM-2</t>
  </si>
  <si>
    <t>FFT868</t>
  </si>
  <si>
    <t>1000008698</t>
  </si>
  <si>
    <t>SEMIRREMOLQUE CASILLA TRAIMAX TI 1100</t>
  </si>
  <si>
    <t>AC932PC</t>
  </si>
  <si>
    <t>1000008696</t>
  </si>
  <si>
    <t>SEMIRREMOLQUE CISTERNA QME</t>
  </si>
  <si>
    <t>GDL331</t>
  </si>
  <si>
    <t>1000008695</t>
  </si>
  <si>
    <t>SEMIRREMOLQUE CISTERNA SALTO</t>
  </si>
  <si>
    <t>AA544BY</t>
  </si>
  <si>
    <t>1000008591</t>
  </si>
  <si>
    <t>SEMIRREMOLQUE FAL CAN</t>
  </si>
  <si>
    <t>GDL330</t>
  </si>
  <si>
    <t>1000008588</t>
  </si>
  <si>
    <t>SEMIRREMOLQUE MARCA HELVETICA</t>
  </si>
  <si>
    <t>TTK969</t>
  </si>
  <si>
    <t>1973</t>
  </si>
  <si>
    <t>1000008503</t>
  </si>
  <si>
    <t>SEMIRREMOLQUE MARCA NIÑO JESUS</t>
  </si>
  <si>
    <t>JGQ784</t>
  </si>
  <si>
    <t>1000008687</t>
  </si>
  <si>
    <t>SEMIRREMOLQUE MONTENEGRO</t>
  </si>
  <si>
    <t>VLR429</t>
  </si>
  <si>
    <t>1961</t>
  </si>
  <si>
    <t>1000008693</t>
  </si>
  <si>
    <t>SEMIRREMOLQUE OIL TRAILERS</t>
  </si>
  <si>
    <t>MHT512</t>
  </si>
  <si>
    <t>1000008677</t>
  </si>
  <si>
    <t>TORRE ILUMINACION ALTO ENERGY AE-4M</t>
  </si>
  <si>
    <t>1000008062</t>
  </si>
  <si>
    <t>TRAILER CUREÑA</t>
  </si>
  <si>
    <t>AA318IM</t>
  </si>
  <si>
    <t>1000008500</t>
  </si>
  <si>
    <t>OWQ350</t>
  </si>
  <si>
    <t>1000008063</t>
  </si>
  <si>
    <t>AA318IK</t>
  </si>
  <si>
    <t>1000008499</t>
  </si>
  <si>
    <t>ORE054</t>
  </si>
  <si>
    <t>1000008061</t>
  </si>
  <si>
    <t>AA318IN</t>
  </si>
  <si>
    <t>1000008060</t>
  </si>
  <si>
    <t>AA318IL</t>
  </si>
  <si>
    <t>1000008064</t>
  </si>
  <si>
    <t>TRAILER PORTABOMBAS 800KG</t>
  </si>
  <si>
    <t>AB002QG</t>
  </si>
  <si>
    <t>1000008065</t>
  </si>
  <si>
    <t>TRAILER ROD 15X2,5MTS 1 EJE</t>
  </si>
  <si>
    <t>PQP770</t>
  </si>
  <si>
    <t>1000008066</t>
  </si>
  <si>
    <t>TRAILER ROD 15X2,5MTS- 1 EJE</t>
  </si>
  <si>
    <t>PPE009</t>
  </si>
  <si>
    <t>1000008586</t>
  </si>
  <si>
    <t>MUI032</t>
  </si>
  <si>
    <t>Costo mant. correctivo C/MO [AR$/MES]</t>
  </si>
  <si>
    <t>Palinificado &amp;Prevent. C/MO [AR$/MES]</t>
  </si>
  <si>
    <t>Gasto Fijo seguro y MKT [AR$/Mes]</t>
  </si>
  <si>
    <t>A</t>
  </si>
  <si>
    <t>Jefe de area</t>
  </si>
  <si>
    <t xml:space="preserve">Supervisor </t>
  </si>
  <si>
    <t>Mano de obra equipo pesado</t>
  </si>
  <si>
    <t>1.3</t>
  </si>
  <si>
    <t>Chofer camion con hidrogrua</t>
  </si>
  <si>
    <t>Herramientas para unidad equipo pesado</t>
  </si>
  <si>
    <t>Camion con hidrogrua</t>
  </si>
  <si>
    <t>32-700-026</t>
  </si>
  <si>
    <t>Reducción de 2" a 1/2" para contenedores</t>
  </si>
  <si>
    <t>Estado de Resultados</t>
  </si>
  <si>
    <t>Equipos</t>
  </si>
  <si>
    <t>Integral</t>
  </si>
  <si>
    <t>Contribución Primaria [USD/Año]</t>
  </si>
  <si>
    <t>Estructura de Negocio [4%] [USD/Año]</t>
  </si>
  <si>
    <t>Contribución UNTQ [USD/Año]</t>
  </si>
  <si>
    <t>Overhead General [3%]</t>
  </si>
  <si>
    <t>EBIT</t>
  </si>
  <si>
    <t>EBIT/Venta [%]</t>
  </si>
  <si>
    <t>Costo de la Venta [4,5%] [USD/Año]</t>
  </si>
  <si>
    <t>Operador</t>
  </si>
  <si>
    <t>Unidad liviana Pick up C/S operadores</t>
  </si>
  <si>
    <t>Unidad liviana Pick up C/D (Sup)</t>
  </si>
  <si>
    <t>Celular para carga de datos (Smart EX 02 DZ1)</t>
  </si>
  <si>
    <t>Transporte</t>
  </si>
  <si>
    <t>Indirectos</t>
  </si>
  <si>
    <t>Mano de obra operador Petroleros: diagrama 12hs</t>
  </si>
  <si>
    <t>Pick up Ranger 2.2 TDCi 4x4 XL Safety 6MT C/D o C/S</t>
  </si>
  <si>
    <t>Ttos Químicos</t>
  </si>
  <si>
    <t>Costo AR$ 19-11-20</t>
  </si>
  <si>
    <t>Mano de Obra</t>
  </si>
  <si>
    <t>Montaje, tranporte y montaje  desmontaje entre locaciones  (Movilizaciones entre yacimiento)</t>
  </si>
  <si>
    <t>unidad</t>
  </si>
  <si>
    <t>Equipos Neumáticos</t>
  </si>
  <si>
    <t>Equipos Solares</t>
  </si>
  <si>
    <t>Equipo Eléctricos</t>
  </si>
  <si>
    <t>201-250 puntos</t>
  </si>
  <si>
    <t>151-200</t>
  </si>
  <si>
    <t>101-150</t>
  </si>
  <si>
    <t>51-100</t>
  </si>
  <si>
    <t>Recorredores</t>
  </si>
  <si>
    <t>Choferes</t>
  </si>
  <si>
    <t>Visitas</t>
  </si>
  <si>
    <t>Reposiciones</t>
  </si>
  <si>
    <t>a</t>
  </si>
  <si>
    <t>b</t>
  </si>
  <si>
    <t>c</t>
  </si>
  <si>
    <t>d</t>
  </si>
  <si>
    <t>e</t>
  </si>
  <si>
    <t>N</t>
  </si>
  <si>
    <t>S</t>
  </si>
  <si>
    <t>E</t>
  </si>
  <si>
    <t>Mantener</t>
  </si>
  <si>
    <t>Instalar</t>
  </si>
  <si>
    <t>Tipo</t>
  </si>
  <si>
    <t>Total</t>
  </si>
  <si>
    <t>0-50</t>
  </si>
  <si>
    <t>Puntos (max por rango)</t>
  </si>
  <si>
    <t>Notas</t>
  </si>
  <si>
    <t>Esquema de Trabajo en punto 2.d Transporte y monataje inicial</t>
  </si>
  <si>
    <t>Sección 1.aServicio de Inyección, Control y Mantenimiento de los puntos de dosificación de productos químicos</t>
  </si>
  <si>
    <t>Camíón con  hidro</t>
  </si>
  <si>
    <t>Chofer</t>
  </si>
  <si>
    <t>Supervisor</t>
  </si>
  <si>
    <t>Camioneta cabina doble</t>
  </si>
  <si>
    <t>Transporte de personal</t>
  </si>
  <si>
    <t>Puntos/mes</t>
  </si>
  <si>
    <t>Pick up Ranger 2.2 TDCi 4x4 XL Safety 6MT C/D o C/S (En Renta o Leasing de equipos)</t>
  </si>
  <si>
    <t>Camión chasis Iveco Tector 170E25 (Renta o leasing de equipos)</t>
  </si>
  <si>
    <t>Camion de reposición con hidro grua (renta o leasing)</t>
  </si>
  <si>
    <t>Unidad liviana Pick up C/D (renta o leasing)</t>
  </si>
  <si>
    <t>Camión semi</t>
  </si>
  <si>
    <t>Skid</t>
  </si>
  <si>
    <t>Skid/semi</t>
  </si>
  <si>
    <t>Transporte contratado para skids osto /viaje [ARS]</t>
  </si>
  <si>
    <t>Transporte de equipos</t>
  </si>
  <si>
    <t>Skid/d</t>
  </si>
  <si>
    <t>Altura maxima permitida</t>
  </si>
  <si>
    <t>Alto</t>
  </si>
  <si>
    <t>TC</t>
  </si>
  <si>
    <t>Servicio Full</t>
  </si>
  <si>
    <t>Equipos Solares + Servicio</t>
  </si>
  <si>
    <t>Unitario</t>
  </si>
  <si>
    <t>DOSIVAC</t>
  </si>
  <si>
    <t>V [l]</t>
  </si>
  <si>
    <t>Cantidad proveedor</t>
  </si>
  <si>
    <t>Cantidad a cambiar</t>
  </si>
  <si>
    <t>EDGE [USD/u]</t>
  </si>
  <si>
    <t>Unitario [USD/u]</t>
  </si>
  <si>
    <t>Menor precio</t>
  </si>
  <si>
    <t>Proveedor</t>
  </si>
  <si>
    <t>Diferencia unitaria [USD]</t>
  </si>
  <si>
    <t>15 lpd 100barg</t>
  </si>
  <si>
    <t>110 lpd 100barg</t>
  </si>
  <si>
    <t>250 lpd 100barg</t>
  </si>
  <si>
    <t>250 lpd 50barg</t>
  </si>
  <si>
    <t>Equipos Solares s/servicio</t>
  </si>
  <si>
    <t>Renta de equipos</t>
  </si>
  <si>
    <t>Desembolso [USD]</t>
  </si>
  <si>
    <t>Total ahorro</t>
  </si>
  <si>
    <t>Desembolso Inicial [USD]</t>
  </si>
  <si>
    <t>PS</t>
  </si>
  <si>
    <t>Equipos de Total</t>
  </si>
  <si>
    <t>Se realizan con Camión</t>
  </si>
  <si>
    <t>Dif con optimizado</t>
  </si>
  <si>
    <t>Desembolso Total Optimizado [USD]</t>
  </si>
  <si>
    <t>Codigo Equipos</t>
  </si>
  <si>
    <t>Equipos Completos</t>
  </si>
  <si>
    <t xml:space="preserve">Sección 2. </t>
  </si>
  <si>
    <t>Sección 2</t>
  </si>
  <si>
    <t>Renta de equipos Electricos</t>
  </si>
  <si>
    <t>Renta de equipos Neumáticos</t>
  </si>
  <si>
    <t>Renta de equipos Eléctrico Solar</t>
  </si>
  <si>
    <t>Entrega inicial</t>
  </si>
  <si>
    <t>COSTOS SERVICIO REPOSICIÓN</t>
  </si>
  <si>
    <t>COSTOS SERVICIO MANTENIMIENTO</t>
  </si>
  <si>
    <t xml:space="preserve">      TOTAL Servicio de Reposición</t>
  </si>
  <si>
    <t xml:space="preserve">      TOTAL Servicio de Mantenimiento</t>
  </si>
  <si>
    <t>EDGE</t>
  </si>
  <si>
    <t>DSVC</t>
  </si>
  <si>
    <t>Lote entregado</t>
  </si>
  <si>
    <t>Equipos remplazados</t>
  </si>
  <si>
    <t>EDGE USD/m</t>
  </si>
  <si>
    <t>EDGE USD acumuluado</t>
  </si>
  <si>
    <t>DSVC acumulado</t>
  </si>
  <si>
    <t>DSVC USD/mes</t>
  </si>
  <si>
    <t>PS USD/m</t>
  </si>
  <si>
    <t>PS USD acumuluado</t>
  </si>
  <si>
    <t>Desembolsos proyectados según proveedor</t>
  </si>
  <si>
    <t>Tiempo [meses]</t>
  </si>
  <si>
    <t>Condiciones de entrega por proveedor</t>
  </si>
  <si>
    <t>30% adelantado 70% restante contra entrega</t>
  </si>
  <si>
    <t>30% adelantado 70% a 60 días de fecha de entrega</t>
  </si>
  <si>
    <t>30% adelantado 70% restante en 18 cuotas s/interes</t>
  </si>
  <si>
    <t>Pick Up</t>
  </si>
  <si>
    <t>(para un Servicio con provisión de personal, equipos, herramientas y consumibles)</t>
  </si>
  <si>
    <t>DESCRIPCION</t>
  </si>
  <si>
    <t xml:space="preserve">$     </t>
  </si>
  <si>
    <t>* MANO de OBRA</t>
  </si>
  <si>
    <t>Personal Jerárquico</t>
  </si>
  <si>
    <t>Personal Operativo</t>
  </si>
  <si>
    <t>* EQUIPOS</t>
  </si>
  <si>
    <t>Vehiculos</t>
  </si>
  <si>
    <t>* HERRAMIENTAS Y CONSUMIBLES</t>
  </si>
  <si>
    <t>Herramientas y Repuestos</t>
  </si>
  <si>
    <t>* OTROS</t>
  </si>
  <si>
    <t>Servicios Contratados</t>
  </si>
  <si>
    <t>Overhead Compañía y Costo Financiero</t>
  </si>
  <si>
    <t>&gt;&gt; COSTO TOTAL &lt;&lt;</t>
  </si>
  <si>
    <t>UTILIDADES EMPRESA</t>
  </si>
  <si>
    <t>IMPUESTOS</t>
  </si>
  <si>
    <t>PRECIO TOTAL c/ Impuestos (sin IVA)</t>
  </si>
  <si>
    <t>ANALISIS DE COSTOS  para Servicio de Inyección de Químicos en Neuquén</t>
  </si>
  <si>
    <t>2</t>
  </si>
  <si>
    <t>Equipos: traslado y montaje inicial (distribuido en 60 meses)</t>
  </si>
  <si>
    <t>Precio</t>
  </si>
  <si>
    <t>Dosivac</t>
  </si>
  <si>
    <t>Costo servicio</t>
  </si>
  <si>
    <t>Recorredores efectivos</t>
  </si>
  <si>
    <t>Tiempo de remplazo [meses]</t>
  </si>
  <si>
    <t>Puntos recorredor/d</t>
  </si>
  <si>
    <t>Choferes efectivos</t>
  </si>
  <si>
    <t>Puntos día/equipo de reposición</t>
  </si>
  <si>
    <t>Camión de rep/mov de equipos</t>
  </si>
  <si>
    <t>Camión 1</t>
  </si>
  <si>
    <t>Camión 2</t>
  </si>
  <si>
    <t>C 1 con hidro C 2 sin H</t>
  </si>
  <si>
    <t>Camión 2 pasa a tener hidro</t>
  </si>
  <si>
    <t>Observaciones</t>
  </si>
  <si>
    <t>C1 efectivo</t>
  </si>
  <si>
    <t>Camión 2 con hidro asiste parcialmente 20 d/30d</t>
  </si>
  <si>
    <t>Tota prersonas</t>
  </si>
  <si>
    <t>#</t>
  </si>
  <si>
    <t>Dimensiones m</t>
  </si>
  <si>
    <t>Skid+semi</t>
  </si>
  <si>
    <t>Camion de reposición con hydro</t>
  </si>
  <si>
    <t>Hidrogrua de 5TN</t>
  </si>
  <si>
    <t>Sección 1 y 2</t>
  </si>
  <si>
    <t>tarifa optimizada al compartir recursos (reposición y mantenimiento)</t>
  </si>
  <si>
    <t>Sección 2 solo</t>
  </si>
  <si>
    <t>Tarifa de equipos más estructura de transporte y montaje inicial (esta última solo aplica a 9 meses)</t>
  </si>
  <si>
    <t>Sección 1.b.c.d (materiales)</t>
  </si>
  <si>
    <t>Sección 1. a.b.c y 2.d (Mano de Obra - Optimizado)</t>
  </si>
  <si>
    <t>Sección 2.d Tranasporte y Montaje Inicial de Renta o Leasing de equipos (sin materiales, se suma 1.d)</t>
  </si>
  <si>
    <t>Acumulado</t>
  </si>
  <si>
    <t>A certificar</t>
  </si>
  <si>
    <t>Equipos instalados</t>
  </si>
  <si>
    <t>Equipos / Mes</t>
  </si>
  <si>
    <t>Ingresos Servicios</t>
  </si>
  <si>
    <t>Rep y Control</t>
  </si>
  <si>
    <t>Mant. S</t>
  </si>
  <si>
    <t>Mant. N</t>
  </si>
  <si>
    <t>Mant. E</t>
  </si>
  <si>
    <t>D</t>
  </si>
  <si>
    <t>D-S</t>
  </si>
  <si>
    <t>D-N</t>
  </si>
  <si>
    <t>D-E</t>
  </si>
  <si>
    <t>PS-S</t>
  </si>
  <si>
    <t>PS-N</t>
  </si>
  <si>
    <t>PS-E</t>
  </si>
  <si>
    <t>Pago a proveedores</t>
  </si>
  <si>
    <t>Traslado</t>
  </si>
  <si>
    <t>Mantenimiento</t>
  </si>
  <si>
    <t>Equipos: traslado de un punto a otro y mantenimiento de puntos</t>
  </si>
  <si>
    <t>Resultado</t>
  </si>
  <si>
    <t>Ingresos</t>
  </si>
  <si>
    <t>Egresos</t>
  </si>
  <si>
    <t>Egresos por mantenimiento de equipos</t>
  </si>
  <si>
    <t>Ingresos equipos - Dosivac</t>
  </si>
  <si>
    <t>Ingresos equipos - Petroleum Solutions</t>
  </si>
  <si>
    <t>Resultado Servicio de Reposición, control y mantenimiento de equipos</t>
  </si>
  <si>
    <t>Resultado Mensual</t>
  </si>
  <si>
    <t>Equipos Dosivac</t>
  </si>
  <si>
    <t>Equipos Petroleum Solutions</t>
  </si>
  <si>
    <t>Resultado Global: Equipos + Servicio (Dosivac)</t>
  </si>
  <si>
    <t>Resultado Global: Equipos + Servicio (PS)</t>
  </si>
  <si>
    <t>Contratado</t>
  </si>
  <si>
    <t>Camioneta</t>
  </si>
  <si>
    <t>K</t>
  </si>
  <si>
    <t>Aux</t>
  </si>
  <si>
    <t>Costo ponderado [USD/equipo]</t>
  </si>
  <si>
    <t>Venta [USD/mes]</t>
  </si>
  <si>
    <t>Renta por 5 años - Servicio Full (promedio 60 meses)</t>
  </si>
  <si>
    <t>Leasing 3 años Vr=0 - Servicio Full (promedio 36 meses)</t>
  </si>
  <si>
    <t>Costo pon DSV</t>
  </si>
  <si>
    <t>Precio DSVC</t>
  </si>
  <si>
    <t>Ventas</t>
  </si>
  <si>
    <t>Costos</t>
  </si>
  <si>
    <t>Venta</t>
  </si>
  <si>
    <t>MO</t>
  </si>
  <si>
    <t>Servicio (Total)</t>
  </si>
  <si>
    <t>Comb y herramietas</t>
  </si>
  <si>
    <t>rental Pick Ups + Transporte</t>
  </si>
  <si>
    <t>DSVC-E - 1000 lts15 lpd 100barg</t>
  </si>
  <si>
    <t>DSVC-N - 200 lts15 lpd 100barg</t>
  </si>
  <si>
    <t>DSVC-N - 400 lts15 lpd 100barg</t>
  </si>
  <si>
    <t>DSVC-N - 1000 lts15 lpd 100barg</t>
  </si>
  <si>
    <t>DSVC-S - 200 lts15 lpd 100barg</t>
  </si>
  <si>
    <t>DSVC-S - 400 lts15 lpd 100barg</t>
  </si>
  <si>
    <t>DSVC-S - 1000 lts15 lpd 100barg</t>
  </si>
  <si>
    <t>DSVC-E - 1000 lts110 lpd 100barg</t>
  </si>
  <si>
    <t>DSVC-N - 200 lts110 lpd 100barg</t>
  </si>
  <si>
    <t>DSVC-N - 400 lts110 lpd 100barg</t>
  </si>
  <si>
    <t>DSVC-N - 1000 lts110 lpd 100barg</t>
  </si>
  <si>
    <t>DSVC-S - 200 lts110 lpd 100barg</t>
  </si>
  <si>
    <t>DSVC-S - 400 lts110 lpd 100barg</t>
  </si>
  <si>
    <t>DSVC-S - 1000 lts110 lpd 100barg</t>
  </si>
  <si>
    <t>DSVC-N - 1000 lts250 lpd 100barg</t>
  </si>
  <si>
    <t>DSVC-S - 1000 lts250 lpd 100barg</t>
  </si>
  <si>
    <t>DSVC-N - 1000 lts250 lpd 50barg</t>
  </si>
  <si>
    <t>DSVC-S - 1000 lts250 lpd 50barg</t>
  </si>
  <si>
    <t>Codigo Equipos (S=Solar, N=Neumático, E=Eléctrico - Volumen del recipiente - presión de línea a vencer)</t>
  </si>
  <si>
    <t>Equipos a atender</t>
  </si>
  <si>
    <t>Forumula imp anterior</t>
  </si>
  <si>
    <t>No tiene sentido ajustar ya que estan en dolares</t>
  </si>
  <si>
    <t>Esto es transporte y montaje inicial</t>
  </si>
  <si>
    <t>Trailer Taller 12 mts</t>
  </si>
  <si>
    <t>Insumos de móviles</t>
  </si>
  <si>
    <t>Afectación</t>
  </si>
  <si>
    <t>Item</t>
  </si>
  <si>
    <t>Costo unitario [Ar$]</t>
  </si>
  <si>
    <t>Costo unitario [U$D]</t>
  </si>
  <si>
    <t>Precio Venta unitario [U$D]</t>
  </si>
  <si>
    <t>Precio Venta unitario [Ar$]</t>
  </si>
  <si>
    <t>Skid de Inyección de químicos Neumático</t>
  </si>
  <si>
    <t>un</t>
  </si>
  <si>
    <t>Skid de Inyección de químiccos eléctrico</t>
  </si>
  <si>
    <t xml:space="preserve">Bomba Dosificadora </t>
  </si>
  <si>
    <t>DECI 10/70Dosificadora a embolo buzo de accionamiento eléctrico ELASTÓMERO ( Viton® ),  PTFE ( Teflon® ).</t>
  </si>
  <si>
    <t>Estructura</t>
  </si>
  <si>
    <t>Separador de Gas compuesto por los siguientes elementos: caño y casquetes de 6" EC 40 de 2mts. de alto con 4 salidas de 1/2 con base de upn de 80 de 800x800 y caño EC 40 de 1"</t>
  </si>
  <si>
    <t>Contenedor</t>
  </si>
  <si>
    <t xml:space="preserve">Contenedor de 1000 lts </t>
  </si>
  <si>
    <t>Costo [USD]</t>
  </si>
  <si>
    <t>Esta columna no varia es en USD</t>
  </si>
  <si>
    <t>Equipo Dosificador Solar</t>
  </si>
  <si>
    <t>Cotización Equipo Dosificador EDGE</t>
  </si>
  <si>
    <t>Mantenimiento mensual</t>
  </si>
  <si>
    <t>Batería</t>
  </si>
  <si>
    <t>Plunger</t>
  </si>
  <si>
    <t>Parte</t>
  </si>
  <si>
    <t>Costo</t>
  </si>
  <si>
    <t>Costo mes</t>
  </si>
  <si>
    <t>Duración [meses]</t>
  </si>
  <si>
    <t>Empaquetadura</t>
  </si>
  <si>
    <t>Panel</t>
  </si>
  <si>
    <t>CSMA</t>
  </si>
  <si>
    <t>Rep1</t>
  </si>
  <si>
    <t>Rep2</t>
  </si>
  <si>
    <t>Tasa de cambio</t>
  </si>
  <si>
    <t>9-1021</t>
  </si>
  <si>
    <t>Unidades Renta (incluye mantenimiento)</t>
  </si>
  <si>
    <t>Las Celdas blancas debajo son sus campos de entrada. Puede subir este archivo para guardar la información introducida en las celdas editables para su respuesta.  NOTA: Este archivo de Excel se bloquea para asegurar que se sube correctamente, ¡y todavía debe hacer clic en "Enviar" después de la carga para enviarlo!</t>
  </si>
  <si>
    <t>De: Tecpetrol S.A.</t>
  </si>
  <si>
    <t xml:space="preserve">Evento: Cotización de entrega inmediata de solicitud nro.4247 </t>
  </si>
  <si>
    <t>Nombre del campo</t>
  </si>
  <si>
    <t>¿Obligatorio?</t>
  </si>
  <si>
    <t>Sus respuestas</t>
  </si>
  <si>
    <t>Unidades de medida</t>
  </si>
  <si>
    <t>Fecha de inicio</t>
  </si>
  <si>
    <t>Fecha de finalización</t>
  </si>
  <si>
    <t>Información / pistas</t>
  </si>
  <si>
    <t>Tipo de campo</t>
  </si>
  <si>
    <t>ID de línea</t>
  </si>
  <si>
    <t>Wigget ID</t>
  </si>
  <si>
    <t>cbox</t>
  </si>
  <si>
    <t>Widget variants</t>
  </si>
  <si>
    <t>Fecha límite de recepción</t>
  </si>
  <si>
    <t xml:space="preserve">Artículos que no están en lotes (a continuación) </t>
  </si>
  <si>
    <t>No se requiere nada</t>
  </si>
  <si>
    <t>N/D</t>
  </si>
  <si>
    <t>Su precio unitario para "Alq. Equipos dosificadores 1000 lts| Alimentación 220V":</t>
  </si>
  <si>
    <t>S*</t>
  </si>
  <si>
    <t>Meses</t>
  </si>
  <si>
    <t>Precio unitario (monto)</t>
  </si>
  <si>
    <t>Su capacidad:</t>
  </si>
  <si>
    <t>Capacidad del artículo (número)</t>
  </si>
  <si>
    <t>Moneda:</t>
  </si>
  <si>
    <t>Divisa (código de la divisa)</t>
  </si>
  <si>
    <t>Nombre de su artículo:</t>
  </si>
  <si>
    <t>Nombre del artículo (texto)</t>
  </si>
  <si>
    <t>Su ID/Número de parte:</t>
  </si>
  <si>
    <t>Número de parte del artículo (texto)</t>
  </si>
  <si>
    <t>Su descripción:</t>
  </si>
  <si>
    <t>Descripción del artículo (texto largo)</t>
  </si>
  <si>
    <t>Su plazo:</t>
  </si>
  <si>
    <t>Plazo (número)</t>
  </si>
  <si>
    <t>Su precio unitario para "Provisión de Agente espumante x litro":</t>
  </si>
  <si>
    <t>Litro</t>
  </si>
  <si>
    <t>Su precio unitario para "Provisión de Agente Anti-espumante x litro":</t>
  </si>
  <si>
    <t>Su precio unitario para "Servicio de Reposición de producto químico en campo ":</t>
  </si>
  <si>
    <t>Unidad de actividad</t>
  </si>
  <si>
    <t>Equipo Dosificador Neumático - 1000 lts</t>
  </si>
  <si>
    <t>Equipo Dosificador Eléctrico - 1000 lts</t>
  </si>
  <si>
    <t>Equipo Dosificador Solar - 1000 lts</t>
  </si>
  <si>
    <t xml:space="preserve">Equipo Dosificador 1000lts -  eléctrico, líneas inoxidables 3/8, tablero eléctrico con guarda motor y disyuntor línea de inyección con válvula de alivio y retorno a contenedor </t>
  </si>
  <si>
    <t>PQ</t>
  </si>
  <si>
    <t>Equipos o Servicios</t>
  </si>
  <si>
    <t>Unidad</t>
  </si>
  <si>
    <t>Cantidades</t>
  </si>
  <si>
    <t>Provisión Final de Instalación de Pozo</t>
  </si>
  <si>
    <t>Alq. Equipos dosificadores 240 lts | Alimentación 220V</t>
  </si>
  <si>
    <t>Alq. Equipos dosificadores 1000 lts| Alimentación 220V</t>
  </si>
  <si>
    <t>Alq. Equipos dosificadores 240 lts | Panel Solar</t>
  </si>
  <si>
    <t>Alq. Equipos dosificadores 1000 lts | Panel Solar</t>
  </si>
  <si>
    <t xml:space="preserve">Provisión de Materiales. </t>
  </si>
  <si>
    <t>Provisión de Agente espumante x litro</t>
  </si>
  <si>
    <t>Provisión de Agente Anti-espumante x litro</t>
  </si>
  <si>
    <t>Servicios</t>
  </si>
  <si>
    <t xml:space="preserve">Servicio de Reposición de producto químico en campo </t>
  </si>
  <si>
    <t>Servicio de control de dosis y mantenimiento equipos dosificadores</t>
  </si>
  <si>
    <t>Haberes con Aporte</t>
  </si>
  <si>
    <t>1+2</t>
  </si>
  <si>
    <t>Haberes sin aporte</t>
  </si>
  <si>
    <t>3+4</t>
  </si>
  <si>
    <t>Miscelaneos (Ropa+EPP+Cursos)</t>
  </si>
  <si>
    <t>Jefe</t>
  </si>
  <si>
    <t>Cargas sociales (con prev por desp - 8,33%)</t>
  </si>
  <si>
    <t>Costo unitario</t>
  </si>
  <si>
    <t>Costo km</t>
  </si>
  <si>
    <t>Costo Total</t>
  </si>
  <si>
    <t>Venta [USD]</t>
  </si>
  <si>
    <t>Gasto Estimado [USD]</t>
  </si>
  <si>
    <t>Contribución Primaria [USD]</t>
  </si>
  <si>
    <t>Estructura de Negocio [USD]</t>
  </si>
  <si>
    <t>Contribución UNTQ [USD]</t>
  </si>
  <si>
    <t>Contribución UNTQ [%]</t>
  </si>
  <si>
    <t>Material</t>
  </si>
  <si>
    <t>Precio [USD/UM]</t>
  </si>
  <si>
    <t>Operador - Visita</t>
  </si>
  <si>
    <t>Unidades Propia (incluye mantenimiento)</t>
  </si>
  <si>
    <t>Global</t>
  </si>
  <si>
    <t>Equipo Dosificador Eléctrico con mantenimiento incluido - 1000 lts</t>
  </si>
  <si>
    <t>Equipo Dosificador Neumático con Separador de gas - 1000 lts</t>
  </si>
  <si>
    <t>Equipo Dosificador 1000lts - neumático, líneas inoxidables 3/8, línea de inyección con válvula de alivio y retorno a contenedor (sin separador de gas)</t>
  </si>
  <si>
    <t>Equipo Dosificador 1000lts - neumático, líneas inoxidables 3/8, línea de inyección con válvula de alivio y retorno a contenedor (con separador)</t>
  </si>
  <si>
    <t>Costo [USD/UM]</t>
  </si>
  <si>
    <t>Precio Total</t>
  </si>
  <si>
    <t>Fecha</t>
  </si>
  <si>
    <t>Producto</t>
  </si>
  <si>
    <t>Condición</t>
  </si>
  <si>
    <t>CR [u$d/lt]</t>
  </si>
  <si>
    <t>Flete [u$d/litro]</t>
  </si>
  <si>
    <t>CR con flete [u$d/lt]</t>
  </si>
  <si>
    <t>Precio [u$d/litro]</t>
  </si>
  <si>
    <t>Consumo estimado  [litros]</t>
  </si>
  <si>
    <t>Costo Total [u$d/litro]</t>
  </si>
  <si>
    <t>Venta [u$d/mes]</t>
  </si>
  <si>
    <t>SB14</t>
  </si>
  <si>
    <t>Tambores de 200 lts</t>
  </si>
  <si>
    <t>Flete    -    CR    -    Precio anterior</t>
  </si>
  <si>
    <t>PHB318</t>
  </si>
  <si>
    <t>dìa</t>
  </si>
  <si>
    <t>Cantidad [anual]</t>
  </si>
  <si>
    <t>Visita</t>
  </si>
  <si>
    <t>Visita de reposiciòn</t>
  </si>
  <si>
    <t>Instalaciòn inicial de skid</t>
  </si>
  <si>
    <t>Instalaciòn de skid</t>
  </si>
  <si>
    <t>skid</t>
  </si>
  <si>
    <t>Instalaciòn de skid de dosificaciòn</t>
  </si>
  <si>
    <t>Skid instalado</t>
  </si>
  <si>
    <t>Alojamiento y comida</t>
  </si>
  <si>
    <t>u</t>
  </si>
  <si>
    <t>día</t>
  </si>
  <si>
    <t>Curso de manejo (costo/12*20)</t>
  </si>
  <si>
    <t>EERR (12M)</t>
  </si>
  <si>
    <t>Precio [USD]</t>
  </si>
  <si>
    <t>Total anual [USD]</t>
  </si>
  <si>
    <t>CP</t>
  </si>
  <si>
    <t>CUNTQ</t>
  </si>
  <si>
    <t>Visita de Control</t>
  </si>
  <si>
    <t>Unidad liviana Pick up C/S (reposición)</t>
  </si>
  <si>
    <t>Unidad liviana Pick up C/S (instalación)</t>
  </si>
  <si>
    <t>Camion de reposición con hidro grua (instalación)</t>
  </si>
  <si>
    <t>Chofer camion con hidrogrua (rep)</t>
  </si>
  <si>
    <t>Chofer camion con hidrogrua (inst)</t>
  </si>
  <si>
    <t>Unidad liviana Pick up C/S  (rep)</t>
  </si>
  <si>
    <t>Unidad liviana Pick up C/S (inst)</t>
  </si>
  <si>
    <t>Reposiciónes en el año</t>
  </si>
  <si>
    <t>Tarifas Unitarias</t>
  </si>
  <si>
    <t>Costo anual estimado</t>
  </si>
  <si>
    <t>Visita de Reposición y Control</t>
  </si>
  <si>
    <t>Cantidad estimada [UM/año]</t>
  </si>
  <si>
    <t>Consumo semanal [litros]</t>
  </si>
  <si>
    <t>Consumo mensual [litros]</t>
  </si>
  <si>
    <t>Volumen de reposición máximo [l/visita]</t>
  </si>
  <si>
    <t>Tiempo entre reposición [meses]</t>
  </si>
  <si>
    <t>USD/km</t>
  </si>
  <si>
    <t>DDI 300 SIMPLE C/MOT TRIF CAB Prop/Tef/Tef</t>
  </si>
  <si>
    <t>Temporizador</t>
  </si>
  <si>
    <t>a) Item 2:</t>
  </si>
  <si>
    <t>&gt; Incluye: recipiente de 1000 lts, estructura, bandeja antiderrame, visor de nivel, bomba de inyección (300 l/h máx.), tablero electrico (guardamotor, disyuntor y temporizador) y linea de inyección apta para HCl</t>
  </si>
  <si>
    <t>&gt; Período mínimo de alquiler: 6 meses.</t>
  </si>
  <si>
    <t>Valor medio anual [lts/año]</t>
  </si>
  <si>
    <t>Overhead General [4]</t>
  </si>
  <si>
    <t>DS561 (HCl 15% +/- 2%)</t>
  </si>
  <si>
    <t>c) Ítem 5: la instalación inicial del skid, implica: traslado de skid desde Tartagal a Olacapato, instalación de cañería, reposición inicial e inicio de inyección de producto químico.</t>
  </si>
  <si>
    <t>d) Se ofrece, sin cargo,  asistencia remota para el ajuste de la inyección.</t>
  </si>
  <si>
    <t>b) Ítem 3: el volumen máximo a reponer en cada visita es de 600 litros.</t>
  </si>
  <si>
    <t>Tarifa</t>
  </si>
  <si>
    <t>Ajusta por</t>
  </si>
  <si>
    <t>IPIM</t>
  </si>
  <si>
    <t>GO</t>
  </si>
  <si>
    <t>Alquiler de skid</t>
  </si>
  <si>
    <t>Dólar</t>
  </si>
  <si>
    <t>WPU06</t>
  </si>
  <si>
    <t>Q</t>
  </si>
  <si>
    <t>Incidencia en MO</t>
  </si>
  <si>
    <t>IPIM NG Indec</t>
  </si>
  <si>
    <t>Gasoil Grado 3. Estación de servicio MOSCOM SRL RN 34 km 1425, Gral Mosconi Salta</t>
  </si>
  <si>
    <t>Indice</t>
  </si>
  <si>
    <t>Fuente</t>
  </si>
  <si>
    <t>Formula</t>
  </si>
  <si>
    <t>Según Sueldo testigo A determinar donde se evidencien todas las componentes salariales normales Y habituales.</t>
  </si>
  <si>
    <t>Cotización Billete Venta - Dólar Banco Nación</t>
  </si>
  <si>
    <t>VU [meses]</t>
  </si>
  <si>
    <t>Costo mensual [USD]</t>
  </si>
  <si>
    <t>Precio [USD/mes]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</si>
</sst>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_-* #,##0.00\ _€_-;\-* #,##0.00\ _€_-;_-* &quot;-&quot;??\ _€_-;_-@_-"/>
    <numFmt numFmtId="166" formatCode="_ &quot;$&quot;\ * #,##0_ ;_ &quot;$&quot;\ * \-#,##0_ ;_ &quot;$&quot;\ * &quot;-&quot;_ ;_ @_ "/>
    <numFmt numFmtId="167" formatCode="_ &quot;$&quot;\ * #,##0.00_ ;_ &quot;$&quot;\ * \-#,##0.00_ ;_ &quot;$&quot;\ * &quot;-&quot;??_ ;_ @_ "/>
    <numFmt numFmtId="168" formatCode="_ * #,##0.00_ ;_ * \-#,##0.00_ ;_ * &quot;-&quot;??_ ;_ @_ "/>
    <numFmt numFmtId="169" formatCode="_(* #,##0.00_);_(* \(#,##0.00\);_(* &quot;-&quot;??_);_(@_)"/>
    <numFmt numFmtId="170" formatCode="_([$€-2]\ * #,##0.00_);_([$€-2]\ * \(#,##0.00\);_([$€-2]\ * &quot;-&quot;??_)"/>
    <numFmt numFmtId="171" formatCode="0.0"/>
    <numFmt numFmtId="172" formatCode="General_)"/>
    <numFmt numFmtId="173" formatCode="&quot;$&quot;#,##0\ ;\(&quot;$&quot;#,##0\)"/>
    <numFmt numFmtId="174" formatCode="m/d"/>
    <numFmt numFmtId="175" formatCode="&quot;$&quot;#,##0.00_);[Red]\(&quot;$&quot;#,##0.00\)"/>
    <numFmt numFmtId="176" formatCode="_(&quot;$&quot;* #,##0.00_);_(&quot;$&quot;* \(#,##0.00\);_(&quot;$&quot;* &quot;-&quot;??_);_(@_)"/>
    <numFmt numFmtId="177" formatCode="&quot;$&quot;#,##0.00\ ;\(&quot;$&quot;#,##0.00\)"/>
    <numFmt numFmtId="178" formatCode="&quot;$&quot;#,##0_);\(&quot;$&quot;#,##0\)"/>
    <numFmt numFmtId="179" formatCode="0.0%"/>
    <numFmt numFmtId="180" formatCode="0.000_)"/>
    <numFmt numFmtId="181" formatCode="_(* #,##0_);_(* \(#,##0\);_(* &quot;-&quot;_);_(@_)"/>
    <numFmt numFmtId="182" formatCode="_(&quot;$&quot;* #,##0_);_(&quot;$&quot;* \(#,##0\);_(&quot;$&quot;* &quot;-&quot;_);_(@_)"/>
    <numFmt numFmtId="183" formatCode="_-&quot;$&quot;* #,##0.00_-;\-&quot;$&quot;* #,##0.00_-;_-&quot;$&quot;* &quot;-&quot;??_-;_-@_-"/>
    <numFmt numFmtId="184" formatCode="_ [$€-2]\ * #,##0.00_ ;_ [$€-2]\ * \-#,##0.00_ ;_ [$€-2]\ * &quot;-&quot;??_ "/>
    <numFmt numFmtId="185" formatCode="&quot;$&quot;\ \ #,##0_);\(&quot;$&quot;#,##0\)\ \ "/>
    <numFmt numFmtId="186" formatCode="0.000000"/>
    <numFmt numFmtId="187" formatCode="0.00_)"/>
    <numFmt numFmtId="188" formatCode="0_)"/>
    <numFmt numFmtId="189" formatCode="&quot;$&quot;\ #,##0.00"/>
    <numFmt numFmtId="190" formatCode="&quot;$&quot;\ #,##0"/>
    <numFmt numFmtId="191" formatCode="#,##0.0"/>
    <numFmt numFmtId="192" formatCode="&quot;LBAS @&quot;\ 0\ &quot;lts/d&quot;"/>
    <numFmt numFmtId="193" formatCode="&quot;ASAL @&quot;\ 0\ &quot;lts/d&quot;"/>
    <numFmt numFmtId="194" formatCode="&quot;FDP @&quot;\ 0\ &quot;lts/d&quot;"/>
    <numFmt numFmtId="195" formatCode="0.00\ &quot;x mts&quot;"/>
    <numFmt numFmtId="196" formatCode="0.000"/>
    <numFmt numFmtId="197" formatCode="0.0000"/>
  </numFmts>
  <fonts count="18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Arial"/>
      <family val="2"/>
    </font>
    <font>
      <sz val="10"/>
      <name val="Courier"/>
      <family val="3"/>
    </font>
    <font>
      <sz val="12"/>
      <color indexed="9"/>
      <name val="Arial"/>
      <family val="2"/>
    </font>
    <font>
      <sz val="12"/>
      <color indexed="63"/>
      <name val="Arial"/>
      <family val="2"/>
    </font>
    <font>
      <sz val="10"/>
      <color indexed="9"/>
      <name val="Arial"/>
      <family val="2"/>
    </font>
    <font>
      <sz val="10"/>
      <color indexed="55"/>
      <name val="Arial"/>
      <family val="2"/>
    </font>
    <font>
      <sz val="12"/>
      <name val="Courier"/>
      <family val="3"/>
    </font>
    <font>
      <sz val="8"/>
      <color indexed="9"/>
      <name val="Arial"/>
      <family val="2"/>
    </font>
    <font>
      <sz val="8"/>
      <color indexed="8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sz val="8"/>
      <color indexed="10"/>
      <name val="Arial"/>
      <family val="2"/>
    </font>
    <font>
      <sz val="8"/>
      <color indexed="55"/>
      <name val="Arial"/>
      <family val="2"/>
    </font>
    <font>
      <b/>
      <sz val="8"/>
      <color indexed="17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8"/>
      <color indexed="55"/>
      <name val="Arial"/>
      <family val="2"/>
    </font>
    <font>
      <sz val="20"/>
      <color indexed="9"/>
      <name val="Arial"/>
      <family val="2"/>
    </font>
    <font>
      <sz val="10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BERNHARD"/>
      <family val="1"/>
    </font>
    <font>
      <sz val="10"/>
      <name val="Helv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color indexed="24"/>
      <name val="Arial"/>
      <family val="2"/>
    </font>
    <font>
      <sz val="7"/>
      <name val="Small Fonts"/>
      <family val="3"/>
      <charset val="128"/>
    </font>
    <font>
      <sz val="10"/>
      <color indexed="8"/>
      <name val="Arial"/>
      <family val="2"/>
    </font>
    <font>
      <sz val="8"/>
      <name val="Helv"/>
      <family val="2"/>
    </font>
    <font>
      <sz val="10"/>
      <name val="Abadi MT Condensed"/>
      <family val="2"/>
    </font>
    <font>
      <sz val="9.75"/>
      <name val="Abadi MT Condensed"/>
      <family val="2"/>
    </font>
    <font>
      <sz val="12"/>
      <name val="Abadi MT Condensed Extra Bold"/>
      <family val="2"/>
    </font>
    <font>
      <b/>
      <i/>
      <sz val="10"/>
      <color indexed="9"/>
      <name val="Arial"/>
      <family val="2"/>
    </font>
    <font>
      <b/>
      <sz val="12"/>
      <name val="Verdana"/>
      <family val="2"/>
    </font>
    <font>
      <b/>
      <sz val="10"/>
      <color indexed="9"/>
      <name val="Arial"/>
      <family val="2"/>
    </font>
    <font>
      <b/>
      <sz val="12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57"/>
      <name val="Arial"/>
      <family val="2"/>
    </font>
    <font>
      <b/>
      <sz val="12"/>
      <color indexed="12"/>
      <name val="Arial"/>
      <family val="2"/>
    </font>
    <font>
      <b/>
      <sz val="10"/>
      <color indexed="42"/>
      <name val="Arial"/>
      <family val="2"/>
    </font>
    <font>
      <b/>
      <sz val="12"/>
      <color indexed="42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10"/>
      <name val="Arial"/>
      <family val="2"/>
    </font>
    <font>
      <sz val="11"/>
      <name val="Tms Rmn"/>
    </font>
    <font>
      <sz val="12"/>
      <name val="Arial"/>
      <family val="2"/>
    </font>
    <font>
      <sz val="11"/>
      <name val="Arial"/>
      <family val="2"/>
    </font>
    <font>
      <b/>
      <i/>
      <sz val="16"/>
      <name val="Helv"/>
    </font>
    <font>
      <sz val="10"/>
      <name val="MS Sans Serif"/>
      <family val="2"/>
    </font>
    <font>
      <b/>
      <sz val="10"/>
      <name val="Calibri"/>
      <family val="2"/>
      <scheme val="minor"/>
    </font>
    <font>
      <sz val="8"/>
      <color rgb="FF00000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b/>
      <sz val="28"/>
      <color theme="1" tint="0.34998626667073579"/>
      <name val="Cambria"/>
      <family val="2"/>
      <scheme val="major"/>
    </font>
    <font>
      <b/>
      <sz val="9"/>
      <color theme="1" tint="0.34998626667073579"/>
      <name val="Cambria"/>
      <family val="2"/>
      <scheme val="maj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b/>
      <sz val="16"/>
      <color theme="1"/>
      <name val="Calibri"/>
      <family val="2"/>
      <scheme val="minor"/>
    </font>
    <font>
      <sz val="10"/>
      <name val="Times New Roman"/>
      <family val="1"/>
    </font>
    <font>
      <b/>
      <i/>
      <sz val="10"/>
      <color theme="1" tint="4.9989318521683403E-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</font>
    <font>
      <sz val="10"/>
      <name val="Calibri"/>
      <family val="2"/>
    </font>
    <font>
      <b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8"/>
      <color rgb="FF00B050"/>
      <name val="Arial"/>
      <family val="2"/>
    </font>
    <font>
      <sz val="10"/>
      <color theme="0" tint="-0.249977111117893"/>
      <name val="Arial"/>
      <family val="2"/>
    </font>
    <font>
      <b/>
      <sz val="8"/>
      <color theme="0" tint="-0.249977111117893"/>
      <name val="Arial"/>
      <family val="2"/>
    </font>
    <font>
      <sz val="12"/>
      <color rgb="FF000000"/>
      <name val="Calibri"/>
      <family val="2"/>
    </font>
    <font>
      <sz val="9"/>
      <color rgb="FF000000"/>
      <name val="Calibri"/>
      <family val="2"/>
    </font>
    <font>
      <sz val="10"/>
      <color theme="1"/>
      <name val="WintershallDea Office"/>
      <family val="2"/>
    </font>
    <font>
      <b/>
      <i/>
      <sz val="10"/>
      <name val="Arial"/>
      <family val="2"/>
    </font>
    <font>
      <sz val="10"/>
      <color rgb="FF00B050"/>
      <name val="Arial"/>
      <family val="2"/>
    </font>
    <font>
      <sz val="10"/>
      <color theme="0" tint="-0.34998626667073579"/>
      <name val="Arial"/>
      <family val="2"/>
    </font>
    <font>
      <sz val="10"/>
      <color indexed="63"/>
      <name val="Arial"/>
      <family val="2"/>
    </font>
    <font>
      <b/>
      <i/>
      <sz val="10"/>
      <color indexed="8"/>
      <name val="Arial"/>
      <family val="2"/>
    </font>
    <font>
      <b/>
      <sz val="10"/>
      <color theme="0"/>
      <name val="Arial"/>
      <family val="2"/>
    </font>
    <font>
      <b/>
      <sz val="8"/>
      <color theme="4"/>
      <name val="Arial"/>
      <family val="2"/>
    </font>
    <font>
      <sz val="11"/>
      <color theme="1"/>
      <name val="Exo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 Unicode MS"/>
      <family val="2"/>
    </font>
    <font>
      <sz val="10"/>
      <color theme="1"/>
      <name val="Arial Unicode MS"/>
      <family val="2"/>
    </font>
    <font>
      <sz val="10"/>
      <color theme="2" tint="-9.9978637043366805E-2"/>
      <name val="Arial Unicode MS"/>
      <family val="2"/>
    </font>
    <font>
      <sz val="10"/>
      <color theme="8" tint="0.39997558519241921"/>
      <name val="Arial Unicode MS"/>
      <family val="2"/>
    </font>
    <font>
      <sz val="10"/>
      <color rgb="FFFF0000"/>
      <name val="Arial Unicode MS"/>
      <family val="2"/>
    </font>
    <font>
      <b/>
      <sz val="8"/>
      <name val="Calibri"/>
      <family val="2"/>
      <scheme val="minor"/>
    </font>
    <font>
      <b/>
      <sz val="8"/>
      <color rgb="FFFFFFFF"/>
      <name val="Arial"/>
      <family val="2"/>
    </font>
    <font>
      <sz val="20"/>
      <color rgb="FFFFFFFF"/>
      <name val="Arial"/>
      <family val="2"/>
    </font>
    <font>
      <sz val="8"/>
      <color rgb="FFFFFFFF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0"/>
      <color theme="0" tint="-0.3499862666707357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1"/>
      <color rgb="FF000000"/>
      <name val="Calibri"/>
      <family val="2"/>
    </font>
    <font>
      <b/>
      <sz val="12"/>
      <name val="Times New Roman"/>
      <family val="1"/>
    </font>
    <font>
      <b/>
      <sz val="9"/>
      <color theme="0"/>
      <name val="Arial"/>
      <family val="2"/>
    </font>
    <font>
      <b/>
      <sz val="14"/>
      <color theme="0"/>
      <name val="Arial"/>
      <family val="2"/>
    </font>
    <font>
      <sz val="14"/>
      <name val="Arial"/>
      <family val="2"/>
    </font>
    <font>
      <sz val="10"/>
      <name val="Arial Unicode MS"/>
      <family val="2"/>
    </font>
    <font>
      <sz val="10"/>
      <name val="Calibri"/>
      <family val="2"/>
      <scheme val="minor"/>
    </font>
    <font>
      <sz val="11"/>
      <name val="Arial"/>
      <family val="1"/>
    </font>
    <font>
      <b/>
      <sz val="10"/>
      <color rgb="FFFFFFFF"/>
      <name val="Verdana"/>
      <family val="1"/>
    </font>
    <font>
      <sz val="10"/>
      <color rgb="FFFFFFFF"/>
      <name val="Verdana"/>
      <family val="1"/>
    </font>
    <font>
      <i/>
      <sz val="10"/>
      <color rgb="FFFFFFFF"/>
      <name val="Verdana"/>
      <family val="1"/>
    </font>
    <font>
      <b/>
      <sz val="10"/>
      <color rgb="FF333333"/>
      <name val="Verdana"/>
      <family val="1"/>
    </font>
    <font>
      <sz val="10"/>
      <color rgb="FF333333"/>
      <name val="Verdana"/>
      <family val="1"/>
    </font>
    <font>
      <sz val="10"/>
      <color rgb="FFB2B2B2"/>
      <name val="Verdana"/>
      <family val="1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 Unicode MS"/>
      <family val="2"/>
    </font>
    <font>
      <b/>
      <sz val="10"/>
      <color theme="1"/>
      <name val="Arial Unicode MS"/>
      <family val="2"/>
    </font>
    <font>
      <sz val="12"/>
      <color indexed="81"/>
      <name val="Tahoma"/>
      <family val="2"/>
    </font>
    <font>
      <b/>
      <sz val="10"/>
      <color rgb="FFFF0000"/>
      <name val="Arial Unicode MS"/>
      <family val="2"/>
    </font>
    <font>
      <b/>
      <sz val="10"/>
      <color theme="0"/>
      <name val="Arial Unicode MS"/>
      <family val="2"/>
    </font>
    <font>
      <b/>
      <sz val="10"/>
      <color rgb="FFFF0000"/>
      <name val="Arial"/>
      <family val="2"/>
    </font>
  </fonts>
  <fills count="9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FFE193"/>
        <bgColor rgb="FF000000"/>
      </patternFill>
    </fill>
    <fill>
      <patternFill patternType="solid">
        <fgColor rgb="FFF5CDB8"/>
        <bgColor rgb="FF000000"/>
      </patternFill>
    </fill>
    <fill>
      <patternFill patternType="solid">
        <fgColor rgb="FFC2E2C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00"/>
        <bgColor rgb="FF000000"/>
      </patternFill>
    </fill>
    <fill>
      <patternFill patternType="solid">
        <fgColor rgb="FF008000"/>
        <bgColor rgb="FF000000"/>
      </patternFill>
    </fill>
    <fill>
      <patternFill patternType="solid">
        <fgColor rgb="FFF0AD00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444444"/>
      </patternFill>
    </fill>
    <fill>
      <patternFill patternType="solid">
        <fgColor rgb="FF137AC0"/>
      </patternFill>
    </fill>
    <fill>
      <patternFill patternType="solid">
        <fgColor rgb="FFEDF9FD"/>
      </patternFill>
    </fill>
    <fill>
      <patternFill patternType="solid">
        <fgColor rgb="FFFFFFFF"/>
      </patternFill>
    </fill>
    <fill>
      <patternFill patternType="solid">
        <fgColor rgb="FFD3EFFA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</fills>
  <borders count="1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39"/>
      </top>
      <bottom/>
      <diagonal/>
    </border>
    <border>
      <left style="medium">
        <color indexed="39"/>
      </left>
      <right/>
      <top style="medium">
        <color indexed="39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 style="thick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BCE9F8"/>
      </top>
      <bottom style="thin">
        <color rgb="FFBCE9F8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96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6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2" borderId="0" applyNumberFormat="0" applyBorder="0" applyAlignment="0" applyProtection="0"/>
    <xf numFmtId="0" fontId="32" fillId="12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9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4" borderId="0" applyNumberFormat="0" applyBorder="0" applyAlignment="0" applyProtection="0"/>
    <xf numFmtId="0" fontId="34" fillId="4" borderId="0" applyNumberFormat="0" applyBorder="0" applyAlignment="0" applyProtection="0"/>
    <xf numFmtId="0" fontId="34" fillId="4" borderId="0" applyNumberFormat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6" fillId="21" borderId="2" applyNumberFormat="0" applyAlignment="0" applyProtection="0"/>
    <xf numFmtId="0" fontId="36" fillId="21" borderId="2" applyNumberFormat="0" applyAlignment="0" applyProtection="0"/>
    <xf numFmtId="0" fontId="37" fillId="0" borderId="3" applyNumberFormat="0" applyFill="0" applyAlignment="0" applyProtection="0"/>
    <xf numFmtId="0" fontId="37" fillId="0" borderId="3" applyNumberFormat="0" applyFill="0" applyAlignment="0" applyProtection="0"/>
    <xf numFmtId="0" fontId="37" fillId="0" borderId="3" applyNumberFormat="0" applyFill="0" applyAlignment="0" applyProtection="0"/>
    <xf numFmtId="0" fontId="36" fillId="21" borderId="2" applyNumberFormat="0" applyAlignment="0" applyProtection="0"/>
    <xf numFmtId="169" fontId="44" fillId="0" borderId="0" applyFont="0" applyFill="0" applyBorder="0" applyAlignment="0" applyProtection="0"/>
    <xf numFmtId="169" fontId="30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75" fillId="0" borderId="0"/>
    <xf numFmtId="0" fontId="76" fillId="0" borderId="0"/>
    <xf numFmtId="3" fontId="30" fillId="0" borderId="0" applyFont="0" applyFill="0" applyBorder="0" applyAlignment="0" applyProtection="0"/>
    <xf numFmtId="0" fontId="75" fillId="0" borderId="0"/>
    <xf numFmtId="0" fontId="76" fillId="0" borderId="0"/>
    <xf numFmtId="167" fontId="31" fillId="0" borderId="0" applyFont="0" applyFill="0" applyBorder="0" applyAlignment="0" applyProtection="0"/>
    <xf numFmtId="173" fontId="44" fillId="0" borderId="0" applyFont="0" applyFill="0" applyBorder="0" applyAlignment="0" applyProtection="0"/>
    <xf numFmtId="173" fontId="30" fillId="0" borderId="0" applyFont="0" applyFill="0" applyBorder="0" applyAlignment="0" applyProtection="0"/>
    <xf numFmtId="174" fontId="44" fillId="0" borderId="0" applyFont="0" applyFill="0" applyBorder="0" applyAlignment="0" applyProtection="0"/>
    <xf numFmtId="174" fontId="30" fillId="0" borderId="0" applyFont="0" applyFill="0" applyBorder="0" applyAlignment="0" applyProtection="0"/>
    <xf numFmtId="0" fontId="77" fillId="0" borderId="0">
      <protection locked="0"/>
    </xf>
    <xf numFmtId="0" fontId="78" fillId="0" borderId="0">
      <protection locked="0"/>
    </xf>
    <xf numFmtId="0" fontId="78" fillId="0" borderId="0">
      <protection locked="0"/>
    </xf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170" fontId="30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77" fillId="0" borderId="0">
      <protection locked="0"/>
    </xf>
    <xf numFmtId="0" fontId="77" fillId="0" borderId="0">
      <protection locked="0"/>
    </xf>
    <xf numFmtId="0" fontId="79" fillId="0" borderId="0">
      <protection locked="0"/>
    </xf>
    <xf numFmtId="0" fontId="77" fillId="0" borderId="0">
      <protection locked="0"/>
    </xf>
    <xf numFmtId="0" fontId="77" fillId="0" borderId="0">
      <protection locked="0"/>
    </xf>
    <xf numFmtId="0" fontId="77" fillId="0" borderId="0">
      <protection locked="0"/>
    </xf>
    <xf numFmtId="0" fontId="79" fillId="0" borderId="0">
      <protection locked="0"/>
    </xf>
    <xf numFmtId="0" fontId="80" fillId="0" borderId="0" applyFont="0" applyFill="0" applyBorder="0" applyAlignment="0" applyProtection="0"/>
    <xf numFmtId="2" fontId="80" fillId="0" borderId="0" applyFont="0" applyFill="0" applyBorder="0" applyAlignment="0" applyProtection="0"/>
    <xf numFmtId="0" fontId="77" fillId="0" borderId="0">
      <protection locked="0"/>
    </xf>
    <xf numFmtId="2" fontId="44" fillId="0" borderId="0" applyFont="0" applyFill="0" applyBorder="0" applyAlignment="0" applyProtection="0"/>
    <xf numFmtId="2" fontId="30" fillId="0" borderId="0" applyFont="0" applyFill="0" applyBorder="0" applyAlignment="0" applyProtection="0"/>
    <xf numFmtId="0" fontId="34" fillId="4" borderId="0" applyNumberFormat="0" applyBorder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38" fillId="0" borderId="6" applyNumberFormat="0" applyFill="0" applyAlignment="0" applyProtection="0"/>
    <xf numFmtId="0" fontId="38" fillId="0" borderId="0" applyNumberFormat="0" applyFill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9" fillId="7" borderId="1" applyNumberFormat="0" applyAlignment="0" applyProtection="0"/>
    <xf numFmtId="0" fontId="37" fillId="0" borderId="3" applyNumberFormat="0" applyFill="0" applyAlignment="0" applyProtection="0"/>
    <xf numFmtId="168" fontId="28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8" fontId="30" fillId="0" borderId="0" applyFont="0" applyFill="0" applyBorder="0" applyAlignment="0" applyProtection="0"/>
    <xf numFmtId="166" fontId="28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67" fontId="28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77" fontId="80" fillId="0" borderId="0" applyFont="0" applyFill="0" applyBorder="0" applyAlignment="0" applyProtection="0"/>
    <xf numFmtId="173" fontId="80" fillId="0" borderId="0" applyFont="0" applyFill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0" fontId="43" fillId="22" borderId="0" applyNumberFormat="0" applyBorder="0" applyAlignment="0" applyProtection="0"/>
    <xf numFmtId="37" fontId="81" fillId="0" borderId="0"/>
    <xf numFmtId="172" fontId="55" fillId="0" borderId="0"/>
    <xf numFmtId="0" fontId="99" fillId="0" borderId="0"/>
    <xf numFmtId="172" fontId="55" fillId="0" borderId="0"/>
    <xf numFmtId="172" fontId="55" fillId="0" borderId="0"/>
    <xf numFmtId="172" fontId="55" fillId="0" borderId="0"/>
    <xf numFmtId="0" fontId="44" fillId="0" borderId="0"/>
    <xf numFmtId="0" fontId="30" fillId="0" borderId="0"/>
    <xf numFmtId="0" fontId="31" fillId="0" borderId="0"/>
    <xf numFmtId="0" fontId="99" fillId="0" borderId="0"/>
    <xf numFmtId="0" fontId="99" fillId="0" borderId="0"/>
    <xf numFmtId="0" fontId="30" fillId="0" borderId="0"/>
    <xf numFmtId="0" fontId="72" fillId="0" borderId="0"/>
    <xf numFmtId="0" fontId="44" fillId="0" borderId="0"/>
    <xf numFmtId="0" fontId="31" fillId="0" borderId="0"/>
    <xf numFmtId="0" fontId="82" fillId="0" borderId="0">
      <alignment vertical="top"/>
    </xf>
    <xf numFmtId="0" fontId="82" fillId="0" borderId="0">
      <alignment vertical="top"/>
    </xf>
    <xf numFmtId="0" fontId="82" fillId="0" borderId="0">
      <alignment vertical="top"/>
    </xf>
    <xf numFmtId="0" fontId="82" fillId="0" borderId="0">
      <alignment vertical="top"/>
    </xf>
    <xf numFmtId="0" fontId="30" fillId="0" borderId="0"/>
    <xf numFmtId="0" fontId="4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72" fontId="5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72" fontId="55" fillId="0" borderId="0"/>
    <xf numFmtId="0" fontId="30" fillId="0" borderId="0"/>
    <xf numFmtId="172" fontId="55" fillId="0" borderId="0"/>
    <xf numFmtId="0" fontId="99" fillId="0" borderId="0"/>
    <xf numFmtId="0" fontId="99" fillId="0" borderId="0"/>
    <xf numFmtId="172" fontId="55" fillId="0" borderId="0"/>
    <xf numFmtId="0" fontId="30" fillId="0" borderId="0"/>
    <xf numFmtId="172" fontId="55" fillId="0" borderId="0"/>
    <xf numFmtId="0" fontId="44" fillId="0" borderId="0"/>
    <xf numFmtId="0" fontId="30" fillId="0" borderId="0"/>
    <xf numFmtId="172" fontId="60" fillId="0" borderId="0" applyFill="0"/>
    <xf numFmtId="0" fontId="31" fillId="23" borderId="7" applyNumberFormat="0" applyFont="0" applyAlignment="0" applyProtection="0"/>
    <xf numFmtId="0" fontId="31" fillId="23" borderId="7" applyNumberFormat="0" applyFont="0" applyAlignment="0" applyProtection="0"/>
    <xf numFmtId="0" fontId="31" fillId="23" borderId="7" applyNumberFormat="0" applyFont="0" applyAlignment="0" applyProtection="0"/>
    <xf numFmtId="0" fontId="30" fillId="23" borderId="7" applyNumberFormat="0" applyFont="0" applyAlignment="0" applyProtection="0"/>
    <xf numFmtId="0" fontId="45" fillId="20" borderId="8" applyNumberFormat="0" applyAlignment="0" applyProtection="0"/>
    <xf numFmtId="9" fontId="44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" fontId="80" fillId="0" borderId="0" applyFont="0" applyFill="0" applyBorder="0" applyAlignment="0" applyProtection="0"/>
    <xf numFmtId="3" fontId="80" fillId="0" borderId="0" applyFont="0" applyFill="0" applyBorder="0" applyAlignment="0" applyProtection="0"/>
    <xf numFmtId="38" fontId="83" fillId="0" borderId="0"/>
    <xf numFmtId="0" fontId="84" fillId="0" borderId="0">
      <alignment horizontal="right"/>
    </xf>
    <xf numFmtId="178" fontId="85" fillId="24" borderId="9" applyFill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50" fillId="25" borderId="10" applyNumberFormat="0" applyProtection="0">
      <alignment horizontal="center" wrapText="1"/>
    </xf>
    <xf numFmtId="0" fontId="50" fillId="25" borderId="11" applyNumberFormat="0" applyAlignment="0" applyProtection="0">
      <alignment wrapText="1"/>
    </xf>
    <xf numFmtId="0" fontId="44" fillId="26" borderId="0" applyNumberFormat="0" applyBorder="0">
      <alignment horizontal="center" wrapText="1"/>
    </xf>
    <xf numFmtId="0" fontId="30" fillId="26" borderId="0" applyNumberFormat="0" applyBorder="0">
      <alignment horizontal="center" wrapText="1"/>
    </xf>
    <xf numFmtId="0" fontId="44" fillId="26" borderId="0" applyNumberFormat="0" applyBorder="0">
      <alignment wrapText="1"/>
    </xf>
    <xf numFmtId="0" fontId="30" fillId="26" borderId="0" applyNumberFormat="0" applyBorder="0">
      <alignment wrapText="1"/>
    </xf>
    <xf numFmtId="0" fontId="44" fillId="0" borderId="0" applyNumberFormat="0" applyFill="0" applyBorder="0" applyProtection="0">
      <alignment horizontal="right" wrapText="1"/>
    </xf>
    <xf numFmtId="0" fontId="30" fillId="0" borderId="0" applyNumberFormat="0" applyFill="0" applyBorder="0" applyProtection="0">
      <alignment horizontal="right" wrapText="1"/>
    </xf>
    <xf numFmtId="14" fontId="44" fillId="0" borderId="0" applyFill="0" applyBorder="0" applyAlignment="0" applyProtection="0">
      <alignment wrapText="1"/>
    </xf>
    <xf numFmtId="14" fontId="30" fillId="0" borderId="0" applyFill="0" applyBorder="0" applyAlignment="0" applyProtection="0">
      <alignment wrapText="1"/>
    </xf>
    <xf numFmtId="0" fontId="44" fillId="0" borderId="0" applyNumberFormat="0" applyFill="0" applyBorder="0" applyProtection="0">
      <alignment horizontal="right" wrapText="1"/>
    </xf>
    <xf numFmtId="0" fontId="30" fillId="0" borderId="0" applyNumberFormat="0" applyFill="0" applyBorder="0" applyProtection="0">
      <alignment horizontal="right" wrapText="1"/>
    </xf>
    <xf numFmtId="0" fontId="44" fillId="0" borderId="0" applyNumberFormat="0" applyFill="0" applyBorder="0">
      <alignment horizontal="right" wrapText="1"/>
    </xf>
    <xf numFmtId="0" fontId="30" fillId="0" borderId="0" applyNumberFormat="0" applyFill="0" applyBorder="0">
      <alignment horizontal="right" wrapText="1"/>
    </xf>
    <xf numFmtId="17" fontId="44" fillId="0" borderId="0" applyFill="0" applyBorder="0">
      <alignment horizontal="right" wrapText="1"/>
    </xf>
    <xf numFmtId="17" fontId="30" fillId="0" borderId="0" applyFill="0" applyBorder="0">
      <alignment horizontal="right" wrapText="1"/>
    </xf>
    <xf numFmtId="175" fontId="44" fillId="0" borderId="0" applyFill="0" applyBorder="0" applyAlignment="0" applyProtection="0">
      <alignment wrapText="1"/>
    </xf>
    <xf numFmtId="175" fontId="30" fillId="0" borderId="0" applyFill="0" applyBorder="0" applyAlignment="0" applyProtection="0">
      <alignment wrapText="1"/>
    </xf>
    <xf numFmtId="0" fontId="54" fillId="0" borderId="0" applyNumberFormat="0" applyFill="0" applyBorder="0">
      <alignment horizontal="left" wrapText="1"/>
    </xf>
    <xf numFmtId="0" fontId="54" fillId="0" borderId="0" applyNumberFormat="0" applyFill="0" applyBorder="0">
      <alignment horizontal="center" wrapText="1"/>
    </xf>
    <xf numFmtId="0" fontId="50" fillId="0" borderId="0" applyNumberFormat="0" applyFill="0" applyBorder="0">
      <alignment horizontal="center" wrapText="1"/>
    </xf>
    <xf numFmtId="0" fontId="86" fillId="0" borderId="12">
      <alignment horizontal="left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1" fillId="0" borderId="4" applyNumberFormat="0" applyFill="0" applyAlignment="0" applyProtection="0"/>
    <xf numFmtId="0" fontId="41" fillId="0" borderId="4" applyNumberFormat="0" applyFill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42" fillId="0" borderId="5" applyNumberFormat="0" applyFill="0" applyAlignment="0" applyProtection="0"/>
    <xf numFmtId="0" fontId="42" fillId="0" borderId="5" applyNumberFormat="0" applyFill="0" applyAlignment="0" applyProtection="0"/>
    <xf numFmtId="0" fontId="38" fillId="0" borderId="6" applyNumberFormat="0" applyFill="0" applyAlignment="0" applyProtection="0"/>
    <xf numFmtId="0" fontId="38" fillId="0" borderId="6" applyNumberFormat="0" applyFill="0" applyAlignment="0" applyProtection="0"/>
    <xf numFmtId="0" fontId="38" fillId="0" borderId="6" applyNumberFormat="0" applyFill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3" applyNumberFormat="0" applyFill="0" applyAlignment="0" applyProtection="0"/>
    <xf numFmtId="0" fontId="77" fillId="0" borderId="9">
      <protection locked="0"/>
    </xf>
    <xf numFmtId="0" fontId="77" fillId="0" borderId="9">
      <protection locked="0"/>
    </xf>
    <xf numFmtId="0" fontId="77" fillId="0" borderId="9">
      <protection locked="0"/>
    </xf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8" fillId="0" borderId="13" applyNumberFormat="0" applyFill="0" applyAlignment="0" applyProtection="0"/>
    <xf numFmtId="0" fontId="46" fillId="0" borderId="0" applyNumberFormat="0" applyFill="0" applyBorder="0" applyAlignment="0" applyProtection="0"/>
    <xf numFmtId="0" fontId="36" fillId="21" borderId="2" applyNumberFormat="0" applyAlignment="0" applyProtection="0"/>
    <xf numFmtId="0" fontId="34" fillId="4" borderId="0" applyNumberFormat="0" applyBorder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37" fillId="0" borderId="3" applyNumberFormat="0" applyFill="0" applyAlignment="0" applyProtection="0"/>
    <xf numFmtId="0" fontId="30" fillId="23" borderId="7" applyNumberFormat="0" applyFont="0" applyAlignment="0" applyProtection="0"/>
    <xf numFmtId="0" fontId="46" fillId="0" borderId="0" applyNumberFormat="0" applyFill="0" applyBorder="0" applyAlignment="0" applyProtection="0"/>
    <xf numFmtId="0" fontId="27" fillId="0" borderId="0"/>
    <xf numFmtId="0" fontId="28" fillId="2" borderId="0" applyNumberFormat="0" applyBorder="0" applyAlignment="0" applyProtection="0"/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180" fontId="106" fillId="0" borderId="0"/>
    <xf numFmtId="180" fontId="106" fillId="0" borderId="0"/>
    <xf numFmtId="180" fontId="106" fillId="0" borderId="0"/>
    <xf numFmtId="180" fontId="106" fillId="0" borderId="0"/>
    <xf numFmtId="180" fontId="106" fillId="0" borderId="0"/>
    <xf numFmtId="180" fontId="106" fillId="0" borderId="0"/>
    <xf numFmtId="180" fontId="106" fillId="0" borderId="0"/>
    <xf numFmtId="180" fontId="106" fillId="0" borderId="0"/>
    <xf numFmtId="181" fontId="30" fillId="0" borderId="0" applyFont="0" applyFill="0" applyBorder="0" applyAlignment="0" applyProtection="0"/>
    <xf numFmtId="181" fontId="30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43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9" fontId="30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8" fillId="0" borderId="0" applyFont="0" applyFill="0" applyBorder="0" applyAlignment="0" applyProtection="0"/>
    <xf numFmtId="165" fontId="27" fillId="0" borderId="0" applyFont="0" applyFill="0" applyBorder="0" applyAlignment="0" applyProtection="0"/>
    <xf numFmtId="182" fontId="30" fillId="0" borderId="0" applyFont="0" applyFill="0" applyBorder="0" applyAlignment="0" applyProtection="0"/>
    <xf numFmtId="182" fontId="30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83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67" fontId="107" fillId="0" borderId="0" applyFont="0" applyFill="0" applyBorder="0" applyAlignment="0" applyProtection="0"/>
    <xf numFmtId="176" fontId="107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8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32" fillId="14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32" fillId="16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28" fillId="9" borderId="0" applyNumberFormat="0" applyBorder="0" applyAlignment="0" applyProtection="0"/>
    <xf numFmtId="0" fontId="32" fillId="9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32" fillId="17" borderId="0" applyNumberFormat="0" applyBorder="0" applyAlignment="0" applyProtection="0"/>
    <xf numFmtId="0" fontId="28" fillId="23" borderId="0" applyNumberFormat="0" applyBorder="0" applyAlignment="0" applyProtection="0"/>
    <xf numFmtId="0" fontId="28" fillId="23" borderId="0" applyNumberFormat="0" applyBorder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32" fillId="22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32" fillId="18" borderId="0" applyNumberFormat="0" applyBorder="0" applyAlignment="0" applyProtection="0"/>
    <xf numFmtId="0" fontId="28" fillId="42" borderId="0" applyNumberFormat="0" applyBorder="0" applyAlignment="0" applyProtection="0"/>
    <xf numFmtId="0" fontId="28" fillId="42" borderId="0" applyNumberFormat="0" applyBorder="0" applyAlignment="0" applyProtection="0"/>
    <xf numFmtId="0" fontId="28" fillId="20" borderId="0" applyNumberFormat="0" applyBorder="0" applyAlignment="0" applyProtection="0"/>
    <xf numFmtId="0" fontId="28" fillId="20" borderId="0" applyNumberFormat="0" applyBorder="0" applyAlignment="0" applyProtection="0"/>
    <xf numFmtId="0" fontId="32" fillId="20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32" fillId="13" borderId="0" applyNumberFormat="0" applyBorder="0" applyAlignment="0" applyProtection="0"/>
    <xf numFmtId="0" fontId="28" fillId="6" borderId="0" applyNumberFormat="0" applyBorder="0" applyAlignment="0" applyProtection="0"/>
    <xf numFmtId="0" fontId="28" fillId="6" borderId="0" applyNumberFormat="0" applyBorder="0" applyAlignment="0" applyProtection="0"/>
    <xf numFmtId="0" fontId="28" fillId="8" borderId="0" applyNumberFormat="0" applyBorder="0" applyAlignment="0" applyProtection="0"/>
    <xf numFmtId="0" fontId="28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32" fillId="14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28" fillId="7" borderId="0" applyNumberFormat="0" applyBorder="0" applyAlignment="0" applyProtection="0"/>
    <xf numFmtId="0" fontId="32" fillId="7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0" fontId="32" fillId="19" borderId="0" applyNumberFormat="0" applyBorder="0" applyAlignment="0" applyProtection="0"/>
    <xf numFmtId="184" fontId="30" fillId="0" borderId="0" applyFont="0" applyFill="0" applyBorder="0" applyAlignment="0" applyProtection="0"/>
    <xf numFmtId="0" fontId="40" fillId="0" borderId="0" applyNumberFormat="0" applyFill="0" applyBorder="0" applyAlignment="0" applyProtection="0"/>
    <xf numFmtId="0" fontId="34" fillId="4" borderId="0" applyNumberFormat="0" applyBorder="0" applyAlignment="0" applyProtection="0"/>
    <xf numFmtId="0" fontId="41" fillId="0" borderId="4" applyNumberFormat="0" applyFill="0" applyAlignment="0" applyProtection="0"/>
    <xf numFmtId="0" fontId="42" fillId="0" borderId="5" applyNumberFormat="0" applyFill="0" applyAlignment="0" applyProtection="0"/>
    <xf numFmtId="0" fontId="38" fillId="0" borderId="6" applyNumberFormat="0" applyFill="0" applyAlignment="0" applyProtection="0"/>
    <xf numFmtId="184" fontId="38" fillId="0" borderId="6" applyNumberFormat="0" applyFill="0" applyAlignment="0" applyProtection="0"/>
    <xf numFmtId="0" fontId="38" fillId="0" borderId="0" applyNumberFormat="0" applyFill="0" applyBorder="0" applyAlignment="0" applyProtection="0"/>
    <xf numFmtId="185" fontId="108" fillId="0" borderId="0">
      <protection locked="0"/>
    </xf>
    <xf numFmtId="185" fontId="108" fillId="0" borderId="0">
      <protection locked="0"/>
    </xf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9" fillId="7" borderId="1" applyNumberFormat="0" applyAlignment="0" applyProtection="0"/>
    <xf numFmtId="0" fontId="37" fillId="0" borderId="3" applyNumberFormat="0" applyFill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7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7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8" fillId="0" borderId="0" applyFont="0" applyFill="0" applyBorder="0" applyAlignment="0" applyProtection="0"/>
    <xf numFmtId="169" fontId="27" fillId="0" borderId="0" applyFont="0" applyFill="0" applyBorder="0" applyAlignment="0" applyProtection="0"/>
    <xf numFmtId="168" fontId="27" fillId="0" borderId="0" applyFont="0" applyFill="0" applyBorder="0" applyAlignment="0" applyProtection="0"/>
    <xf numFmtId="186" fontId="30" fillId="0" borderId="0" applyFont="0" applyFill="0" applyBorder="0" applyAlignment="0" applyProtection="0"/>
    <xf numFmtId="187" fontId="109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5" fillId="0" borderId="0"/>
    <xf numFmtId="0" fontId="30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27" fillId="0" borderId="0"/>
    <xf numFmtId="0" fontId="30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110" fillId="0" borderId="0"/>
    <xf numFmtId="0" fontId="30" fillId="0" borderId="0"/>
    <xf numFmtId="0" fontId="28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105" fillId="0" borderId="0"/>
    <xf numFmtId="0" fontId="28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8" fillId="0" borderId="0"/>
    <xf numFmtId="0" fontId="30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84" fontId="27" fillId="0" borderId="0"/>
    <xf numFmtId="184" fontId="27" fillId="0" borderId="0"/>
    <xf numFmtId="184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7" fillId="0" borderId="0"/>
    <xf numFmtId="0" fontId="27" fillId="0" borderId="0"/>
    <xf numFmtId="0" fontId="2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28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30" fillId="23" borderId="7" applyNumberFormat="0" applyFon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0" fontId="45" fillId="20" borderId="8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7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7" fillId="0" borderId="0" applyFont="0" applyFill="0" applyBorder="0" applyAlignment="0" applyProtection="0"/>
    <xf numFmtId="9" fontId="28" fillId="0" borderId="0" applyFont="0" applyFill="0" applyBorder="0" applyAlignment="0" applyProtection="0"/>
    <xf numFmtId="188" fontId="82" fillId="0" borderId="63">
      <alignment horizontal="justify" vertical="top" wrapText="1"/>
    </xf>
    <xf numFmtId="0" fontId="30" fillId="0" borderId="0"/>
    <xf numFmtId="0" fontId="30" fillId="0" borderId="0"/>
    <xf numFmtId="0" fontId="4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6" fillId="0" borderId="0"/>
    <xf numFmtId="9" fontId="26" fillId="0" borderId="0" applyFont="0" applyFill="0" applyBorder="0" applyAlignment="0" applyProtection="0"/>
    <xf numFmtId="0" fontId="28" fillId="0" borderId="0"/>
    <xf numFmtId="9" fontId="30" fillId="0" borderId="0" applyFont="0" applyFill="0" applyBorder="0" applyAlignment="0" applyProtection="0"/>
    <xf numFmtId="167" fontId="113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167" fontId="114" fillId="0" borderId="0" applyFont="0" applyFill="0" applyBorder="0" applyAlignment="0" applyProtection="0"/>
    <xf numFmtId="0" fontId="24" fillId="0" borderId="0"/>
    <xf numFmtId="0" fontId="116" fillId="0" borderId="0">
      <alignment vertical="center"/>
    </xf>
    <xf numFmtId="0" fontId="117" fillId="0" borderId="0" applyNumberFormat="0" applyProtection="0">
      <alignment vertical="center"/>
    </xf>
    <xf numFmtId="0" fontId="118" fillId="0" borderId="0" applyNumberFormat="0" applyProtection="0">
      <alignment vertical="center"/>
    </xf>
    <xf numFmtId="167" fontId="116" fillId="0" borderId="0" applyFont="0" applyFill="0" applyBorder="0" applyAlignment="0" applyProtection="0"/>
    <xf numFmtId="9" fontId="116" fillId="0" borderId="0" applyFont="0" applyFill="0" applyBorder="0" applyAlignment="0" applyProtection="0"/>
    <xf numFmtId="0" fontId="119" fillId="48" borderId="67" applyNumberFormat="0" applyAlignment="0" applyProtection="0"/>
    <xf numFmtId="0" fontId="23" fillId="0" borderId="0"/>
    <xf numFmtId="9" fontId="23" fillId="0" borderId="0" applyFont="0" applyFill="0" applyBorder="0" applyAlignment="0" applyProtection="0"/>
    <xf numFmtId="0" fontId="124" fillId="0" borderId="0"/>
    <xf numFmtId="176" fontId="124" fillId="0" borderId="0" applyFont="0" applyFill="0" applyBorder="0" applyAlignment="0" applyProtection="0"/>
    <xf numFmtId="9" fontId="124" fillId="0" borderId="0" applyFont="0" applyFill="0" applyBorder="0" applyAlignment="0" applyProtection="0"/>
    <xf numFmtId="169" fontId="124" fillId="0" borderId="0" applyFont="0" applyFill="0" applyBorder="0" applyAlignment="0" applyProtection="0"/>
    <xf numFmtId="9" fontId="126" fillId="0" borderId="0" applyFont="0" applyFill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168" fontId="127" fillId="0" borderId="0" applyFont="0" applyFill="0" applyBorder="0" applyAlignment="0" applyProtection="0"/>
    <xf numFmtId="0" fontId="20" fillId="0" borderId="0"/>
    <xf numFmtId="0" fontId="30" fillId="0" borderId="0" applyFill="0" applyBorder="0"/>
    <xf numFmtId="0" fontId="30" fillId="0" borderId="0" applyFill="0" applyBorder="0"/>
    <xf numFmtId="0" fontId="19" fillId="0" borderId="0"/>
    <xf numFmtId="9" fontId="19" fillId="0" borderId="0" applyFont="0" applyFill="0" applyBorder="0" applyAlignment="0" applyProtection="0"/>
    <xf numFmtId="0" fontId="18" fillId="0" borderId="0"/>
    <xf numFmtId="9" fontId="17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5" fillId="0" borderId="0"/>
    <xf numFmtId="0" fontId="14" fillId="0" borderId="0"/>
    <xf numFmtId="0" fontId="13" fillId="0" borderId="0"/>
    <xf numFmtId="0" fontId="12" fillId="0" borderId="0"/>
    <xf numFmtId="9" fontId="12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167" fontId="10" fillId="0" borderId="0" applyFont="0" applyFill="0" applyBorder="0" applyAlignment="0" applyProtection="0"/>
    <xf numFmtId="0" fontId="137" fillId="0" borderId="0"/>
    <xf numFmtId="0" fontId="9" fillId="0" borderId="0"/>
    <xf numFmtId="0" fontId="116" fillId="0" borderId="0">
      <alignment vertical="center"/>
    </xf>
    <xf numFmtId="167" fontId="116" fillId="0" borderId="0" applyFont="0" applyFill="0" applyBorder="0" applyAlignment="0" applyProtection="0"/>
    <xf numFmtId="9" fontId="116" fillId="0" borderId="0" applyFont="0" applyFill="0" applyBorder="0" applyAlignment="0" applyProtection="0"/>
    <xf numFmtId="0" fontId="118" fillId="0" borderId="0" applyNumberFormat="0" applyProtection="0">
      <alignment vertical="center"/>
    </xf>
    <xf numFmtId="0" fontId="8" fillId="0" borderId="0"/>
    <xf numFmtId="0" fontId="7" fillId="0" borderId="0"/>
    <xf numFmtId="0" fontId="6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170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30" fillId="27" borderId="0" xfId="208" applyFill="1" applyBorder="1" applyAlignment="1">
      <alignment vertical="center"/>
    </xf>
    <xf numFmtId="0" fontId="30" fillId="27" borderId="0" xfId="208" applyFill="1" applyAlignment="1">
      <alignment vertical="center"/>
    </xf>
    <xf numFmtId="0" fontId="30" fillId="27" borderId="0" xfId="208" applyFill="1" applyAlignment="1">
      <alignment vertical="center" wrapText="1"/>
    </xf>
    <xf numFmtId="0" fontId="56" fillId="0" borderId="0" xfId="210" applyFont="1" applyFill="1" applyBorder="1" applyAlignment="1">
      <alignment horizontal="center" vertical="center" wrapText="1"/>
    </xf>
    <xf numFmtId="0" fontId="57" fillId="0" borderId="14" xfId="210" applyFont="1" applyFill="1" applyBorder="1" applyAlignment="1">
      <alignment horizontal="center" vertical="center" wrapText="1"/>
    </xf>
    <xf numFmtId="14" fontId="57" fillId="0" borderId="14" xfId="210" applyNumberFormat="1" applyFont="1" applyFill="1" applyBorder="1" applyAlignment="1">
      <alignment horizontal="center" vertical="center" wrapText="1"/>
    </xf>
    <xf numFmtId="0" fontId="30" fillId="0" borderId="0" xfId="0" applyFont="1" applyFill="1" applyBorder="1"/>
    <xf numFmtId="0" fontId="30" fillId="0" borderId="0" xfId="0" applyFont="1"/>
    <xf numFmtId="0" fontId="58" fillId="31" borderId="16" xfId="0" applyFont="1" applyFill="1" applyBorder="1" applyAlignment="1">
      <alignment horizontal="center" vertical="center"/>
    </xf>
    <xf numFmtId="0" fontId="58" fillId="31" borderId="16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/>
    <xf numFmtId="0" fontId="63" fillId="31" borderId="16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 wrapText="1"/>
    </xf>
    <xf numFmtId="0" fontId="64" fillId="24" borderId="16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textRotation="90" wrapText="1"/>
    </xf>
    <xf numFmtId="0" fontId="62" fillId="0" borderId="16" xfId="0" applyFont="1" applyFill="1" applyBorder="1" applyAlignment="1">
      <alignment horizontal="left" vertical="center"/>
    </xf>
    <xf numFmtId="2" fontId="65" fillId="0" borderId="16" xfId="0" applyNumberFormat="1" applyFont="1" applyFill="1" applyBorder="1" applyAlignment="1">
      <alignment horizontal="center" vertical="center"/>
    </xf>
    <xf numFmtId="2" fontId="64" fillId="0" borderId="16" xfId="0" applyNumberFormat="1" applyFont="1" applyFill="1" applyBorder="1" applyAlignment="1">
      <alignment horizontal="center" vertical="center"/>
    </xf>
    <xf numFmtId="0" fontId="62" fillId="0" borderId="0" xfId="0" applyFont="1" applyFill="1" applyBorder="1" applyAlignment="1">
      <alignment horizontal="center" vertical="center"/>
    </xf>
    <xf numFmtId="0" fontId="62" fillId="0" borderId="16" xfId="0" applyFont="1" applyFill="1" applyBorder="1" applyAlignment="1">
      <alignment horizontal="center" vertical="center"/>
    </xf>
    <xf numFmtId="2" fontId="62" fillId="0" borderId="16" xfId="0" applyNumberFormat="1" applyFont="1" applyFill="1" applyBorder="1" applyAlignment="1">
      <alignment horizontal="center" vertical="center"/>
    </xf>
    <xf numFmtId="0" fontId="63" fillId="31" borderId="17" xfId="0" applyFont="1" applyFill="1" applyBorder="1" applyAlignment="1">
      <alignment horizontal="center" vertical="center" wrapText="1"/>
    </xf>
    <xf numFmtId="0" fontId="63" fillId="31" borderId="16" xfId="0" applyFont="1" applyFill="1" applyBorder="1" applyAlignment="1">
      <alignment horizontal="center" vertical="center"/>
    </xf>
    <xf numFmtId="2" fontId="67" fillId="0" borderId="16" xfId="0" applyNumberFormat="1" applyFont="1" applyFill="1" applyBorder="1" applyAlignment="1">
      <alignment horizontal="center" vertical="center"/>
    </xf>
    <xf numFmtId="0" fontId="30" fillId="0" borderId="0" xfId="0" applyFont="1" applyBorder="1"/>
    <xf numFmtId="0" fontId="51" fillId="24" borderId="17" xfId="0" applyFont="1" applyFill="1" applyBorder="1" applyAlignment="1">
      <alignment horizontal="center" vertical="center" wrapText="1"/>
    </xf>
    <xf numFmtId="172" fontId="51" fillId="24" borderId="16" xfId="238" applyFont="1" applyFill="1" applyBorder="1" applyAlignment="1" applyProtection="1">
      <alignment horizontal="center" vertical="center" wrapText="1"/>
    </xf>
    <xf numFmtId="172" fontId="51" fillId="31" borderId="16" xfId="238" applyFont="1" applyFill="1" applyBorder="1" applyAlignment="1" applyProtection="1">
      <alignment horizontal="center" vertical="center" wrapText="1"/>
    </xf>
    <xf numFmtId="172" fontId="51" fillId="24" borderId="17" xfId="238" applyFont="1" applyFill="1" applyBorder="1" applyAlignment="1" applyProtection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49" fillId="0" borderId="16" xfId="0" applyFont="1" applyBorder="1" applyAlignment="1">
      <alignment horizontal="left" vertical="center"/>
    </xf>
    <xf numFmtId="0" fontId="49" fillId="0" borderId="16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left" vertical="center"/>
    </xf>
    <xf numFmtId="2" fontId="64" fillId="0" borderId="0" xfId="0" applyNumberFormat="1" applyFont="1" applyFill="1" applyBorder="1" applyAlignment="1">
      <alignment horizontal="center" vertical="center"/>
    </xf>
    <xf numFmtId="2" fontId="67" fillId="0" borderId="0" xfId="0" applyNumberFormat="1" applyFont="1" applyFill="1" applyBorder="1" applyAlignment="1">
      <alignment horizontal="center" vertical="center"/>
    </xf>
    <xf numFmtId="9" fontId="66" fillId="0" borderId="0" xfId="0" applyNumberFormat="1" applyFont="1" applyFill="1" applyBorder="1" applyAlignment="1">
      <alignment horizontal="center" vertical="center"/>
    </xf>
    <xf numFmtId="0" fontId="49" fillId="0" borderId="16" xfId="0" applyFont="1" applyFill="1" applyBorder="1" applyAlignment="1">
      <alignment horizontal="center" vertical="center"/>
    </xf>
    <xf numFmtId="1" fontId="62" fillId="0" borderId="16" xfId="0" applyNumberFormat="1" applyFont="1" applyFill="1" applyBorder="1" applyAlignment="1">
      <alignment horizontal="center" vertical="center"/>
    </xf>
    <xf numFmtId="2" fontId="62" fillId="0" borderId="0" xfId="0" applyNumberFormat="1" applyFont="1" applyFill="1" applyBorder="1" applyAlignment="1">
      <alignment horizontal="center" vertical="center"/>
    </xf>
    <xf numFmtId="0" fontId="63" fillId="0" borderId="23" xfId="0" applyFont="1" applyFill="1" applyBorder="1" applyAlignment="1">
      <alignment vertical="center" wrapText="1"/>
    </xf>
    <xf numFmtId="0" fontId="63" fillId="0" borderId="0" xfId="0" applyFont="1" applyFill="1" applyBorder="1" applyAlignment="1">
      <alignment vertical="center"/>
    </xf>
    <xf numFmtId="0" fontId="63" fillId="0" borderId="0" xfId="0" applyFont="1" applyFill="1" applyBorder="1" applyAlignment="1">
      <alignment vertical="center" wrapText="1"/>
    </xf>
    <xf numFmtId="0" fontId="51" fillId="0" borderId="0" xfId="0" applyFont="1" applyBorder="1" applyAlignment="1">
      <alignment horizontal="center" vertical="center" textRotation="90" wrapText="1"/>
    </xf>
    <xf numFmtId="0" fontId="51" fillId="0" borderId="16" xfId="0" applyFont="1" applyFill="1" applyBorder="1" applyAlignment="1">
      <alignment horizontal="center" vertical="center" wrapText="1"/>
    </xf>
    <xf numFmtId="9" fontId="51" fillId="0" borderId="16" xfId="1051" applyFont="1" applyFill="1" applyBorder="1" applyAlignment="1">
      <alignment horizontal="center" vertical="center" wrapText="1"/>
    </xf>
    <xf numFmtId="0" fontId="62" fillId="0" borderId="0" xfId="0" applyFont="1" applyFill="1" applyBorder="1" applyAlignment="1">
      <alignment horizontal="left" vertical="center"/>
    </xf>
    <xf numFmtId="171" fontId="51" fillId="0" borderId="0" xfId="0" applyNumberFormat="1" applyFont="1" applyFill="1" applyBorder="1" applyAlignment="1">
      <alignment horizontal="center" vertical="center" wrapText="1"/>
    </xf>
    <xf numFmtId="0" fontId="62" fillId="30" borderId="0" xfId="0" applyFont="1" applyFill="1" applyBorder="1" applyAlignment="1">
      <alignment horizontal="left" vertical="center"/>
    </xf>
    <xf numFmtId="2" fontId="67" fillId="30" borderId="0" xfId="0" applyNumberFormat="1" applyFont="1" applyFill="1" applyBorder="1" applyAlignment="1">
      <alignment horizontal="center" vertical="center"/>
    </xf>
    <xf numFmtId="2" fontId="64" fillId="30" borderId="0" xfId="0" applyNumberFormat="1" applyFont="1" applyFill="1" applyBorder="1" applyAlignment="1">
      <alignment horizontal="center" vertical="center"/>
    </xf>
    <xf numFmtId="0" fontId="62" fillId="30" borderId="0" xfId="0" applyFont="1" applyFill="1" applyBorder="1" applyAlignment="1">
      <alignment horizontal="center" vertical="center"/>
    </xf>
    <xf numFmtId="171" fontId="51" fillId="30" borderId="0" xfId="0" applyNumberFormat="1" applyFont="1" applyFill="1" applyBorder="1" applyAlignment="1">
      <alignment horizontal="center" vertical="center" wrapText="1"/>
    </xf>
    <xf numFmtId="0" fontId="30" fillId="30" borderId="0" xfId="0" applyFont="1" applyFill="1" applyBorder="1" applyAlignment="1"/>
    <xf numFmtId="0" fontId="30" fillId="30" borderId="0" xfId="0" applyFont="1" applyFill="1"/>
    <xf numFmtId="4" fontId="62" fillId="0" borderId="16" xfId="0" applyNumberFormat="1" applyFont="1" applyFill="1" applyBorder="1" applyAlignment="1">
      <alignment horizontal="center" vertical="center"/>
    </xf>
    <xf numFmtId="4" fontId="49" fillId="0" borderId="16" xfId="216" applyNumberFormat="1" applyFont="1" applyFill="1" applyBorder="1" applyAlignment="1">
      <alignment horizontal="center" vertical="center" wrapText="1"/>
    </xf>
    <xf numFmtId="0" fontId="49" fillId="0" borderId="16" xfId="216" applyFont="1" applyFill="1" applyBorder="1" applyAlignment="1">
      <alignment horizontal="center" vertical="center" wrapText="1"/>
    </xf>
    <xf numFmtId="4" fontId="89" fillId="24" borderId="26" xfId="208" applyNumberFormat="1" applyFont="1" applyFill="1" applyBorder="1" applyAlignment="1">
      <alignment horizontal="center" vertical="center" wrapText="1"/>
    </xf>
    <xf numFmtId="0" fontId="30" fillId="27" borderId="0" xfId="208" applyFont="1" applyFill="1" applyAlignment="1">
      <alignment vertical="center" wrapText="1"/>
    </xf>
    <xf numFmtId="0" fontId="89" fillId="24" borderId="26" xfId="208" applyFont="1" applyFill="1" applyBorder="1" applyAlignment="1">
      <alignment horizontal="center" vertical="center" wrapText="1"/>
    </xf>
    <xf numFmtId="0" fontId="50" fillId="27" borderId="0" xfId="208" applyFont="1" applyFill="1" applyAlignment="1">
      <alignment vertical="center" wrapText="1"/>
    </xf>
    <xf numFmtId="0" fontId="50" fillId="28" borderId="27" xfId="208" applyFont="1" applyFill="1" applyBorder="1" applyAlignment="1">
      <alignment horizontal="left" vertical="center" wrapText="1" indent="1"/>
    </xf>
    <xf numFmtId="0" fontId="50" fillId="28" borderId="28" xfId="208" applyFont="1" applyFill="1" applyBorder="1" applyAlignment="1">
      <alignment horizontal="center" vertical="center" wrapText="1"/>
    </xf>
    <xf numFmtId="0" fontId="50" fillId="28" borderId="30" xfId="208" applyFont="1" applyFill="1" applyBorder="1" applyAlignment="1">
      <alignment horizontal="left" vertical="center" wrapText="1" indent="1"/>
    </xf>
    <xf numFmtId="0" fontId="50" fillId="28" borderId="31" xfId="208" applyFont="1" applyFill="1" applyBorder="1" applyAlignment="1">
      <alignment horizontal="center" vertical="center" wrapText="1"/>
    </xf>
    <xf numFmtId="49" fontId="89" fillId="24" borderId="38" xfId="208" applyNumberFormat="1" applyFont="1" applyFill="1" applyBorder="1" applyAlignment="1">
      <alignment horizontal="left" vertical="center" wrapText="1" indent="1"/>
    </xf>
    <xf numFmtId="0" fontId="50" fillId="28" borderId="39" xfId="208" applyFont="1" applyFill="1" applyBorder="1" applyAlignment="1">
      <alignment horizontal="left" vertical="center" wrapText="1" indent="1"/>
    </xf>
    <xf numFmtId="0" fontId="50" fillId="28" borderId="40" xfId="208" applyFont="1" applyFill="1" applyBorder="1" applyAlignment="1">
      <alignment horizontal="center" vertical="center" wrapText="1"/>
    </xf>
    <xf numFmtId="49" fontId="89" fillId="24" borderId="15" xfId="208" applyNumberFormat="1" applyFont="1" applyFill="1" applyBorder="1" applyAlignment="1">
      <alignment horizontal="left" vertical="center" wrapText="1" indent="1"/>
    </xf>
    <xf numFmtId="49" fontId="89" fillId="24" borderId="33" xfId="208" applyNumberFormat="1" applyFont="1" applyFill="1" applyBorder="1" applyAlignment="1">
      <alignment horizontal="left" vertical="center" wrapText="1" indent="1"/>
    </xf>
    <xf numFmtId="0" fontId="92" fillId="28" borderId="35" xfId="208" applyFont="1" applyFill="1" applyBorder="1" applyAlignment="1">
      <alignment horizontal="left" vertical="center" wrapText="1" indent="1"/>
    </xf>
    <xf numFmtId="0" fontId="92" fillId="28" borderId="36" xfId="208" applyFont="1" applyFill="1" applyBorder="1" applyAlignment="1">
      <alignment horizontal="center" vertical="center" wrapText="1"/>
    </xf>
    <xf numFmtId="0" fontId="92" fillId="29" borderId="35" xfId="208" applyFont="1" applyFill="1" applyBorder="1" applyAlignment="1">
      <alignment horizontal="left" vertical="center" wrapText="1" indent="1"/>
    </xf>
    <xf numFmtId="0" fontId="92" fillId="29" borderId="36" xfId="208" applyFont="1" applyFill="1" applyBorder="1" applyAlignment="1">
      <alignment horizontal="center" vertical="center" wrapText="1"/>
    </xf>
    <xf numFmtId="0" fontId="94" fillId="27" borderId="43" xfId="208" applyFont="1" applyFill="1" applyBorder="1" applyAlignment="1">
      <alignment horizontal="left" vertical="center" wrapText="1" indent="1"/>
    </xf>
    <xf numFmtId="0" fontId="94" fillId="27" borderId="44" xfId="208" applyFont="1" applyFill="1" applyBorder="1" applyAlignment="1">
      <alignment horizontal="center" vertical="center" wrapText="1"/>
    </xf>
    <xf numFmtId="0" fontId="93" fillId="24" borderId="43" xfId="208" applyFont="1" applyFill="1" applyBorder="1" applyAlignment="1">
      <alignment horizontal="left" vertical="center" wrapText="1" indent="1"/>
    </xf>
    <xf numFmtId="0" fontId="93" fillId="24" borderId="44" xfId="208" applyFont="1" applyFill="1" applyBorder="1" applyAlignment="1">
      <alignment horizontal="center" vertical="center" wrapText="1"/>
    </xf>
    <xf numFmtId="0" fontId="96" fillId="24" borderId="44" xfId="208" applyFont="1" applyFill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/>
    </xf>
    <xf numFmtId="2" fontId="58" fillId="31" borderId="16" xfId="0" applyNumberFormat="1" applyFont="1" applyFill="1" applyBorder="1" applyAlignment="1">
      <alignment horizontal="center" vertical="center" wrapText="1"/>
    </xf>
    <xf numFmtId="0" fontId="49" fillId="0" borderId="47" xfId="0" applyFont="1" applyFill="1" applyBorder="1" applyAlignment="1">
      <alignment horizontal="left" vertical="center"/>
    </xf>
    <xf numFmtId="9" fontId="51" fillId="0" borderId="0" xfId="1051" applyFont="1" applyFill="1" applyBorder="1" applyAlignment="1">
      <alignment horizontal="center" vertical="center" wrapText="1"/>
    </xf>
    <xf numFmtId="2" fontId="65" fillId="0" borderId="0" xfId="0" applyNumberFormat="1" applyFont="1" applyFill="1" applyBorder="1" applyAlignment="1">
      <alignment horizontal="center" vertical="center"/>
    </xf>
    <xf numFmtId="4" fontId="49" fillId="0" borderId="0" xfId="216" applyNumberFormat="1" applyFont="1" applyFill="1" applyBorder="1" applyAlignment="1">
      <alignment horizontal="center" vertical="center" wrapText="1"/>
    </xf>
    <xf numFmtId="0" fontId="49" fillId="41" borderId="16" xfId="0" applyFont="1" applyFill="1" applyBorder="1" applyAlignment="1">
      <alignment horizontal="left" vertical="center"/>
    </xf>
    <xf numFmtId="0" fontId="62" fillId="41" borderId="16" xfId="0" applyFont="1" applyFill="1" applyBorder="1" applyAlignment="1">
      <alignment horizontal="center" vertical="center"/>
    </xf>
    <xf numFmtId="0" fontId="62" fillId="0" borderId="16" xfId="0" applyFont="1" applyBorder="1" applyAlignment="1">
      <alignment horizontal="center" vertical="center"/>
    </xf>
    <xf numFmtId="0" fontId="62" fillId="36" borderId="16" xfId="0" applyFont="1" applyFill="1" applyBorder="1" applyAlignment="1">
      <alignment horizontal="left" vertical="center" indent="3"/>
    </xf>
    <xf numFmtId="0" fontId="102" fillId="0" borderId="16" xfId="0" applyFont="1" applyFill="1" applyBorder="1" applyAlignment="1">
      <alignment horizontal="left" vertical="center"/>
    </xf>
    <xf numFmtId="0" fontId="49" fillId="40" borderId="16" xfId="0" applyFont="1" applyFill="1" applyBorder="1" applyAlignment="1">
      <alignment horizontal="left" vertical="center"/>
    </xf>
    <xf numFmtId="4" fontId="94" fillId="27" borderId="45" xfId="208" applyNumberFormat="1" applyFont="1" applyFill="1" applyBorder="1" applyAlignment="1">
      <alignment horizontal="center" vertical="center" wrapText="1"/>
    </xf>
    <xf numFmtId="4" fontId="95" fillId="24" borderId="45" xfId="208" applyNumberFormat="1" applyFont="1" applyFill="1" applyBorder="1" applyAlignment="1">
      <alignment horizontal="center" vertical="center" wrapText="1"/>
    </xf>
    <xf numFmtId="10" fontId="97" fillId="24" borderId="45" xfId="1051" applyNumberFormat="1" applyFont="1" applyFill="1" applyBorder="1" applyAlignment="1">
      <alignment horizontal="center" vertical="center" wrapText="1"/>
    </xf>
    <xf numFmtId="0" fontId="30" fillId="27" borderId="0" xfId="208" applyFill="1" applyAlignment="1">
      <alignment horizontal="center" vertical="center" wrapText="1"/>
    </xf>
    <xf numFmtId="0" fontId="62" fillId="43" borderId="16" xfId="0" applyFont="1" applyFill="1" applyBorder="1" applyAlignment="1">
      <alignment horizontal="center" vertical="center"/>
    </xf>
    <xf numFmtId="4" fontId="49" fillId="0" borderId="16" xfId="837" applyNumberFormat="1" applyFont="1" applyFill="1" applyBorder="1" applyAlignment="1">
      <alignment horizontal="center" vertical="center" wrapText="1"/>
    </xf>
    <xf numFmtId="0" fontId="62" fillId="36" borderId="58" xfId="0" applyFont="1" applyFill="1" applyBorder="1" applyAlignment="1">
      <alignment horizontal="left" vertical="center" indent="3"/>
    </xf>
    <xf numFmtId="0" fontId="63" fillId="31" borderId="17" xfId="0" applyFont="1" applyFill="1" applyBorder="1" applyAlignment="1">
      <alignment horizontal="center" vertical="center" wrapText="1"/>
    </xf>
    <xf numFmtId="0" fontId="51" fillId="24" borderId="17" xfId="0" applyFont="1" applyFill="1" applyBorder="1" applyAlignment="1">
      <alignment horizontal="center" vertical="center" wrapText="1"/>
    </xf>
    <xf numFmtId="4" fontId="49" fillId="0" borderId="16" xfId="1032" applyNumberFormat="1" applyFont="1" applyFill="1" applyBorder="1" applyAlignment="1">
      <alignment horizontal="center" vertical="center" wrapText="1"/>
    </xf>
    <xf numFmtId="2" fontId="57" fillId="0" borderId="14" xfId="837" applyNumberFormat="1" applyFont="1" applyFill="1" applyBorder="1" applyAlignment="1">
      <alignment horizontal="center" vertical="center" wrapText="1"/>
    </xf>
    <xf numFmtId="0" fontId="49" fillId="0" borderId="58" xfId="0" applyFont="1" applyFill="1" applyBorder="1" applyAlignment="1">
      <alignment horizontal="left" vertical="center"/>
    </xf>
    <xf numFmtId="0" fontId="102" fillId="44" borderId="16" xfId="0" applyFont="1" applyFill="1" applyBorder="1" applyAlignment="1">
      <alignment horizontal="left" vertical="center"/>
    </xf>
    <xf numFmtId="0" fontId="49" fillId="44" borderId="16" xfId="0" applyFont="1" applyFill="1" applyBorder="1" applyAlignment="1">
      <alignment horizontal="left" vertical="center"/>
    </xf>
    <xf numFmtId="0" fontId="62" fillId="44" borderId="16" xfId="0" applyFont="1" applyFill="1" applyBorder="1" applyAlignment="1">
      <alignment horizontal="center" vertical="center"/>
    </xf>
    <xf numFmtId="0" fontId="102" fillId="43" borderId="16" xfId="0" applyFont="1" applyFill="1" applyBorder="1" applyAlignment="1">
      <alignment horizontal="left" vertical="center"/>
    </xf>
    <xf numFmtId="0" fontId="49" fillId="43" borderId="16" xfId="0" applyFont="1" applyFill="1" applyBorder="1" applyAlignment="1">
      <alignment horizontal="left" vertical="center"/>
    </xf>
    <xf numFmtId="0" fontId="49" fillId="0" borderId="58" xfId="0" applyFont="1" applyBorder="1" applyAlignment="1">
      <alignment horizontal="left" vertical="center"/>
    </xf>
    <xf numFmtId="0" fontId="87" fillId="0" borderId="0" xfId="712" applyFont="1" applyFill="1" applyBorder="1" applyAlignment="1">
      <alignment horizontal="center" vertical="center" wrapText="1"/>
    </xf>
    <xf numFmtId="0" fontId="87" fillId="0" borderId="64" xfId="712" applyFont="1" applyFill="1" applyBorder="1" applyAlignment="1">
      <alignment horizontal="left" vertical="center" wrapText="1"/>
    </xf>
    <xf numFmtId="0" fontId="30" fillId="0" borderId="0" xfId="712" applyFont="1" applyAlignment="1">
      <alignment horizontal="left" vertical="center" wrapText="1"/>
    </xf>
    <xf numFmtId="0" fontId="111" fillId="40" borderId="0" xfId="71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63" fillId="31" borderId="17" xfId="0" applyFont="1" applyFill="1" applyBorder="1" applyAlignment="1">
      <alignment horizontal="center" vertical="center" wrapText="1"/>
    </xf>
    <xf numFmtId="0" fontId="51" fillId="24" borderId="17" xfId="0" applyFont="1" applyFill="1" applyBorder="1" applyAlignment="1">
      <alignment horizontal="center" vertical="center" wrapText="1"/>
    </xf>
    <xf numFmtId="0" fontId="62" fillId="0" borderId="0" xfId="0" applyFont="1" applyBorder="1" applyAlignment="1">
      <alignment horizontal="center" vertical="center"/>
    </xf>
    <xf numFmtId="0" fontId="49" fillId="0" borderId="16" xfId="813" applyFont="1" applyBorder="1" applyAlignment="1">
      <alignment horizontal="left" vertical="center"/>
    </xf>
    <xf numFmtId="0" fontId="62" fillId="0" borderId="16" xfId="813" applyFont="1" applyBorder="1" applyAlignment="1">
      <alignment horizontal="center" vertical="center"/>
    </xf>
    <xf numFmtId="4" fontId="49" fillId="0" borderId="24" xfId="1032" applyNumberFormat="1" applyFont="1" applyFill="1" applyBorder="1" applyAlignment="1">
      <alignment horizontal="center" vertical="center" wrapText="1"/>
    </xf>
    <xf numFmtId="0" fontId="104" fillId="0" borderId="16" xfId="0" applyFont="1" applyFill="1" applyBorder="1" applyAlignment="1">
      <alignment horizontal="left" vertical="center"/>
    </xf>
    <xf numFmtId="0" fontId="49" fillId="0" borderId="0" xfId="0" applyFont="1" applyFill="1" applyBorder="1" applyAlignment="1">
      <alignment horizontal="center" vertical="center"/>
    </xf>
    <xf numFmtId="0" fontId="49" fillId="0" borderId="0" xfId="216" applyFont="1" applyFill="1" applyBorder="1" applyAlignment="1">
      <alignment horizontal="center" vertical="center" wrapText="1"/>
    </xf>
    <xf numFmtId="0" fontId="88" fillId="27" borderId="0" xfId="208" applyFont="1" applyFill="1" applyBorder="1" applyAlignment="1">
      <alignment horizontal="center" vertical="center"/>
    </xf>
    <xf numFmtId="4" fontId="23" fillId="0" borderId="14" xfId="1045" applyNumberFormat="1" applyBorder="1" applyAlignment="1">
      <alignment horizontal="center" vertical="center" wrapText="1"/>
    </xf>
    <xf numFmtId="4" fontId="23" fillId="49" borderId="14" xfId="1045" applyNumberFormat="1" applyFill="1" applyBorder="1" applyAlignment="1">
      <alignment horizontal="center" vertical="center" wrapText="1"/>
    </xf>
    <xf numFmtId="4" fontId="120" fillId="0" borderId="14" xfId="1045" applyNumberFormat="1" applyFont="1" applyBorder="1" applyAlignment="1">
      <alignment horizontal="center" vertical="center" wrapText="1"/>
    </xf>
    <xf numFmtId="0" fontId="23" fillId="0" borderId="0" xfId="1045"/>
    <xf numFmtId="1" fontId="23" fillId="49" borderId="14" xfId="1045" applyNumberFormat="1" applyFill="1" applyBorder="1" applyAlignment="1">
      <alignment horizontal="center" vertical="center" wrapText="1"/>
    </xf>
    <xf numFmtId="1" fontId="23" fillId="0" borderId="14" xfId="1045" applyNumberFormat="1" applyBorder="1" applyAlignment="1">
      <alignment horizontal="center" vertical="center" wrapText="1"/>
    </xf>
    <xf numFmtId="0" fontId="23" fillId="0" borderId="14" xfId="1045" applyBorder="1" applyAlignment="1">
      <alignment horizontal="center" vertical="center"/>
    </xf>
    <xf numFmtId="4" fontId="120" fillId="0" borderId="14" xfId="1045" applyNumberFormat="1" applyFont="1" applyFill="1" applyBorder="1" applyAlignment="1">
      <alignment horizontal="center" vertical="center" wrapText="1"/>
    </xf>
    <xf numFmtId="1" fontId="23" fillId="0" borderId="14" xfId="1045" applyNumberFormat="1" applyBorder="1" applyAlignment="1">
      <alignment horizontal="center" vertical="center"/>
    </xf>
    <xf numFmtId="1" fontId="23" fillId="0" borderId="14" xfId="1045" applyNumberFormat="1" applyFill="1" applyBorder="1" applyAlignment="1">
      <alignment horizontal="center" vertical="center" wrapText="1"/>
    </xf>
    <xf numFmtId="4" fontId="23" fillId="0" borderId="14" xfId="1045" applyNumberFormat="1" applyFill="1" applyBorder="1" applyAlignment="1">
      <alignment horizontal="center" vertical="center" wrapText="1"/>
    </xf>
    <xf numFmtId="0" fontId="121" fillId="0" borderId="0" xfId="1045" applyNumberFormat="1" applyFont="1"/>
    <xf numFmtId="0" fontId="23" fillId="0" borderId="0" xfId="1045" applyNumberFormat="1"/>
    <xf numFmtId="4" fontId="91" fillId="28" borderId="29" xfId="208" applyNumberFormat="1" applyFont="1" applyFill="1" applyBorder="1" applyAlignment="1">
      <alignment horizontal="center" vertical="center" wrapText="1"/>
    </xf>
    <xf numFmtId="4" fontId="91" fillId="28" borderId="37" xfId="208" applyNumberFormat="1" applyFont="1" applyFill="1" applyBorder="1" applyAlignment="1">
      <alignment horizontal="center" vertical="center" wrapText="1"/>
    </xf>
    <xf numFmtId="0" fontId="50" fillId="28" borderId="71" xfId="208" applyFont="1" applyFill="1" applyBorder="1" applyAlignment="1">
      <alignment horizontal="left" vertical="center" wrapText="1" indent="1"/>
    </xf>
    <xf numFmtId="0" fontId="50" fillId="28" borderId="72" xfId="208" applyFont="1" applyFill="1" applyBorder="1" applyAlignment="1">
      <alignment horizontal="center" vertical="center" wrapText="1"/>
    </xf>
    <xf numFmtId="4" fontId="91" fillId="28" borderId="26" xfId="208" applyNumberFormat="1" applyFont="1" applyFill="1" applyBorder="1" applyAlignment="1">
      <alignment horizontal="center" vertical="center" wrapText="1"/>
    </xf>
    <xf numFmtId="4" fontId="92" fillId="0" borderId="77" xfId="208" applyNumberFormat="1" applyFont="1" applyFill="1" applyBorder="1" applyAlignment="1">
      <alignment horizontal="center" vertical="center" wrapText="1"/>
    </xf>
    <xf numFmtId="4" fontId="92" fillId="28" borderId="78" xfId="208" applyNumberFormat="1" applyFont="1" applyFill="1" applyBorder="1" applyAlignment="1">
      <alignment horizontal="center" vertical="center" wrapText="1"/>
    </xf>
    <xf numFmtId="4" fontId="93" fillId="29" borderId="78" xfId="208" applyNumberFormat="1" applyFont="1" applyFill="1" applyBorder="1" applyAlignment="1">
      <alignment horizontal="center" vertical="center" wrapText="1"/>
    </xf>
    <xf numFmtId="4" fontId="92" fillId="33" borderId="79" xfId="208" applyNumberFormat="1" applyFont="1" applyFill="1" applyBorder="1" applyAlignment="1">
      <alignment horizontal="center" vertical="center" wrapText="1"/>
    </xf>
    <xf numFmtId="0" fontId="96" fillId="24" borderId="43" xfId="208" applyFont="1" applyFill="1" applyBorder="1" applyAlignment="1">
      <alignment horizontal="left" vertical="center" wrapText="1" indent="1"/>
    </xf>
    <xf numFmtId="4" fontId="22" fillId="0" borderId="14" xfId="1045" applyNumberFormat="1" applyFont="1" applyBorder="1" applyAlignment="1">
      <alignment horizontal="center" vertical="center" wrapText="1"/>
    </xf>
    <xf numFmtId="0" fontId="22" fillId="0" borderId="14" xfId="1045" applyFont="1" applyBorder="1" applyAlignment="1">
      <alignment horizontal="center" vertical="center"/>
    </xf>
    <xf numFmtId="0" fontId="30" fillId="0" borderId="0" xfId="712"/>
    <xf numFmtId="0" fontId="30" fillId="36" borderId="0" xfId="712" applyFont="1" applyFill="1"/>
    <xf numFmtId="0" fontId="30" fillId="0" borderId="14" xfId="712" applyFont="1" applyBorder="1"/>
    <xf numFmtId="0" fontId="30" fillId="0" borderId="0" xfId="712" applyAlignment="1">
      <alignment horizontal="left"/>
    </xf>
    <xf numFmtId="0" fontId="30" fillId="0" borderId="0" xfId="712" applyNumberFormat="1"/>
    <xf numFmtId="0" fontId="30" fillId="0" borderId="0" xfId="712" applyFont="1"/>
    <xf numFmtId="0" fontId="30" fillId="0" borderId="14" xfId="712" applyBorder="1"/>
    <xf numFmtId="1" fontId="30" fillId="0" borderId="14" xfId="712" applyNumberFormat="1" applyBorder="1"/>
    <xf numFmtId="2" fontId="30" fillId="0" borderId="14" xfId="712" applyNumberFormat="1" applyBorder="1"/>
    <xf numFmtId="0" fontId="122" fillId="0" borderId="14" xfId="712" applyFont="1" applyBorder="1"/>
    <xf numFmtId="0" fontId="122" fillId="0" borderId="0" xfId="712" applyFont="1"/>
    <xf numFmtId="0" fontId="123" fillId="49" borderId="14" xfId="712" applyFont="1" applyFill="1" applyBorder="1" applyAlignment="1">
      <alignment horizontal="center" vertical="center"/>
    </xf>
    <xf numFmtId="0" fontId="30" fillId="49" borderId="14" xfId="712" applyFont="1" applyFill="1" applyBorder="1" applyAlignment="1">
      <alignment horizontal="center" vertical="center"/>
    </xf>
    <xf numFmtId="0" fontId="30" fillId="49" borderId="14" xfId="712" applyFill="1" applyBorder="1" applyAlignment="1">
      <alignment horizontal="center" vertical="center"/>
    </xf>
    <xf numFmtId="0" fontId="30" fillId="49" borderId="14" xfId="712" applyFill="1" applyBorder="1" applyAlignment="1">
      <alignment horizontal="center" vertical="center" wrapText="1"/>
    </xf>
    <xf numFmtId="0" fontId="30" fillId="49" borderId="14" xfId="712" applyFont="1" applyFill="1" applyBorder="1" applyAlignment="1">
      <alignment horizontal="center" vertical="center" wrapText="1"/>
    </xf>
    <xf numFmtId="17" fontId="30" fillId="0" borderId="73" xfId="712" applyNumberFormat="1" applyBorder="1"/>
    <xf numFmtId="0" fontId="30" fillId="0" borderId="81" xfId="712" applyBorder="1" applyAlignment="1">
      <alignment horizontal="center" vertical="center"/>
    </xf>
    <xf numFmtId="0" fontId="30" fillId="0" borderId="63" xfId="712" applyBorder="1" applyAlignment="1">
      <alignment horizontal="center" vertical="center"/>
    </xf>
    <xf numFmtId="0" fontId="30" fillId="0" borderId="69" xfId="712" applyBorder="1" applyAlignment="1">
      <alignment horizontal="center" vertical="center"/>
    </xf>
    <xf numFmtId="0" fontId="30" fillId="0" borderId="70" xfId="712" applyBorder="1" applyAlignment="1">
      <alignment horizontal="center" vertical="center"/>
    </xf>
    <xf numFmtId="2" fontId="30" fillId="37" borderId="70" xfId="712" applyNumberFormat="1" applyFill="1" applyBorder="1" applyAlignment="1">
      <alignment horizontal="center" vertical="center"/>
    </xf>
    <xf numFmtId="17" fontId="30" fillId="0" borderId="42" xfId="712" applyNumberFormat="1" applyBorder="1"/>
    <xf numFmtId="0" fontId="30" fillId="0" borderId="74" xfId="712" applyBorder="1" applyAlignment="1">
      <alignment horizontal="center" vertical="center"/>
    </xf>
    <xf numFmtId="0" fontId="30" fillId="0" borderId="14" xfId="712" applyBorder="1" applyAlignment="1">
      <alignment horizontal="center" vertical="center"/>
    </xf>
    <xf numFmtId="0" fontId="30" fillId="0" borderId="50" xfId="712" applyBorder="1" applyAlignment="1">
      <alignment horizontal="center" vertical="center"/>
    </xf>
    <xf numFmtId="0" fontId="30" fillId="0" borderId="80" xfId="712" applyBorder="1" applyAlignment="1">
      <alignment horizontal="center" vertical="center"/>
    </xf>
    <xf numFmtId="2" fontId="30" fillId="37" borderId="80" xfId="712" applyNumberFormat="1" applyFill="1" applyBorder="1" applyAlignment="1">
      <alignment horizontal="center" vertical="center"/>
    </xf>
    <xf numFmtId="17" fontId="30" fillId="0" borderId="30" xfId="712" applyNumberFormat="1" applyBorder="1"/>
    <xf numFmtId="0" fontId="30" fillId="0" borderId="75" xfId="712" applyBorder="1" applyAlignment="1">
      <alignment horizontal="center" vertical="center"/>
    </xf>
    <xf numFmtId="0" fontId="30" fillId="0" borderId="76" xfId="712" applyBorder="1" applyAlignment="1">
      <alignment horizontal="center" vertical="center"/>
    </xf>
    <xf numFmtId="0" fontId="30" fillId="0" borderId="82" xfId="712" applyBorder="1" applyAlignment="1">
      <alignment horizontal="center" vertical="center"/>
    </xf>
    <xf numFmtId="0" fontId="30" fillId="0" borderId="83" xfId="712" applyBorder="1" applyAlignment="1">
      <alignment horizontal="center" vertical="center"/>
    </xf>
    <xf numFmtId="2" fontId="30" fillId="37" borderId="83" xfId="712" applyNumberFormat="1" applyFill="1" applyBorder="1" applyAlignment="1">
      <alignment horizontal="center" vertical="center"/>
    </xf>
    <xf numFmtId="17" fontId="30" fillId="44" borderId="73" xfId="712" applyNumberFormat="1" applyFill="1" applyBorder="1"/>
    <xf numFmtId="0" fontId="30" fillId="0" borderId="84" xfId="712" applyBorder="1" applyAlignment="1">
      <alignment horizontal="center" vertical="center"/>
    </xf>
    <xf numFmtId="0" fontId="30" fillId="0" borderId="85" xfId="712" applyBorder="1" applyAlignment="1">
      <alignment horizontal="center" vertical="center"/>
    </xf>
    <xf numFmtId="0" fontId="30" fillId="0" borderId="86" xfId="712" applyBorder="1" applyAlignment="1">
      <alignment horizontal="center" vertical="center"/>
    </xf>
    <xf numFmtId="0" fontId="30" fillId="0" borderId="87" xfId="712" applyBorder="1" applyAlignment="1">
      <alignment horizontal="center" vertical="center"/>
    </xf>
    <xf numFmtId="2" fontId="121" fillId="37" borderId="70" xfId="712" applyNumberFormat="1" applyFont="1" applyFill="1" applyBorder="1" applyAlignment="1">
      <alignment horizontal="center" vertical="center"/>
    </xf>
    <xf numFmtId="17" fontId="30" fillId="44" borderId="42" xfId="712" applyNumberFormat="1" applyFill="1" applyBorder="1"/>
    <xf numFmtId="2" fontId="121" fillId="37" borderId="80" xfId="712" applyNumberFormat="1" applyFont="1" applyFill="1" applyBorder="1" applyAlignment="1">
      <alignment horizontal="center" vertical="center"/>
    </xf>
    <xf numFmtId="0" fontId="30" fillId="0" borderId="88" xfId="712" applyBorder="1" applyAlignment="1">
      <alignment horizontal="center" vertical="center"/>
    </xf>
    <xf numFmtId="0" fontId="30" fillId="0" borderId="66" xfId="712" applyBorder="1" applyAlignment="1">
      <alignment horizontal="center" vertical="center"/>
    </xf>
    <xf numFmtId="0" fontId="30" fillId="0" borderId="68" xfId="712" applyBorder="1" applyAlignment="1">
      <alignment horizontal="center" vertical="center"/>
    </xf>
    <xf numFmtId="0" fontId="30" fillId="0" borderId="14" xfId="712" applyFill="1" applyBorder="1" applyAlignment="1">
      <alignment horizontal="center" vertical="center"/>
    </xf>
    <xf numFmtId="0" fontId="30" fillId="0" borderId="80" xfId="712" applyFill="1" applyBorder="1" applyAlignment="1">
      <alignment horizontal="center" vertical="center"/>
    </xf>
    <xf numFmtId="17" fontId="30" fillId="37" borderId="42" xfId="712" applyNumberFormat="1" applyFill="1" applyBorder="1"/>
    <xf numFmtId="0" fontId="30" fillId="37" borderId="14" xfId="712" applyFill="1" applyBorder="1" applyAlignment="1">
      <alignment horizontal="center" vertical="center"/>
    </xf>
    <xf numFmtId="0" fontId="115" fillId="0" borderId="14" xfId="712" applyFont="1" applyFill="1" applyBorder="1" applyAlignment="1">
      <alignment horizontal="center" vertical="center"/>
    </xf>
    <xf numFmtId="0" fontId="30" fillId="0" borderId="14" xfId="712" applyBorder="1" applyAlignment="1">
      <alignment horizontal="center"/>
    </xf>
    <xf numFmtId="17" fontId="30" fillId="44" borderId="14" xfId="712" applyNumberFormat="1" applyFill="1" applyBorder="1"/>
    <xf numFmtId="0" fontId="30" fillId="50" borderId="14" xfId="712" applyFill="1" applyBorder="1" applyAlignment="1">
      <alignment horizontal="center" vertical="center"/>
    </xf>
    <xf numFmtId="0" fontId="50" fillId="0" borderId="14" xfId="712" applyFont="1" applyBorder="1"/>
    <xf numFmtId="2" fontId="30" fillId="36" borderId="0" xfId="712" applyNumberFormat="1" applyFill="1"/>
    <xf numFmtId="0" fontId="0" fillId="37" borderId="14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30" fillId="37" borderId="80" xfId="712" applyFill="1" applyBorder="1" applyAlignment="1">
      <alignment horizontal="center" vertical="center" wrapText="1"/>
    </xf>
    <xf numFmtId="4" fontId="30" fillId="38" borderId="14" xfId="712" applyNumberFormat="1" applyFill="1" applyBorder="1"/>
    <xf numFmtId="0" fontId="49" fillId="40" borderId="16" xfId="216" applyFont="1" applyFill="1" applyBorder="1" applyAlignment="1">
      <alignment horizontal="center" vertical="center" wrapText="1"/>
    </xf>
    <xf numFmtId="0" fontId="0" fillId="40" borderId="0" xfId="0" applyFill="1"/>
    <xf numFmtId="0" fontId="0" fillId="0" borderId="0" xfId="0" applyFill="1"/>
    <xf numFmtId="4" fontId="19" fillId="0" borderId="89" xfId="1058" applyNumberFormat="1" applyBorder="1" applyAlignment="1">
      <alignment horizontal="center" vertical="center" wrapText="1"/>
    </xf>
    <xf numFmtId="0" fontId="121" fillId="0" borderId="0" xfId="1058" applyNumberFormat="1" applyFont="1"/>
    <xf numFmtId="0" fontId="19" fillId="0" borderId="0" xfId="1058" applyNumberFormat="1"/>
    <xf numFmtId="4" fontId="19" fillId="49" borderId="89" xfId="1058" applyNumberFormat="1" applyFill="1" applyBorder="1" applyAlignment="1">
      <alignment horizontal="center" vertical="center" wrapText="1"/>
    </xf>
    <xf numFmtId="1" fontId="19" fillId="49" borderId="89" xfId="1058" applyNumberFormat="1" applyFill="1" applyBorder="1" applyAlignment="1">
      <alignment horizontal="center" vertical="center" wrapText="1"/>
    </xf>
    <xf numFmtId="0" fontId="19" fillId="0" borderId="0" xfId="1058"/>
    <xf numFmtId="4" fontId="120" fillId="0" borderId="89" xfId="1058" applyNumberFormat="1" applyFont="1" applyBorder="1" applyAlignment="1">
      <alignment horizontal="center" vertical="center" wrapText="1"/>
    </xf>
    <xf numFmtId="1" fontId="19" fillId="0" borderId="89" xfId="1058" applyNumberFormat="1" applyBorder="1" applyAlignment="1">
      <alignment horizontal="center" vertical="center" wrapText="1"/>
    </xf>
    <xf numFmtId="0" fontId="19" fillId="0" borderId="89" xfId="1058" applyBorder="1" applyAlignment="1">
      <alignment horizontal="center" vertical="center"/>
    </xf>
    <xf numFmtId="4" fontId="120" fillId="0" borderId="89" xfId="1058" applyNumberFormat="1" applyFont="1" applyFill="1" applyBorder="1" applyAlignment="1">
      <alignment horizontal="center" vertical="center" wrapText="1"/>
    </xf>
    <xf numFmtId="1" fontId="19" fillId="51" borderId="89" xfId="1058" applyNumberFormat="1" applyFill="1" applyBorder="1" applyAlignment="1">
      <alignment horizontal="center" vertical="center"/>
    </xf>
    <xf numFmtId="1" fontId="19" fillId="0" borderId="89" xfId="1058" applyNumberFormat="1" applyBorder="1" applyAlignment="1">
      <alignment horizontal="center" vertical="center"/>
    </xf>
    <xf numFmtId="1" fontId="19" fillId="0" borderId="89" xfId="1058" applyNumberFormat="1" applyFill="1" applyBorder="1" applyAlignment="1">
      <alignment horizontal="center" vertical="center" wrapText="1"/>
    </xf>
    <xf numFmtId="0" fontId="19" fillId="0" borderId="89" xfId="1058" applyFont="1" applyBorder="1"/>
    <xf numFmtId="1" fontId="19" fillId="0" borderId="89" xfId="1058" applyNumberFormat="1" applyBorder="1"/>
    <xf numFmtId="0" fontId="18" fillId="0" borderId="0" xfId="1060"/>
    <xf numFmtId="0" fontId="121" fillId="39" borderId="89" xfId="1060" applyFont="1" applyFill="1" applyBorder="1"/>
    <xf numFmtId="0" fontId="128" fillId="0" borderId="89" xfId="1060" applyFont="1" applyBorder="1"/>
    <xf numFmtId="0" fontId="129" fillId="0" borderId="89" xfId="1060" applyFont="1" applyBorder="1"/>
    <xf numFmtId="4" fontId="129" fillId="0" borderId="89" xfId="1060" applyNumberFormat="1" applyFont="1" applyBorder="1" applyAlignment="1">
      <alignment horizontal="right"/>
    </xf>
    <xf numFmtId="0" fontId="113" fillId="0" borderId="89" xfId="1060" applyFont="1" applyBorder="1"/>
    <xf numFmtId="0" fontId="129" fillId="0" borderId="0" xfId="1060" applyFont="1"/>
    <xf numFmtId="2" fontId="121" fillId="39" borderId="89" xfId="1060" applyNumberFormat="1" applyFont="1" applyFill="1" applyBorder="1"/>
    <xf numFmtId="0" fontId="129" fillId="0" borderId="0" xfId="1060" applyFont="1" applyFill="1" applyBorder="1"/>
    <xf numFmtId="2" fontId="18" fillId="0" borderId="0" xfId="1060" applyNumberFormat="1"/>
    <xf numFmtId="171" fontId="88" fillId="47" borderId="26" xfId="208" applyNumberFormat="1" applyFont="1" applyFill="1" applyBorder="1" applyAlignment="1">
      <alignment horizontal="center" vertical="center" wrapText="1"/>
    </xf>
    <xf numFmtId="9" fontId="66" fillId="0" borderId="16" xfId="1033" applyFont="1" applyFill="1" applyBorder="1" applyAlignment="1">
      <alignment horizontal="center" vertical="center"/>
    </xf>
    <xf numFmtId="9" fontId="104" fillId="0" borderId="16" xfId="1033" applyFont="1" applyFill="1" applyBorder="1" applyAlignment="1">
      <alignment horizontal="center" vertical="center"/>
    </xf>
    <xf numFmtId="0" fontId="30" fillId="0" borderId="0" xfId="712" applyFont="1" applyFill="1" applyBorder="1"/>
    <xf numFmtId="0" fontId="30" fillId="0" borderId="0" xfId="712" applyFont="1" applyFill="1" applyBorder="1" applyAlignment="1"/>
    <xf numFmtId="2" fontId="66" fillId="0" borderId="16" xfId="712" applyNumberFormat="1" applyFont="1" applyFill="1" applyBorder="1" applyAlignment="1">
      <alignment horizontal="center" vertical="center"/>
    </xf>
    <xf numFmtId="0" fontId="66" fillId="0" borderId="16" xfId="712" applyFont="1" applyFill="1" applyBorder="1" applyAlignment="1">
      <alignment horizontal="center" vertical="center"/>
    </xf>
    <xf numFmtId="2" fontId="64" fillId="0" borderId="0" xfId="712" applyNumberFormat="1" applyFont="1" applyFill="1" applyBorder="1" applyAlignment="1">
      <alignment horizontal="center" vertical="center"/>
    </xf>
    <xf numFmtId="171" fontId="70" fillId="0" borderId="16" xfId="712" applyNumberFormat="1" applyFont="1" applyFill="1" applyBorder="1" applyAlignment="1">
      <alignment horizontal="center" vertical="center"/>
    </xf>
    <xf numFmtId="2" fontId="70" fillId="0" borderId="16" xfId="712" applyNumberFormat="1" applyFont="1" applyFill="1" applyBorder="1" applyAlignment="1">
      <alignment horizontal="center" vertical="center"/>
    </xf>
    <xf numFmtId="0" fontId="59" fillId="0" borderId="0" xfId="712" applyFont="1" applyFill="1" applyBorder="1"/>
    <xf numFmtId="2" fontId="64" fillId="0" borderId="16" xfId="712" applyNumberFormat="1" applyFont="1" applyFill="1" applyBorder="1" applyAlignment="1">
      <alignment horizontal="center" vertical="center"/>
    </xf>
    <xf numFmtId="2" fontId="67" fillId="0" borderId="16" xfId="712" applyNumberFormat="1" applyFont="1" applyFill="1" applyBorder="1" applyAlignment="1">
      <alignment horizontal="center" vertical="center"/>
    </xf>
    <xf numFmtId="0" fontId="49" fillId="0" borderId="16" xfId="712" applyFont="1" applyFill="1" applyBorder="1" applyAlignment="1">
      <alignment horizontal="left" vertical="center"/>
    </xf>
    <xf numFmtId="179" fontId="30" fillId="0" borderId="0" xfId="1033" applyNumberFormat="1" applyFont="1"/>
    <xf numFmtId="2" fontId="104" fillId="0" borderId="16" xfId="712" applyNumberFormat="1" applyFont="1" applyFill="1" applyBorder="1" applyAlignment="1">
      <alignment horizontal="center" vertical="center"/>
    </xf>
    <xf numFmtId="0" fontId="104" fillId="0" borderId="16" xfId="712" applyFont="1" applyFill="1" applyBorder="1" applyAlignment="1">
      <alignment horizontal="center" vertical="center"/>
    </xf>
    <xf numFmtId="2" fontId="103" fillId="0" borderId="0" xfId="712" applyNumberFormat="1" applyFont="1" applyFill="1" applyBorder="1" applyAlignment="1">
      <alignment horizontal="center" vertical="center"/>
    </xf>
    <xf numFmtId="171" fontId="103" fillId="0" borderId="16" xfId="712" applyNumberFormat="1" applyFont="1" applyFill="1" applyBorder="1" applyAlignment="1">
      <alignment horizontal="center" vertical="center"/>
    </xf>
    <xf numFmtId="2" fontId="103" fillId="0" borderId="16" xfId="712" applyNumberFormat="1" applyFont="1" applyFill="1" applyBorder="1" applyAlignment="1">
      <alignment horizontal="center" vertical="center"/>
    </xf>
    <xf numFmtId="0" fontId="122" fillId="0" borderId="0" xfId="712" applyFont="1" applyFill="1" applyBorder="1"/>
    <xf numFmtId="2" fontId="70" fillId="0" borderId="19" xfId="712" applyNumberFormat="1" applyFont="1" applyFill="1" applyBorder="1" applyAlignment="1">
      <alignment horizontal="center" vertical="center"/>
    </xf>
    <xf numFmtId="0" fontId="30" fillId="0" borderId="0" xfId="712" applyFont="1" applyFill="1" applyBorder="1" applyAlignment="1">
      <alignment horizontal="center"/>
    </xf>
    <xf numFmtId="2" fontId="70" fillId="0" borderId="24" xfId="712" applyNumberFormat="1" applyFont="1" applyFill="1" applyBorder="1" applyAlignment="1">
      <alignment horizontal="center" vertical="center"/>
    </xf>
    <xf numFmtId="0" fontId="62" fillId="0" borderId="16" xfId="712" applyFont="1" applyFill="1" applyBorder="1" applyAlignment="1">
      <alignment horizontal="left" vertical="center"/>
    </xf>
    <xf numFmtId="0" fontId="122" fillId="0" borderId="0" xfId="712" applyFont="1" applyFill="1" applyBorder="1" applyAlignment="1"/>
    <xf numFmtId="0" fontId="104" fillId="0" borderId="16" xfId="712" applyFont="1" applyFill="1" applyBorder="1" applyAlignment="1">
      <alignment horizontal="left" vertical="center"/>
    </xf>
    <xf numFmtId="0" fontId="51" fillId="24" borderId="17" xfId="712" applyFont="1" applyFill="1" applyBorder="1" applyAlignment="1">
      <alignment horizontal="center" vertical="center" wrapText="1"/>
    </xf>
    <xf numFmtId="0" fontId="51" fillId="0" borderId="0" xfId="712" applyFont="1" applyFill="1" applyBorder="1" applyAlignment="1">
      <alignment horizontal="center" vertical="center" wrapText="1"/>
    </xf>
    <xf numFmtId="0" fontId="63" fillId="31" borderId="16" xfId="712" applyFont="1" applyFill="1" applyBorder="1" applyAlignment="1">
      <alignment horizontal="center" vertical="center" wrapText="1"/>
    </xf>
    <xf numFmtId="0" fontId="63" fillId="0" borderId="0" xfId="712" applyFont="1" applyFill="1" applyBorder="1" applyAlignment="1">
      <alignment horizontal="center" vertical="center" wrapText="1"/>
    </xf>
    <xf numFmtId="0" fontId="63" fillId="31" borderId="16" xfId="712" applyFont="1" applyFill="1" applyBorder="1" applyAlignment="1">
      <alignment horizontal="center" vertical="center"/>
    </xf>
    <xf numFmtId="0" fontId="63" fillId="0" borderId="0" xfId="712" applyFont="1" applyFill="1" applyBorder="1" applyAlignment="1">
      <alignment vertical="center"/>
    </xf>
    <xf numFmtId="0" fontId="62" fillId="37" borderId="16" xfId="712" applyFont="1" applyFill="1" applyBorder="1" applyAlignment="1">
      <alignment horizontal="left" vertical="center"/>
    </xf>
    <xf numFmtId="0" fontId="66" fillId="0" borderId="0" xfId="712" applyFont="1" applyFill="1" applyBorder="1" applyAlignment="1">
      <alignment horizontal="center" vertical="center"/>
    </xf>
    <xf numFmtId="0" fontId="51" fillId="0" borderId="0" xfId="712" applyFont="1" applyAlignment="1">
      <alignment horizontal="center" vertical="center" textRotation="90" wrapText="1"/>
    </xf>
    <xf numFmtId="0" fontId="30" fillId="30" borderId="0" xfId="712" applyFont="1" applyFill="1"/>
    <xf numFmtId="0" fontId="30" fillId="30" borderId="0" xfId="712" applyFont="1" applyFill="1" applyBorder="1" applyAlignment="1"/>
    <xf numFmtId="171" fontId="51" fillId="30" borderId="0" xfId="712" applyNumberFormat="1" applyFont="1" applyFill="1" applyBorder="1" applyAlignment="1">
      <alignment horizontal="center" vertical="center" wrapText="1"/>
    </xf>
    <xf numFmtId="2" fontId="67" fillId="30" borderId="0" xfId="712" applyNumberFormat="1" applyFont="1" applyFill="1" applyBorder="1" applyAlignment="1">
      <alignment horizontal="center" vertical="center"/>
    </xf>
    <xf numFmtId="0" fontId="62" fillId="30" borderId="0" xfId="712" applyFont="1" applyFill="1" applyBorder="1" applyAlignment="1">
      <alignment horizontal="center" vertical="center"/>
    </xf>
    <xf numFmtId="2" fontId="64" fillId="30" borderId="0" xfId="712" applyNumberFormat="1" applyFont="1" applyFill="1" applyBorder="1" applyAlignment="1">
      <alignment horizontal="center" vertical="center"/>
    </xf>
    <xf numFmtId="0" fontId="62" fillId="30" borderId="0" xfId="712" applyFont="1" applyFill="1" applyBorder="1" applyAlignment="1">
      <alignment horizontal="left" vertical="center"/>
    </xf>
    <xf numFmtId="171" fontId="51" fillId="0" borderId="0" xfId="712" applyNumberFormat="1" applyFont="1" applyFill="1" applyBorder="1" applyAlignment="1">
      <alignment horizontal="center" vertical="center" wrapText="1"/>
    </xf>
    <xf numFmtId="2" fontId="67" fillId="0" borderId="0" xfId="712" applyNumberFormat="1" applyFont="1" applyFill="1" applyBorder="1" applyAlignment="1">
      <alignment horizontal="center" vertical="center"/>
    </xf>
    <xf numFmtId="0" fontId="62" fillId="0" borderId="0" xfId="712" applyFont="1" applyFill="1" applyBorder="1" applyAlignment="1">
      <alignment horizontal="center" vertical="center"/>
    </xf>
    <xf numFmtId="0" fontId="62" fillId="0" borderId="0" xfId="712" applyFont="1" applyFill="1" applyBorder="1" applyAlignment="1">
      <alignment horizontal="left" vertical="center"/>
    </xf>
    <xf numFmtId="2" fontId="58" fillId="31" borderId="16" xfId="712" applyNumberFormat="1" applyFont="1" applyFill="1" applyBorder="1" applyAlignment="1">
      <alignment horizontal="center" vertical="center" wrapText="1"/>
    </xf>
    <xf numFmtId="0" fontId="58" fillId="31" borderId="16" xfId="712" applyFont="1" applyFill="1" applyBorder="1" applyAlignment="1">
      <alignment horizontal="center" vertical="center" wrapText="1"/>
    </xf>
    <xf numFmtId="0" fontId="58" fillId="31" borderId="16" xfId="712" applyFont="1" applyFill="1" applyBorder="1" applyAlignment="1">
      <alignment horizontal="center" vertical="center"/>
    </xf>
    <xf numFmtId="0" fontId="30" fillId="0" borderId="0" xfId="712" applyFont="1" applyAlignment="1">
      <alignment horizontal="center" vertical="center" wrapText="1"/>
    </xf>
    <xf numFmtId="0" fontId="49" fillId="52" borderId="16" xfId="0" applyFont="1" applyFill="1" applyBorder="1" applyAlignment="1">
      <alignment horizontal="left" vertical="center"/>
    </xf>
    <xf numFmtId="0" fontId="49" fillId="52" borderId="16" xfId="813" applyFont="1" applyFill="1" applyBorder="1" applyAlignment="1">
      <alignment horizontal="left" vertical="center"/>
    </xf>
    <xf numFmtId="0" fontId="62" fillId="52" borderId="16" xfId="813" applyFont="1" applyFill="1" applyBorder="1" applyAlignment="1">
      <alignment horizontal="center" vertical="center"/>
    </xf>
    <xf numFmtId="2" fontId="30" fillId="0" borderId="0" xfId="712" applyNumberFormat="1" applyFont="1" applyAlignment="1">
      <alignment horizontal="center" vertical="center" wrapText="1"/>
    </xf>
    <xf numFmtId="0" fontId="30" fillId="0" borderId="0" xfId="204" applyFont="1"/>
    <xf numFmtId="0" fontId="30" fillId="0" borderId="0" xfId="204" applyFont="1" applyFill="1" applyBorder="1"/>
    <xf numFmtId="2" fontId="104" fillId="0" borderId="16" xfId="204" applyNumberFormat="1" applyFont="1" applyFill="1" applyBorder="1" applyAlignment="1">
      <alignment horizontal="center" vertical="center"/>
    </xf>
    <xf numFmtId="0" fontId="131" fillId="0" borderId="16" xfId="204" applyFont="1" applyFill="1" applyBorder="1" applyAlignment="1">
      <alignment horizontal="center" vertical="center"/>
    </xf>
    <xf numFmtId="9" fontId="131" fillId="0" borderId="16" xfId="1033" applyFont="1" applyFill="1" applyBorder="1" applyAlignment="1">
      <alignment horizontal="center" vertical="center"/>
    </xf>
    <xf numFmtId="2" fontId="130" fillId="0" borderId="0" xfId="204" applyNumberFormat="1" applyFont="1" applyFill="1" applyBorder="1" applyAlignment="1">
      <alignment horizontal="center" vertical="center"/>
    </xf>
    <xf numFmtId="2" fontId="130" fillId="0" borderId="16" xfId="204" applyNumberFormat="1" applyFont="1" applyFill="1" applyBorder="1" applyAlignment="1">
      <alignment horizontal="center" vertical="center"/>
    </xf>
    <xf numFmtId="2" fontId="132" fillId="0" borderId="16" xfId="204" applyNumberFormat="1" applyFont="1" applyFill="1" applyBorder="1" applyAlignment="1">
      <alignment horizontal="center" vertical="center"/>
    </xf>
    <xf numFmtId="0" fontId="49" fillId="0" borderId="19" xfId="204" applyFont="1" applyBorder="1" applyAlignment="1">
      <alignment horizontal="left" vertical="center"/>
    </xf>
    <xf numFmtId="2" fontId="104" fillId="0" borderId="19" xfId="204" applyNumberFormat="1" applyFont="1" applyFill="1" applyBorder="1" applyAlignment="1">
      <alignment horizontal="center" vertical="center"/>
    </xf>
    <xf numFmtId="2" fontId="132" fillId="0" borderId="19" xfId="204" applyNumberFormat="1" applyFont="1" applyFill="1" applyBorder="1" applyAlignment="1">
      <alignment horizontal="center" vertical="center"/>
    </xf>
    <xf numFmtId="2" fontId="130" fillId="0" borderId="19" xfId="204" applyNumberFormat="1" applyFont="1" applyFill="1" applyBorder="1" applyAlignment="1">
      <alignment horizontal="center" vertical="center"/>
    </xf>
    <xf numFmtId="0" fontId="51" fillId="39" borderId="17" xfId="204" applyFont="1" applyFill="1" applyBorder="1" applyAlignment="1">
      <alignment horizontal="center" vertical="center" wrapText="1"/>
    </xf>
    <xf numFmtId="0" fontId="51" fillId="38" borderId="17" xfId="204" applyFont="1" applyFill="1" applyBorder="1" applyAlignment="1">
      <alignment horizontal="center" vertical="center" wrapText="1"/>
    </xf>
    <xf numFmtId="0" fontId="51" fillId="0" borderId="0" xfId="204" applyFont="1" applyFill="1" applyBorder="1" applyAlignment="1">
      <alignment horizontal="center" vertical="center" wrapText="1"/>
    </xf>
    <xf numFmtId="0" fontId="101" fillId="53" borderId="16" xfId="204" applyFont="1" applyFill="1" applyBorder="1" applyAlignment="1">
      <alignment horizontal="center" vertical="center" wrapText="1"/>
    </xf>
    <xf numFmtId="0" fontId="101" fillId="53" borderId="19" xfId="204" applyFont="1" applyFill="1" applyBorder="1" applyAlignment="1">
      <alignment horizontal="center" vertical="center" wrapText="1"/>
    </xf>
    <xf numFmtId="0" fontId="101" fillId="53" borderId="19" xfId="204" applyFont="1" applyFill="1" applyBorder="1" applyAlignment="1">
      <alignment horizontal="center" vertical="center"/>
    </xf>
    <xf numFmtId="0" fontId="101" fillId="0" borderId="0" xfId="204" applyFont="1" applyFill="1" applyBorder="1" applyAlignment="1">
      <alignment vertical="center"/>
    </xf>
    <xf numFmtId="2" fontId="132" fillId="0" borderId="0" xfId="204" applyNumberFormat="1" applyFont="1" applyFill="1" applyBorder="1" applyAlignment="1">
      <alignment horizontal="center" vertical="center"/>
    </xf>
    <xf numFmtId="0" fontId="49" fillId="0" borderId="0" xfId="204" applyFont="1" applyFill="1" applyBorder="1" applyAlignment="1">
      <alignment horizontal="left" vertical="center"/>
    </xf>
    <xf numFmtId="0" fontId="49" fillId="0" borderId="16" xfId="204" applyFont="1" applyFill="1" applyBorder="1" applyAlignment="1">
      <alignment horizontal="left" vertical="center"/>
    </xf>
    <xf numFmtId="0" fontId="49" fillId="0" borderId="16" xfId="204" applyFont="1" applyBorder="1" applyAlignment="1">
      <alignment horizontal="left" vertical="center"/>
    </xf>
    <xf numFmtId="2" fontId="104" fillId="0" borderId="0" xfId="204" applyNumberFormat="1" applyFont="1" applyFill="1" applyBorder="1" applyAlignment="1">
      <alignment horizontal="center" vertical="center"/>
    </xf>
    <xf numFmtId="2" fontId="102" fillId="0" borderId="0" xfId="204" applyNumberFormat="1" applyFont="1" applyFill="1" applyBorder="1" applyAlignment="1">
      <alignment horizontal="center" vertical="center"/>
    </xf>
    <xf numFmtId="0" fontId="133" fillId="0" borderId="0" xfId="204" applyFont="1" applyFill="1" applyBorder="1"/>
    <xf numFmtId="2" fontId="102" fillId="0" borderId="16" xfId="204" applyNumberFormat="1" applyFont="1" applyFill="1" applyBorder="1" applyAlignment="1">
      <alignment horizontal="center" vertical="center"/>
    </xf>
    <xf numFmtId="0" fontId="130" fillId="38" borderId="16" xfId="204" applyFont="1" applyFill="1" applyBorder="1" applyAlignment="1">
      <alignment horizontal="center" vertical="center" wrapText="1"/>
    </xf>
    <xf numFmtId="0" fontId="102" fillId="0" borderId="16" xfId="204" applyFont="1" applyFill="1" applyBorder="1" applyAlignment="1">
      <alignment horizontal="center" vertical="center"/>
    </xf>
    <xf numFmtId="0" fontId="30" fillId="0" borderId="0" xfId="204" applyFont="1" applyFill="1"/>
    <xf numFmtId="0" fontId="101" fillId="53" borderId="17" xfId="204" applyFont="1" applyFill="1" applyBorder="1" applyAlignment="1">
      <alignment horizontal="center" vertical="center" wrapText="1"/>
    </xf>
    <xf numFmtId="0" fontId="51" fillId="40" borderId="17" xfId="204" applyFont="1" applyFill="1" applyBorder="1" applyAlignment="1">
      <alignment horizontal="center" vertical="center" wrapText="1"/>
    </xf>
    <xf numFmtId="0" fontId="30" fillId="0" borderId="0" xfId="204" applyFont="1" applyBorder="1"/>
    <xf numFmtId="0" fontId="102" fillId="0" borderId="0" xfId="204" applyFont="1" applyFill="1" applyBorder="1" applyAlignment="1">
      <alignment horizontal="center" vertical="center"/>
    </xf>
    <xf numFmtId="2" fontId="49" fillId="0" borderId="0" xfId="204" applyNumberFormat="1" applyFont="1" applyFill="1" applyBorder="1" applyAlignment="1">
      <alignment horizontal="center" vertical="center"/>
    </xf>
    <xf numFmtId="0" fontId="131" fillId="0" borderId="0" xfId="204" applyFont="1" applyFill="1" applyBorder="1" applyAlignment="1">
      <alignment horizontal="center" vertical="center"/>
    </xf>
    <xf numFmtId="9" fontId="131" fillId="0" borderId="0" xfId="204" applyNumberFormat="1" applyFont="1" applyFill="1" applyBorder="1" applyAlignment="1">
      <alignment horizontal="center" vertical="center"/>
    </xf>
    <xf numFmtId="2" fontId="134" fillId="0" borderId="0" xfId="204" applyNumberFormat="1" applyFont="1" applyFill="1" applyBorder="1" applyAlignment="1">
      <alignment horizontal="center" vertical="center"/>
    </xf>
    <xf numFmtId="171" fontId="104" fillId="0" borderId="16" xfId="204" applyNumberFormat="1" applyFont="1" applyFill="1" applyBorder="1" applyAlignment="1">
      <alignment horizontal="center" vertical="center"/>
    </xf>
    <xf numFmtId="171" fontId="102" fillId="0" borderId="16" xfId="204" applyNumberFormat="1" applyFont="1" applyFill="1" applyBorder="1" applyAlignment="1">
      <alignment horizontal="center" vertical="center"/>
    </xf>
    <xf numFmtId="2" fontId="134" fillId="0" borderId="16" xfId="204" applyNumberFormat="1" applyFont="1" applyFill="1" applyBorder="1" applyAlignment="1">
      <alignment horizontal="center" vertical="center"/>
    </xf>
    <xf numFmtId="0" fontId="51" fillId="0" borderId="0" xfId="204" applyFont="1" applyAlignment="1">
      <alignment horizontal="center" vertical="center" textRotation="90" wrapText="1"/>
    </xf>
    <xf numFmtId="0" fontId="101" fillId="0" borderId="0" xfId="204" applyFont="1" applyFill="1" applyBorder="1" applyAlignment="1">
      <alignment horizontal="center" vertical="center" wrapText="1"/>
    </xf>
    <xf numFmtId="0" fontId="101" fillId="53" borderId="16" xfId="204" applyFont="1" applyFill="1" applyBorder="1" applyAlignment="1">
      <alignment horizontal="center" vertical="center"/>
    </xf>
    <xf numFmtId="0" fontId="30" fillId="37" borderId="0" xfId="204" applyFont="1" applyFill="1"/>
    <xf numFmtId="0" fontId="30" fillId="37" borderId="0" xfId="204" applyFont="1" applyFill="1" applyBorder="1" applyAlignment="1"/>
    <xf numFmtId="171" fontId="51" fillId="37" borderId="0" xfId="204" applyNumberFormat="1" applyFont="1" applyFill="1" applyBorder="1" applyAlignment="1">
      <alignment horizontal="center" vertical="center" wrapText="1"/>
    </xf>
    <xf numFmtId="2" fontId="132" fillId="37" borderId="0" xfId="204" applyNumberFormat="1" applyFont="1" applyFill="1" applyBorder="1" applyAlignment="1">
      <alignment horizontal="center" vertical="center"/>
    </xf>
    <xf numFmtId="0" fontId="102" fillId="37" borderId="0" xfId="204" applyFont="1" applyFill="1" applyBorder="1" applyAlignment="1">
      <alignment horizontal="center" vertical="center"/>
    </xf>
    <xf numFmtId="2" fontId="130" fillId="37" borderId="0" xfId="204" applyNumberFormat="1" applyFont="1" applyFill="1" applyBorder="1" applyAlignment="1">
      <alignment horizontal="center" vertical="center"/>
    </xf>
    <xf numFmtId="0" fontId="102" fillId="37" borderId="0" xfId="204" applyFont="1" applyFill="1" applyBorder="1" applyAlignment="1">
      <alignment horizontal="left" vertical="center"/>
    </xf>
    <xf numFmtId="0" fontId="30" fillId="0" borderId="0" xfId="204" applyFont="1" applyFill="1" applyBorder="1" applyAlignment="1"/>
    <xf numFmtId="171" fontId="51" fillId="0" borderId="0" xfId="204" applyNumberFormat="1" applyFont="1" applyFill="1" applyBorder="1" applyAlignment="1">
      <alignment horizontal="center" vertical="center" wrapText="1"/>
    </xf>
    <xf numFmtId="0" fontId="102" fillId="0" borderId="0" xfId="204" applyFont="1" applyFill="1" applyBorder="1" applyAlignment="1">
      <alignment horizontal="left" vertical="center"/>
    </xf>
    <xf numFmtId="0" fontId="100" fillId="0" borderId="0" xfId="204" applyFont="1" applyFill="1" applyBorder="1" applyAlignment="1">
      <alignment horizontal="center" vertical="center" wrapText="1"/>
    </xf>
    <xf numFmtId="0" fontId="100" fillId="0" borderId="0" xfId="204" applyFont="1" applyFill="1" applyBorder="1" applyAlignment="1">
      <alignment horizontal="center" vertical="center"/>
    </xf>
    <xf numFmtId="2" fontId="100" fillId="53" borderId="16" xfId="204" applyNumberFormat="1" applyFont="1" applyFill="1" applyBorder="1" applyAlignment="1">
      <alignment horizontal="center" vertical="center"/>
    </xf>
    <xf numFmtId="0" fontId="100" fillId="53" borderId="16" xfId="204" applyFont="1" applyFill="1" applyBorder="1" applyAlignment="1">
      <alignment horizontal="center" vertical="center"/>
    </xf>
    <xf numFmtId="14" fontId="0" fillId="0" borderId="0" xfId="0" applyNumberFormat="1"/>
    <xf numFmtId="0" fontId="135" fillId="0" borderId="0" xfId="0" applyFont="1" applyAlignment="1">
      <alignment vertical="center"/>
    </xf>
    <xf numFmtId="0" fontId="49" fillId="0" borderId="25" xfId="0" applyFont="1" applyFill="1" applyBorder="1" applyAlignment="1">
      <alignment horizontal="left" vertical="center"/>
    </xf>
    <xf numFmtId="0" fontId="49" fillId="0" borderId="16" xfId="204" applyFont="1" applyFill="1" applyBorder="1" applyAlignment="1">
      <alignment horizontal="left" vertical="center" wrapText="1"/>
    </xf>
    <xf numFmtId="0" fontId="49" fillId="0" borderId="0" xfId="204" applyFont="1" applyFill="1" applyBorder="1" applyAlignment="1">
      <alignment horizontal="left" vertical="center" wrapText="1"/>
    </xf>
    <xf numFmtId="0" fontId="102" fillId="0" borderId="16" xfId="204" applyFont="1" applyFill="1" applyBorder="1" applyAlignment="1">
      <alignment horizontal="left" vertical="center" wrapText="1"/>
    </xf>
    <xf numFmtId="0" fontId="101" fillId="53" borderId="24" xfId="204" applyFont="1" applyFill="1" applyBorder="1" applyAlignment="1">
      <alignment horizontal="center" vertical="center"/>
    </xf>
    <xf numFmtId="0" fontId="49" fillId="54" borderId="91" xfId="204" applyFont="1" applyFill="1" applyBorder="1" applyAlignment="1">
      <alignment horizontal="left" vertical="center" wrapText="1"/>
    </xf>
    <xf numFmtId="2" fontId="132" fillId="54" borderId="25" xfId="204" applyNumberFormat="1" applyFont="1" applyFill="1" applyBorder="1" applyAlignment="1">
      <alignment horizontal="center" vertical="center"/>
    </xf>
    <xf numFmtId="2" fontId="130" fillId="54" borderId="16" xfId="204" applyNumberFormat="1" applyFont="1" applyFill="1" applyBorder="1" applyAlignment="1">
      <alignment horizontal="center" vertical="center"/>
    </xf>
    <xf numFmtId="2" fontId="104" fillId="54" borderId="16" xfId="204" applyNumberFormat="1" applyFont="1" applyFill="1" applyBorder="1" applyAlignment="1">
      <alignment horizontal="center" vertical="center"/>
    </xf>
    <xf numFmtId="0" fontId="30" fillId="54" borderId="0" xfId="204" applyFont="1" applyFill="1"/>
    <xf numFmtId="0" fontId="102" fillId="54" borderId="16" xfId="204" applyFont="1" applyFill="1" applyBorder="1" applyAlignment="1">
      <alignment horizontal="center" vertical="center"/>
    </xf>
    <xf numFmtId="2" fontId="102" fillId="54" borderId="16" xfId="204" applyNumberFormat="1" applyFont="1" applyFill="1" applyBorder="1" applyAlignment="1">
      <alignment horizontal="center" vertical="center"/>
    </xf>
    <xf numFmtId="1" fontId="102" fillId="54" borderId="16" xfId="204" applyNumberFormat="1" applyFont="1" applyFill="1" applyBorder="1" applyAlignment="1">
      <alignment horizontal="center" vertical="center"/>
    </xf>
    <xf numFmtId="0" fontId="30" fillId="40" borderId="0" xfId="204" applyFont="1" applyFill="1"/>
    <xf numFmtId="0" fontId="51" fillId="40" borderId="0" xfId="204" applyFont="1" applyFill="1" applyBorder="1" applyAlignment="1">
      <alignment horizontal="center" vertical="center" wrapText="1"/>
    </xf>
    <xf numFmtId="2" fontId="130" fillId="40" borderId="0" xfId="204" applyNumberFormat="1" applyFont="1" applyFill="1" applyBorder="1" applyAlignment="1">
      <alignment horizontal="center" vertical="center"/>
    </xf>
    <xf numFmtId="0" fontId="102" fillId="43" borderId="16" xfId="204" applyFont="1" applyFill="1" applyBorder="1" applyAlignment="1">
      <alignment horizontal="left" vertical="center" wrapText="1"/>
    </xf>
    <xf numFmtId="2" fontId="132" fillId="43" borderId="16" xfId="204" applyNumberFormat="1" applyFont="1" applyFill="1" applyBorder="1" applyAlignment="1">
      <alignment horizontal="center" vertical="center"/>
    </xf>
    <xf numFmtId="2" fontId="130" fillId="43" borderId="16" xfId="204" applyNumberFormat="1" applyFont="1" applyFill="1" applyBorder="1" applyAlignment="1">
      <alignment horizontal="center" vertical="center"/>
    </xf>
    <xf numFmtId="0" fontId="111" fillId="55" borderId="14" xfId="712" applyFont="1" applyFill="1" applyBorder="1" applyAlignment="1">
      <alignment horizontal="center" vertical="center" wrapText="1"/>
    </xf>
    <xf numFmtId="0" fontId="111" fillId="55" borderId="63" xfId="712" applyFont="1" applyFill="1" applyBorder="1" applyAlignment="1">
      <alignment horizontal="center" vertical="center" wrapText="1"/>
    </xf>
    <xf numFmtId="0" fontId="50" fillId="55" borderId="14" xfId="712" applyFont="1" applyFill="1" applyBorder="1" applyAlignment="1">
      <alignment horizontal="center" vertical="center" wrapText="1"/>
    </xf>
    <xf numFmtId="0" fontId="50" fillId="55" borderId="14" xfId="712" applyNumberFormat="1" applyFont="1" applyFill="1" applyBorder="1" applyAlignment="1">
      <alignment horizontal="left" vertical="center" wrapText="1"/>
    </xf>
    <xf numFmtId="4" fontId="50" fillId="55" borderId="14" xfId="712" applyNumberFormat="1" applyFont="1" applyFill="1" applyBorder="1" applyAlignment="1">
      <alignment horizontal="center" vertical="center" wrapText="1"/>
    </xf>
    <xf numFmtId="0" fontId="30" fillId="40" borderId="0" xfId="712" applyFont="1" applyFill="1" applyBorder="1" applyAlignment="1">
      <alignment horizontal="center" vertical="center" wrapText="1"/>
    </xf>
    <xf numFmtId="171" fontId="50" fillId="55" borderId="14" xfId="1051" applyNumberFormat="1" applyFont="1" applyFill="1" applyBorder="1" applyAlignment="1">
      <alignment horizontal="center" vertical="center" wrapText="1"/>
    </xf>
    <xf numFmtId="2" fontId="50" fillId="55" borderId="14" xfId="712" applyNumberFormat="1" applyFont="1" applyFill="1" applyBorder="1" applyAlignment="1">
      <alignment horizontal="center" vertical="center" wrapText="1"/>
    </xf>
    <xf numFmtId="2" fontId="50" fillId="55" borderId="91" xfId="712" applyNumberFormat="1" applyFont="1" applyFill="1" applyBorder="1" applyAlignment="1">
      <alignment horizontal="center" vertical="center" wrapText="1"/>
    </xf>
    <xf numFmtId="0" fontId="111" fillId="0" borderId="14" xfId="712" applyFont="1" applyBorder="1" applyAlignment="1">
      <alignment horizontal="center" vertical="center" wrapText="1"/>
    </xf>
    <xf numFmtId="2" fontId="30" fillId="0" borderId="14" xfId="712" applyNumberFormat="1" applyFont="1" applyFill="1" applyBorder="1" applyAlignment="1">
      <alignment horizontal="left" vertical="center" wrapText="1"/>
    </xf>
    <xf numFmtId="4" fontId="139" fillId="0" borderId="14" xfId="712" applyNumberFormat="1" applyFont="1" applyBorder="1" applyAlignment="1">
      <alignment horizontal="center" vertical="center" wrapText="1"/>
    </xf>
    <xf numFmtId="4" fontId="113" fillId="0" borderId="14" xfId="712" applyNumberFormat="1" applyFont="1" applyBorder="1" applyAlignment="1">
      <alignment horizontal="center" vertical="center" wrapText="1"/>
    </xf>
    <xf numFmtId="0" fontId="30" fillId="0" borderId="0" xfId="712" applyFont="1" applyFill="1" applyBorder="1" applyAlignment="1">
      <alignment horizontal="center" vertical="center" wrapText="1"/>
    </xf>
    <xf numFmtId="2" fontId="30" fillId="0" borderId="14" xfId="712" applyNumberFormat="1" applyFont="1" applyBorder="1" applyAlignment="1">
      <alignment horizontal="center" vertical="center" wrapText="1"/>
    </xf>
    <xf numFmtId="4" fontId="30" fillId="0" borderId="14" xfId="712" applyNumberFormat="1" applyFont="1" applyBorder="1" applyAlignment="1">
      <alignment horizontal="center" vertical="center" wrapText="1"/>
    </xf>
    <xf numFmtId="179" fontId="140" fillId="0" borderId="14" xfId="1051" applyNumberFormat="1" applyFont="1" applyBorder="1" applyAlignment="1">
      <alignment horizontal="center" vertical="center" wrapText="1"/>
    </xf>
    <xf numFmtId="2" fontId="30" fillId="0" borderId="14" xfId="712" applyNumberFormat="1" applyFont="1" applyBorder="1" applyAlignment="1">
      <alignment horizontal="left" vertical="center" wrapText="1"/>
    </xf>
    <xf numFmtId="2" fontId="30" fillId="0" borderId="91" xfId="712" applyNumberFormat="1" applyFont="1" applyBorder="1" applyAlignment="1">
      <alignment horizontal="center" vertical="center" wrapText="1"/>
    </xf>
    <xf numFmtId="168" fontId="50" fillId="55" borderId="14" xfId="1054" applyFont="1" applyFill="1" applyBorder="1" applyAlignment="1">
      <alignment horizontal="center" vertical="center" wrapText="1"/>
    </xf>
    <xf numFmtId="4" fontId="30" fillId="40" borderId="14" xfId="712" applyNumberFormat="1" applyFont="1" applyFill="1" applyBorder="1" applyAlignment="1">
      <alignment horizontal="center" vertical="center" wrapText="1"/>
    </xf>
    <xf numFmtId="2" fontId="113" fillId="0" borderId="0" xfId="712" applyNumberFormat="1" applyFont="1" applyFill="1" applyBorder="1" applyAlignment="1">
      <alignment horizontal="center" vertical="center" wrapText="1"/>
    </xf>
    <xf numFmtId="2" fontId="113" fillId="0" borderId="65" xfId="712" applyNumberFormat="1" applyFont="1" applyFill="1" applyBorder="1" applyAlignment="1">
      <alignment horizontal="center" vertical="center" wrapText="1"/>
    </xf>
    <xf numFmtId="0" fontId="111" fillId="0" borderId="92" xfId="712" applyFont="1" applyBorder="1" applyAlignment="1">
      <alignment horizontal="center" vertical="center" wrapText="1"/>
    </xf>
    <xf numFmtId="179" fontId="140" fillId="0" borderId="92" xfId="1051" applyNumberFormat="1" applyFont="1" applyBorder="1" applyAlignment="1">
      <alignment horizontal="center" vertical="center" wrapText="1"/>
    </xf>
    <xf numFmtId="0" fontId="87" fillId="0" borderId="64" xfId="712" applyFont="1" applyFill="1" applyBorder="1" applyAlignment="1">
      <alignment horizontal="center" vertical="center" wrapText="1"/>
    </xf>
    <xf numFmtId="0" fontId="49" fillId="57" borderId="16" xfId="216" applyFont="1" applyFill="1" applyBorder="1" applyAlignment="1">
      <alignment horizontal="center" vertical="center" wrapText="1"/>
    </xf>
    <xf numFmtId="0" fontId="141" fillId="0" borderId="14" xfId="837" applyFont="1" applyFill="1" applyBorder="1" applyAlignment="1">
      <alignment horizontal="center" vertical="center" wrapText="1"/>
    </xf>
    <xf numFmtId="14" fontId="141" fillId="0" borderId="14" xfId="837" applyNumberFormat="1" applyFont="1" applyFill="1" applyBorder="1" applyAlignment="1">
      <alignment horizontal="center" vertical="center" wrapText="1"/>
    </xf>
    <xf numFmtId="2" fontId="141" fillId="0" borderId="14" xfId="837" applyNumberFormat="1" applyFont="1" applyFill="1" applyBorder="1" applyAlignment="1">
      <alignment horizontal="center" vertical="center" wrapText="1"/>
    </xf>
    <xf numFmtId="4" fontId="30" fillId="0" borderId="0" xfId="712" applyNumberFormat="1" applyFont="1" applyAlignment="1">
      <alignment horizontal="center" vertical="center" wrapText="1"/>
    </xf>
    <xf numFmtId="4" fontId="87" fillId="0" borderId="64" xfId="712" applyNumberFormat="1" applyFont="1" applyFill="1" applyBorder="1" applyAlignment="1">
      <alignment horizontal="center" vertical="center" wrapText="1"/>
    </xf>
    <xf numFmtId="0" fontId="30" fillId="0" borderId="0" xfId="712" applyFont="1" applyFill="1" applyAlignment="1">
      <alignment horizontal="center" vertical="center" wrapText="1"/>
    </xf>
    <xf numFmtId="0" fontId="138" fillId="55" borderId="63" xfId="712" applyFont="1" applyFill="1" applyBorder="1" applyAlignment="1">
      <alignment horizontal="center" vertical="center" wrapText="1"/>
    </xf>
    <xf numFmtId="4" fontId="138" fillId="55" borderId="14" xfId="712" applyNumberFormat="1" applyFont="1" applyFill="1" applyBorder="1" applyAlignment="1">
      <alignment horizontal="center" vertical="center" wrapText="1"/>
    </xf>
    <xf numFmtId="2" fontId="142" fillId="55" borderId="14" xfId="712" applyNumberFormat="1" applyFont="1" applyFill="1" applyBorder="1" applyAlignment="1">
      <alignment horizontal="center" vertical="center" wrapText="1"/>
    </xf>
    <xf numFmtId="2" fontId="142" fillId="55" borderId="63" xfId="712" applyNumberFormat="1" applyFont="1" applyFill="1" applyBorder="1" applyAlignment="1">
      <alignment horizontal="center" vertical="center" wrapText="1"/>
    </xf>
    <xf numFmtId="0" fontId="89" fillId="32" borderId="14" xfId="712" applyFont="1" applyFill="1" applyBorder="1" applyAlignment="1">
      <alignment horizontal="center" vertical="center" wrapText="1"/>
    </xf>
    <xf numFmtId="0" fontId="89" fillId="32" borderId="14" xfId="712" applyFont="1" applyFill="1" applyBorder="1" applyAlignment="1">
      <alignment horizontal="left" vertical="center" wrapText="1"/>
    </xf>
    <xf numFmtId="4" fontId="89" fillId="32" borderId="14" xfId="712" applyNumberFormat="1" applyFont="1" applyFill="1" applyBorder="1" applyAlignment="1">
      <alignment horizontal="center" vertical="center" wrapText="1"/>
    </xf>
    <xf numFmtId="4" fontId="143" fillId="45" borderId="14" xfId="712" applyNumberFormat="1" applyFont="1" applyFill="1" applyBorder="1" applyAlignment="1">
      <alignment horizontal="center" vertical="center" wrapText="1"/>
    </xf>
    <xf numFmtId="4" fontId="143" fillId="45" borderId="91" xfId="712" applyNumberFormat="1" applyFont="1" applyFill="1" applyBorder="1" applyAlignment="1">
      <alignment horizontal="center" vertical="center" wrapText="1"/>
    </xf>
    <xf numFmtId="0" fontId="50" fillId="55" borderId="92" xfId="712" applyFont="1" applyFill="1" applyBorder="1" applyAlignment="1">
      <alignment horizontal="center" vertical="center" wrapText="1"/>
    </xf>
    <xf numFmtId="9" fontId="130" fillId="0" borderId="0" xfId="1051" applyFont="1" applyFill="1" applyBorder="1" applyAlignment="1">
      <alignment horizontal="center" vertical="center"/>
    </xf>
    <xf numFmtId="2" fontId="101" fillId="52" borderId="16" xfId="204" applyNumberFormat="1" applyFont="1" applyFill="1" applyBorder="1" applyAlignment="1">
      <alignment horizontal="center" vertical="center"/>
    </xf>
    <xf numFmtId="2" fontId="144" fillId="0" borderId="0" xfId="204" applyNumberFormat="1" applyFont="1" applyFill="1" applyBorder="1" applyAlignment="1">
      <alignment horizontal="center" vertical="center"/>
    </xf>
    <xf numFmtId="0" fontId="136" fillId="0" borderId="92" xfId="0" applyFont="1" applyBorder="1" applyAlignment="1">
      <alignment vertical="center" wrapText="1"/>
    </xf>
    <xf numFmtId="0" fontId="136" fillId="0" borderId="92" xfId="0" applyFont="1" applyBorder="1" applyAlignment="1">
      <alignment horizontal="center" vertical="center" wrapText="1"/>
    </xf>
    <xf numFmtId="0" fontId="146" fillId="0" borderId="0" xfId="1080" applyFont="1" applyAlignment="1">
      <alignment vertical="center"/>
    </xf>
    <xf numFmtId="0" fontId="145" fillId="0" borderId="16" xfId="1080" applyFont="1" applyBorder="1"/>
    <xf numFmtId="190" fontId="145" fillId="46" borderId="16" xfId="1080" applyNumberFormat="1" applyFont="1" applyFill="1" applyBorder="1"/>
    <xf numFmtId="190" fontId="145" fillId="0" borderId="16" xfId="1080" applyNumberFormat="1" applyFont="1" applyBorder="1"/>
    <xf numFmtId="190" fontId="145" fillId="51" borderId="16" xfId="1080" applyNumberFormat="1" applyFont="1" applyFill="1" applyBorder="1"/>
    <xf numFmtId="0" fontId="7" fillId="0" borderId="0" xfId="1080"/>
    <xf numFmtId="0" fontId="147" fillId="58" borderId="16" xfId="1080" applyFont="1" applyFill="1" applyBorder="1" applyAlignment="1">
      <alignment vertical="center"/>
    </xf>
    <xf numFmtId="189" fontId="147" fillId="58" borderId="16" xfId="1080" applyNumberFormat="1" applyFont="1" applyFill="1" applyBorder="1" applyAlignment="1">
      <alignment horizontal="center" vertical="center" wrapText="1"/>
    </xf>
    <xf numFmtId="0" fontId="147" fillId="58" borderId="16" xfId="1080" applyFont="1" applyFill="1" applyBorder="1" applyAlignment="1">
      <alignment horizontal="center" vertical="center" wrapText="1"/>
    </xf>
    <xf numFmtId="0" fontId="147" fillId="58" borderId="16" xfId="1080" applyFont="1" applyFill="1" applyBorder="1" applyAlignment="1">
      <alignment vertical="center" wrapText="1"/>
    </xf>
    <xf numFmtId="0" fontId="89" fillId="32" borderId="92" xfId="712" applyFont="1" applyFill="1" applyBorder="1" applyAlignment="1">
      <alignment horizontal="center" vertical="center" wrapText="1"/>
    </xf>
    <xf numFmtId="0" fontId="89" fillId="32" borderId="92" xfId="712" applyFont="1" applyFill="1" applyBorder="1" applyAlignment="1">
      <alignment horizontal="left" vertical="center" wrapText="1"/>
    </xf>
    <xf numFmtId="4" fontId="89" fillId="32" borderId="92" xfId="712" applyNumberFormat="1" applyFont="1" applyFill="1" applyBorder="1" applyAlignment="1">
      <alignment horizontal="center" vertical="center" wrapText="1"/>
    </xf>
    <xf numFmtId="4" fontId="143" fillId="45" borderId="92" xfId="712" applyNumberFormat="1" applyFont="1" applyFill="1" applyBorder="1" applyAlignment="1">
      <alignment horizontal="center" vertical="center" wrapText="1"/>
    </xf>
    <xf numFmtId="4" fontId="50" fillId="55" borderId="92" xfId="712" applyNumberFormat="1" applyFont="1" applyFill="1" applyBorder="1" applyAlignment="1">
      <alignment horizontal="center" vertical="center" wrapText="1"/>
    </xf>
    <xf numFmtId="4" fontId="139" fillId="55" borderId="92" xfId="712" applyNumberFormat="1" applyFont="1" applyFill="1" applyBorder="1" applyAlignment="1">
      <alignment horizontal="center" vertical="center" wrapText="1"/>
    </xf>
    <xf numFmtId="0" fontId="30" fillId="55" borderId="0" xfId="712" applyFont="1" applyFill="1" applyBorder="1" applyAlignment="1">
      <alignment horizontal="center" vertical="center" wrapText="1"/>
    </xf>
    <xf numFmtId="2" fontId="30" fillId="55" borderId="92" xfId="712" applyNumberFormat="1" applyFont="1" applyFill="1" applyBorder="1" applyAlignment="1">
      <alignment horizontal="center" vertical="center" wrapText="1"/>
    </xf>
    <xf numFmtId="179" fontId="140" fillId="55" borderId="92" xfId="1051" applyNumberFormat="1" applyFont="1" applyFill="1" applyBorder="1" applyAlignment="1">
      <alignment horizontal="center" vertical="center" wrapText="1"/>
    </xf>
    <xf numFmtId="4" fontId="148" fillId="55" borderId="92" xfId="712" applyNumberFormat="1" applyFont="1" applyFill="1" applyBorder="1" applyAlignment="1">
      <alignment horizontal="center" vertical="center" wrapText="1"/>
    </xf>
    <xf numFmtId="2" fontId="50" fillId="55" borderId="92" xfId="712" applyNumberFormat="1" applyFont="1" applyFill="1" applyBorder="1" applyAlignment="1">
      <alignment horizontal="left" vertical="center" wrapText="1"/>
    </xf>
    <xf numFmtId="0" fontId="50" fillId="43" borderId="92" xfId="712" applyFont="1" applyFill="1" applyBorder="1" applyAlignment="1">
      <alignment horizontal="center" vertical="center" wrapText="1"/>
    </xf>
    <xf numFmtId="0" fontId="50" fillId="43" borderId="92" xfId="712" applyFont="1" applyFill="1" applyBorder="1" applyAlignment="1">
      <alignment horizontal="left" vertical="center" wrapText="1"/>
    </xf>
    <xf numFmtId="4" fontId="89" fillId="43" borderId="92" xfId="712" applyNumberFormat="1" applyFont="1" applyFill="1" applyBorder="1" applyAlignment="1">
      <alignment horizontal="center" vertical="center" wrapText="1"/>
    </xf>
    <xf numFmtId="4" fontId="143" fillId="43" borderId="92" xfId="712" applyNumberFormat="1" applyFont="1" applyFill="1" applyBorder="1" applyAlignment="1">
      <alignment horizontal="center" vertical="center" wrapText="1"/>
    </xf>
    <xf numFmtId="0" fontId="50" fillId="43" borderId="14" xfId="712" applyFont="1" applyFill="1" applyBorder="1" applyAlignment="1">
      <alignment horizontal="center" vertical="center" wrapText="1"/>
    </xf>
    <xf numFmtId="0" fontId="50" fillId="43" borderId="14" xfId="712" applyNumberFormat="1" applyFont="1" applyFill="1" applyBorder="1" applyAlignment="1">
      <alignment horizontal="left" vertical="center" wrapText="1"/>
    </xf>
    <xf numFmtId="4" fontId="50" fillId="43" borderId="14" xfId="712" applyNumberFormat="1" applyFont="1" applyFill="1" applyBorder="1" applyAlignment="1">
      <alignment horizontal="center" vertical="center" wrapText="1"/>
    </xf>
    <xf numFmtId="168" fontId="50" fillId="43" borderId="14" xfId="1054" applyFont="1" applyFill="1" applyBorder="1" applyAlignment="1">
      <alignment horizontal="center" vertical="center" wrapText="1"/>
    </xf>
    <xf numFmtId="2" fontId="50" fillId="43" borderId="14" xfId="712" applyNumberFormat="1" applyFont="1" applyFill="1" applyBorder="1" applyAlignment="1">
      <alignment horizontal="center" vertical="center" wrapText="1"/>
    </xf>
    <xf numFmtId="2" fontId="50" fillId="43" borderId="91" xfId="712" applyNumberFormat="1" applyFont="1" applyFill="1" applyBorder="1" applyAlignment="1">
      <alignment horizontal="center" vertical="center" wrapText="1"/>
    </xf>
    <xf numFmtId="4" fontId="50" fillId="43" borderId="50" xfId="712" applyNumberFormat="1" applyFont="1" applyFill="1" applyBorder="1" applyAlignment="1">
      <alignment horizontal="center" vertical="center" wrapText="1"/>
    </xf>
    <xf numFmtId="2" fontId="143" fillId="45" borderId="14" xfId="712" applyNumberFormat="1" applyFont="1" applyFill="1" applyBorder="1" applyAlignment="1">
      <alignment horizontal="center" vertical="center" wrapText="1"/>
    </xf>
    <xf numFmtId="2" fontId="143" fillId="45" borderId="92" xfId="712" applyNumberFormat="1" applyFont="1" applyFill="1" applyBorder="1" applyAlignment="1">
      <alignment horizontal="center" vertical="center" wrapText="1"/>
    </xf>
    <xf numFmtId="2" fontId="143" fillId="43" borderId="92" xfId="712" applyNumberFormat="1" applyFont="1" applyFill="1" applyBorder="1" applyAlignment="1">
      <alignment horizontal="center" vertical="center" wrapText="1"/>
    </xf>
    <xf numFmtId="0" fontId="111" fillId="40" borderId="14" xfId="712" applyFont="1" applyFill="1" applyBorder="1" applyAlignment="1">
      <alignment horizontal="center" vertical="center" wrapText="1"/>
    </xf>
    <xf numFmtId="2" fontId="30" fillId="40" borderId="14" xfId="712" applyNumberFormat="1" applyFont="1" applyFill="1" applyBorder="1" applyAlignment="1">
      <alignment horizontal="left" vertical="center" wrapText="1"/>
    </xf>
    <xf numFmtId="4" fontId="113" fillId="40" borderId="14" xfId="712" applyNumberFormat="1" applyFont="1" applyFill="1" applyBorder="1" applyAlignment="1">
      <alignment horizontal="center" vertical="center" wrapText="1"/>
    </xf>
    <xf numFmtId="2" fontId="113" fillId="40" borderId="0" xfId="712" applyNumberFormat="1" applyFont="1" applyFill="1" applyBorder="1" applyAlignment="1">
      <alignment horizontal="center" vertical="center" wrapText="1"/>
    </xf>
    <xf numFmtId="2" fontId="30" fillId="40" borderId="14" xfId="712" applyNumberFormat="1" applyFont="1" applyFill="1" applyBorder="1" applyAlignment="1">
      <alignment horizontal="center" vertical="center" wrapText="1"/>
    </xf>
    <xf numFmtId="4" fontId="50" fillId="40" borderId="14" xfId="712" applyNumberFormat="1" applyFont="1" applyFill="1" applyBorder="1" applyAlignment="1">
      <alignment horizontal="center" vertical="center" wrapText="1"/>
    </xf>
    <xf numFmtId="168" fontId="50" fillId="40" borderId="14" xfId="1054" applyFont="1" applyFill="1" applyBorder="1" applyAlignment="1">
      <alignment horizontal="center" vertical="center" wrapText="1"/>
    </xf>
    <xf numFmtId="2" fontId="50" fillId="40" borderId="14" xfId="712" applyNumberFormat="1" applyFont="1" applyFill="1" applyBorder="1" applyAlignment="1">
      <alignment horizontal="center" vertical="center" wrapText="1"/>
    </xf>
    <xf numFmtId="2" fontId="50" fillId="40" borderId="91" xfId="712" applyNumberFormat="1" applyFont="1" applyFill="1" applyBorder="1" applyAlignment="1">
      <alignment horizontal="center" vertical="center" wrapText="1"/>
    </xf>
    <xf numFmtId="0" fontId="111" fillId="40" borderId="92" xfId="712" applyFont="1" applyFill="1" applyBorder="1" applyAlignment="1">
      <alignment horizontal="center" vertical="center" wrapText="1"/>
    </xf>
    <xf numFmtId="4" fontId="113" fillId="40" borderId="92" xfId="712" applyNumberFormat="1" applyFont="1" applyFill="1" applyBorder="1" applyAlignment="1">
      <alignment horizontal="center" vertical="center" wrapText="1"/>
    </xf>
    <xf numFmtId="2" fontId="50" fillId="40" borderId="92" xfId="712" applyNumberFormat="1" applyFont="1" applyFill="1" applyBorder="1" applyAlignment="1">
      <alignment horizontal="center" vertical="center" wrapText="1"/>
    </xf>
    <xf numFmtId="4" fontId="113" fillId="40" borderId="50" xfId="712" applyNumberFormat="1" applyFont="1" applyFill="1" applyBorder="1" applyAlignment="1">
      <alignment horizontal="center" vertical="center" wrapText="1"/>
    </xf>
    <xf numFmtId="2" fontId="113" fillId="40" borderId="65" xfId="712" applyNumberFormat="1" applyFont="1" applyFill="1" applyBorder="1" applyAlignment="1">
      <alignment horizontal="center" vertical="center" wrapText="1"/>
    </xf>
    <xf numFmtId="0" fontId="82" fillId="40" borderId="92" xfId="712" applyFont="1" applyFill="1" applyBorder="1" applyAlignment="1">
      <alignment horizontal="left" vertical="center"/>
    </xf>
    <xf numFmtId="0" fontId="30" fillId="0" borderId="92" xfId="712" applyFont="1" applyBorder="1" applyAlignment="1">
      <alignment horizontal="center" vertical="center" wrapText="1"/>
    </xf>
    <xf numFmtId="4" fontId="50" fillId="43" borderId="92" xfId="712" applyNumberFormat="1" applyFont="1" applyFill="1" applyBorder="1" applyAlignment="1">
      <alignment horizontal="center" vertical="center" wrapText="1"/>
    </xf>
    <xf numFmtId="4" fontId="30" fillId="0" borderId="92" xfId="712" applyNumberFormat="1" applyFont="1" applyBorder="1" applyAlignment="1">
      <alignment horizontal="center" vertical="center" wrapText="1"/>
    </xf>
    <xf numFmtId="2" fontId="50" fillId="43" borderId="92" xfId="712" applyNumberFormat="1" applyFont="1" applyFill="1" applyBorder="1" applyAlignment="1">
      <alignment horizontal="center" vertical="center" wrapText="1"/>
    </xf>
    <xf numFmtId="168" fontId="50" fillId="43" borderId="92" xfId="1054" applyFont="1" applyFill="1" applyBorder="1" applyAlignment="1">
      <alignment horizontal="center" vertical="center" wrapText="1"/>
    </xf>
    <xf numFmtId="10" fontId="30" fillId="0" borderId="0" xfId="1051" applyNumberFormat="1" applyFont="1" applyAlignment="1">
      <alignment horizontal="center" vertical="center" wrapText="1"/>
    </xf>
    <xf numFmtId="10" fontId="30" fillId="0" borderId="0" xfId="712" applyNumberFormat="1" applyFont="1" applyAlignment="1">
      <alignment horizontal="center" vertical="center" wrapText="1"/>
    </xf>
    <xf numFmtId="0" fontId="69" fillId="0" borderId="0" xfId="0" applyFont="1" applyFill="1" applyBorder="1" applyAlignment="1">
      <alignment horizontal="center" vertical="center"/>
    </xf>
    <xf numFmtId="0" fontId="69" fillId="29" borderId="0" xfId="0" applyFont="1" applyFill="1" applyBorder="1" applyAlignment="1">
      <alignment vertical="center"/>
    </xf>
    <xf numFmtId="0" fontId="63" fillId="31" borderId="58" xfId="0" applyFont="1" applyFill="1" applyBorder="1" applyAlignment="1">
      <alignment vertical="center" wrapText="1"/>
    </xf>
    <xf numFmtId="0" fontId="63" fillId="31" borderId="59" xfId="0" applyFont="1" applyFill="1" applyBorder="1" applyAlignment="1">
      <alignment vertical="center" wrapText="1"/>
    </xf>
    <xf numFmtId="0" fontId="69" fillId="34" borderId="0" xfId="0" applyFont="1" applyFill="1" applyBorder="1" applyAlignment="1">
      <alignment vertical="center"/>
    </xf>
    <xf numFmtId="0" fontId="63" fillId="31" borderId="47" xfId="0" applyFont="1" applyFill="1" applyBorder="1" applyAlignment="1">
      <alignment vertical="center" wrapText="1"/>
    </xf>
    <xf numFmtId="0" fontId="63" fillId="31" borderId="62" xfId="0" applyFont="1" applyFill="1" applyBorder="1" applyAlignment="1">
      <alignment vertical="center" wrapText="1"/>
    </xf>
    <xf numFmtId="0" fontId="69" fillId="30" borderId="0" xfId="0" applyFont="1" applyFill="1" applyBorder="1" applyAlignment="1">
      <alignment vertical="center"/>
    </xf>
    <xf numFmtId="0" fontId="71" fillId="33" borderId="0" xfId="0" applyFont="1" applyFill="1" applyBorder="1" applyAlignment="1">
      <alignment vertical="center"/>
    </xf>
    <xf numFmtId="0" fontId="68" fillId="34" borderId="0" xfId="0" applyFont="1" applyFill="1" applyBorder="1" applyAlignment="1">
      <alignment vertical="center"/>
    </xf>
    <xf numFmtId="0" fontId="61" fillId="31" borderId="58" xfId="0" applyFont="1" applyFill="1" applyBorder="1" applyAlignment="1">
      <alignment vertical="center"/>
    </xf>
    <xf numFmtId="0" fontId="61" fillId="31" borderId="59" xfId="0" applyFont="1" applyFill="1" applyBorder="1" applyAlignment="1">
      <alignment vertical="center"/>
    </xf>
    <xf numFmtId="0" fontId="61" fillId="31" borderId="47" xfId="0" applyFont="1" applyFill="1" applyBorder="1" applyAlignment="1">
      <alignment vertical="center"/>
    </xf>
    <xf numFmtId="0" fontId="61" fillId="31" borderId="60" xfId="0" applyFont="1" applyFill="1" applyBorder="1" applyAlignment="1">
      <alignment vertical="center"/>
    </xf>
    <xf numFmtId="0" fontId="49" fillId="0" borderId="17" xfId="0" applyFont="1" applyFill="1" applyBorder="1" applyAlignment="1">
      <alignment vertical="center"/>
    </xf>
    <xf numFmtId="0" fontId="49" fillId="0" borderId="24" xfId="0" applyFont="1" applyFill="1" applyBorder="1" applyAlignment="1">
      <alignment vertical="center"/>
    </xf>
    <xf numFmtId="0" fontId="49" fillId="0" borderId="19" xfId="0" applyFont="1" applyFill="1" applyBorder="1" applyAlignment="1">
      <alignment vertical="center"/>
    </xf>
    <xf numFmtId="0" fontId="68" fillId="35" borderId="0" xfId="0" applyFont="1" applyFill="1" applyBorder="1" applyAlignment="1">
      <alignment vertical="center"/>
    </xf>
    <xf numFmtId="2" fontId="64" fillId="0" borderId="58" xfId="712" applyNumberFormat="1" applyFont="1" applyFill="1" applyBorder="1" applyAlignment="1">
      <alignment horizontal="center" vertical="center"/>
    </xf>
    <xf numFmtId="2" fontId="67" fillId="0" borderId="25" xfId="712" applyNumberFormat="1" applyFont="1" applyFill="1" applyBorder="1" applyAlignment="1">
      <alignment horizontal="center" vertical="center"/>
    </xf>
    <xf numFmtId="2" fontId="64" fillId="0" borderId="25" xfId="712" applyNumberFormat="1" applyFont="1" applyFill="1" applyBorder="1" applyAlignment="1">
      <alignment horizontal="center" vertical="center"/>
    </xf>
    <xf numFmtId="0" fontId="63" fillId="31" borderId="58" xfId="712" applyFont="1" applyFill="1" applyBorder="1" applyAlignment="1">
      <alignment horizontal="center" vertical="center" wrapText="1"/>
    </xf>
    <xf numFmtId="0" fontId="63" fillId="31" borderId="25" xfId="712" applyFont="1" applyFill="1" applyBorder="1" applyAlignment="1">
      <alignment horizontal="center" vertical="center" wrapText="1"/>
    </xf>
    <xf numFmtId="0" fontId="49" fillId="0" borderId="17" xfId="0" applyFont="1" applyFill="1" applyBorder="1" applyAlignment="1">
      <alignment horizontal="left" vertical="center"/>
    </xf>
    <xf numFmtId="0" fontId="62" fillId="0" borderId="17" xfId="0" applyFont="1" applyBorder="1" applyAlignment="1">
      <alignment horizontal="center" vertical="center"/>
    </xf>
    <xf numFmtId="0" fontId="62" fillId="0" borderId="92" xfId="0" applyFont="1" applyFill="1" applyBorder="1" applyAlignment="1">
      <alignment horizontal="left" vertical="center"/>
    </xf>
    <xf numFmtId="0" fontId="63" fillId="32" borderId="92" xfId="712" applyFont="1" applyFill="1" applyBorder="1" applyAlignment="1">
      <alignment horizontal="center" vertical="center" wrapText="1"/>
    </xf>
    <xf numFmtId="0" fontId="63" fillId="32" borderId="92" xfId="712" applyFont="1" applyFill="1" applyBorder="1" applyAlignment="1">
      <alignment horizontal="left" vertical="center" wrapText="1"/>
    </xf>
    <xf numFmtId="3" fontId="63" fillId="32" borderId="92" xfId="712" applyNumberFormat="1" applyFont="1" applyFill="1" applyBorder="1" applyAlignment="1">
      <alignment horizontal="center" vertical="center" wrapText="1"/>
    </xf>
    <xf numFmtId="3" fontId="101" fillId="45" borderId="92" xfId="712" applyNumberFormat="1" applyFont="1" applyFill="1" applyBorder="1" applyAlignment="1">
      <alignment horizontal="center" vertical="center" wrapText="1"/>
    </xf>
    <xf numFmtId="0" fontId="154" fillId="0" borderId="92" xfId="712" applyFont="1" applyBorder="1" applyAlignment="1">
      <alignment horizontal="center" vertical="center" wrapText="1"/>
    </xf>
    <xf numFmtId="3" fontId="102" fillId="0" borderId="92" xfId="712" applyNumberFormat="1" applyFont="1" applyBorder="1" applyAlignment="1">
      <alignment horizontal="center" vertical="center" wrapText="1"/>
    </xf>
    <xf numFmtId="3" fontId="49" fillId="0" borderId="92" xfId="712" applyNumberFormat="1" applyFont="1" applyBorder="1" applyAlignment="1">
      <alignment horizontal="center" vertical="center" wrapText="1"/>
    </xf>
    <xf numFmtId="0" fontId="111" fillId="55" borderId="92" xfId="712" applyFont="1" applyFill="1" applyBorder="1" applyAlignment="1">
      <alignment horizontal="center" vertical="center" wrapText="1"/>
    </xf>
    <xf numFmtId="0" fontId="138" fillId="55" borderId="92" xfId="712" applyFont="1" applyFill="1" applyBorder="1" applyAlignment="1">
      <alignment horizontal="center" vertical="center" wrapText="1"/>
    </xf>
    <xf numFmtId="4" fontId="138" fillId="55" borderId="92" xfId="712" applyNumberFormat="1" applyFont="1" applyFill="1" applyBorder="1" applyAlignment="1">
      <alignment horizontal="center" vertical="center" wrapText="1"/>
    </xf>
    <xf numFmtId="2" fontId="142" fillId="55" borderId="92" xfId="712" applyNumberFormat="1" applyFont="1" applyFill="1" applyBorder="1" applyAlignment="1">
      <alignment horizontal="center" vertical="center" wrapText="1"/>
    </xf>
    <xf numFmtId="0" fontId="155" fillId="60" borderId="16" xfId="0" applyFont="1" applyFill="1" applyBorder="1" applyAlignment="1">
      <alignment horizontal="center" vertical="center" wrapText="1"/>
    </xf>
    <xf numFmtId="0" fontId="155" fillId="60" borderId="59" xfId="0" applyFont="1" applyFill="1" applyBorder="1" applyAlignment="1">
      <alignment vertical="center" wrapText="1"/>
    </xf>
    <xf numFmtId="0" fontId="69" fillId="61" borderId="0" xfId="0" applyFont="1" applyFill="1" applyBorder="1" applyAlignment="1">
      <alignment vertical="center"/>
    </xf>
    <xf numFmtId="4" fontId="49" fillId="62" borderId="16" xfId="1032" applyNumberFormat="1" applyFont="1" applyFill="1" applyBorder="1" applyAlignment="1">
      <alignment horizontal="center" vertical="center" wrapText="1"/>
    </xf>
    <xf numFmtId="4" fontId="49" fillId="63" borderId="16" xfId="1032" applyNumberFormat="1" applyFont="1" applyFill="1" applyBorder="1" applyAlignment="1">
      <alignment horizontal="center" vertical="center" wrapText="1"/>
    </xf>
    <xf numFmtId="4" fontId="49" fillId="62" borderId="16" xfId="216" applyNumberFormat="1" applyFont="1" applyFill="1" applyBorder="1" applyAlignment="1">
      <alignment horizontal="center" vertical="center" wrapText="1"/>
    </xf>
    <xf numFmtId="4" fontId="49" fillId="64" borderId="16" xfId="216" applyNumberFormat="1" applyFont="1" applyFill="1" applyBorder="1" applyAlignment="1">
      <alignment horizontal="center" vertical="center" wrapText="1"/>
    </xf>
    <xf numFmtId="0" fontId="69" fillId="65" borderId="0" xfId="0" applyFont="1" applyFill="1" applyBorder="1" applyAlignment="1">
      <alignment vertical="center"/>
    </xf>
    <xf numFmtId="0" fontId="156" fillId="66" borderId="0" xfId="0" applyFont="1" applyFill="1" applyBorder="1" applyAlignment="1">
      <alignment vertical="center"/>
    </xf>
    <xf numFmtId="4" fontId="49" fillId="67" borderId="16" xfId="216" applyNumberFormat="1" applyFont="1" applyFill="1" applyBorder="1" applyAlignment="1">
      <alignment horizontal="center" vertical="center" wrapText="1"/>
    </xf>
    <xf numFmtId="0" fontId="157" fillId="60" borderId="25" xfId="0" applyFont="1" applyFill="1" applyBorder="1" applyAlignment="1">
      <alignment vertical="center"/>
    </xf>
    <xf numFmtId="4" fontId="49" fillId="68" borderId="16" xfId="837" applyNumberFormat="1" applyFont="1" applyFill="1" applyBorder="1" applyAlignment="1">
      <alignment horizontal="center" vertical="center" wrapText="1"/>
    </xf>
    <xf numFmtId="4" fontId="49" fillId="67" borderId="16" xfId="837" applyNumberFormat="1" applyFont="1" applyFill="1" applyBorder="1" applyAlignment="1">
      <alignment horizontal="center" vertical="center" wrapText="1"/>
    </xf>
    <xf numFmtId="0" fontId="68" fillId="69" borderId="0" xfId="0" applyFont="1" applyFill="1" applyBorder="1" applyAlignment="1">
      <alignment vertical="center"/>
    </xf>
    <xf numFmtId="167" fontId="112" fillId="67" borderId="61" xfId="0" applyNumberFormat="1" applyFont="1" applyFill="1" applyBorder="1" applyAlignment="1">
      <alignment horizontal="center" vertical="center" wrapText="1"/>
    </xf>
    <xf numFmtId="3" fontId="112" fillId="67" borderId="61" xfId="0" applyNumberFormat="1" applyFont="1" applyFill="1" applyBorder="1" applyAlignment="1">
      <alignment horizontal="center" vertical="center" wrapText="1"/>
    </xf>
    <xf numFmtId="0" fontId="68" fillId="70" borderId="0" xfId="0" applyFont="1" applyFill="1" applyBorder="1" applyAlignment="1">
      <alignment vertical="center"/>
    </xf>
    <xf numFmtId="4" fontId="49" fillId="71" borderId="16" xfId="216" applyNumberFormat="1" applyFont="1" applyFill="1" applyBorder="1" applyAlignment="1">
      <alignment horizontal="center" vertical="center" wrapText="1"/>
    </xf>
    <xf numFmtId="0" fontId="49" fillId="67" borderId="16" xfId="0" applyFont="1" applyFill="1" applyBorder="1" applyAlignment="1">
      <alignment horizontal="center" vertical="center"/>
    </xf>
    <xf numFmtId="0" fontId="155" fillId="72" borderId="16" xfId="0" applyFont="1" applyFill="1" applyBorder="1" applyAlignment="1">
      <alignment horizontal="center" vertical="center" wrapText="1"/>
    </xf>
    <xf numFmtId="0" fontId="155" fillId="72" borderId="62" xfId="0" applyFont="1" applyFill="1" applyBorder="1" applyAlignment="1">
      <alignment vertical="center" wrapText="1"/>
    </xf>
    <xf numFmtId="14" fontId="0" fillId="0" borderId="0" xfId="0" applyNumberFormat="1" applyAlignment="1">
      <alignment horizontal="center"/>
    </xf>
    <xf numFmtId="3" fontId="130" fillId="0" borderId="16" xfId="204" applyNumberFormat="1" applyFont="1" applyFill="1" applyBorder="1" applyAlignment="1">
      <alignment horizontal="center" vertical="center"/>
    </xf>
    <xf numFmtId="3" fontId="49" fillId="0" borderId="0" xfId="712" applyNumberFormat="1" applyFont="1" applyFill="1" applyBorder="1" applyAlignment="1">
      <alignment horizontal="center" vertical="center" wrapText="1"/>
    </xf>
    <xf numFmtId="3" fontId="30" fillId="0" borderId="0" xfId="712" applyNumberFormat="1" applyFill="1" applyBorder="1" applyAlignment="1">
      <alignment horizontal="center" vertical="center" wrapText="1"/>
    </xf>
    <xf numFmtId="2" fontId="30" fillId="0" borderId="92" xfId="712" applyNumberFormat="1" applyFont="1" applyBorder="1" applyAlignment="1">
      <alignment horizontal="center" vertical="center" wrapText="1"/>
    </xf>
    <xf numFmtId="2" fontId="49" fillId="0" borderId="92" xfId="712" applyNumberFormat="1" applyFont="1" applyFill="1" applyBorder="1" applyAlignment="1">
      <alignment horizontal="left" vertical="center" wrapText="1"/>
    </xf>
    <xf numFmtId="1" fontId="30" fillId="0" borderId="0" xfId="712" applyNumberFormat="1" applyFont="1" applyBorder="1" applyAlignment="1">
      <alignment horizontal="center" vertical="center" wrapText="1"/>
    </xf>
    <xf numFmtId="2" fontId="148" fillId="0" borderId="14" xfId="1051" applyNumberFormat="1" applyFont="1" applyBorder="1" applyAlignment="1">
      <alignment horizontal="center" vertical="center" wrapText="1"/>
    </xf>
    <xf numFmtId="2" fontId="50" fillId="0" borderId="0" xfId="712" applyNumberFormat="1" applyFont="1" applyAlignment="1">
      <alignment horizontal="center" vertical="center" wrapText="1"/>
    </xf>
    <xf numFmtId="179" fontId="160" fillId="0" borderId="92" xfId="1051" applyNumberFormat="1" applyFont="1" applyBorder="1" applyAlignment="1">
      <alignment horizontal="center" vertical="center" wrapText="1"/>
    </xf>
    <xf numFmtId="2" fontId="50" fillId="0" borderId="14" xfId="712" applyNumberFormat="1" applyFont="1" applyBorder="1" applyAlignment="1">
      <alignment horizontal="center" vertical="center" wrapText="1"/>
    </xf>
    <xf numFmtId="4" fontId="51" fillId="0" borderId="92" xfId="712" applyNumberFormat="1" applyFont="1" applyBorder="1" applyAlignment="1">
      <alignment horizontal="center" vertical="center" wrapText="1"/>
    </xf>
    <xf numFmtId="0" fontId="0" fillId="0" borderId="92" xfId="0" applyBorder="1" applyAlignment="1">
      <alignment horizontal="center"/>
    </xf>
    <xf numFmtId="0" fontId="30" fillId="0" borderId="92" xfId="0" applyFont="1" applyBorder="1" applyAlignment="1">
      <alignment horizontal="center"/>
    </xf>
    <xf numFmtId="171" fontId="0" fillId="0" borderId="92" xfId="0" applyNumberFormat="1" applyBorder="1" applyAlignment="1">
      <alignment horizontal="center"/>
    </xf>
    <xf numFmtId="1" fontId="0" fillId="0" borderId="92" xfId="0" applyNumberFormat="1" applyBorder="1" applyAlignment="1">
      <alignment horizontal="center"/>
    </xf>
    <xf numFmtId="0" fontId="30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0" fontId="62" fillId="39" borderId="16" xfId="0" applyFont="1" applyFill="1" applyBorder="1" applyAlignment="1">
      <alignment horizontal="left" vertical="center"/>
    </xf>
    <xf numFmtId="0" fontId="62" fillId="39" borderId="1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71" fontId="0" fillId="0" borderId="0" xfId="0" applyNumberFormat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92" xfId="0" applyNumberFormat="1" applyBorder="1" applyAlignment="1">
      <alignment horizontal="center"/>
    </xf>
    <xf numFmtId="1" fontId="30" fillId="40" borderId="92" xfId="712" applyNumberFormat="1" applyFont="1" applyFill="1" applyBorder="1" applyAlignment="1">
      <alignment horizontal="center" vertical="center" wrapText="1"/>
    </xf>
    <xf numFmtId="0" fontId="30" fillId="0" borderId="92" xfId="0" applyFont="1" applyBorder="1"/>
    <xf numFmtId="0" fontId="30" fillId="36" borderId="50" xfId="0" applyFont="1" applyFill="1" applyBorder="1" applyAlignment="1">
      <alignment horizontal="center"/>
    </xf>
    <xf numFmtId="0" fontId="30" fillId="36" borderId="93" xfId="0" applyFont="1" applyFill="1" applyBorder="1" applyAlignment="1">
      <alignment horizontal="center"/>
    </xf>
    <xf numFmtId="0" fontId="0" fillId="36" borderId="93" xfId="0" applyFill="1" applyBorder="1" applyAlignment="1">
      <alignment horizontal="center"/>
    </xf>
    <xf numFmtId="0" fontId="0" fillId="36" borderId="80" xfId="0" applyFill="1" applyBorder="1" applyAlignment="1">
      <alignment horizontal="center"/>
    </xf>
    <xf numFmtId="0" fontId="143" fillId="56" borderId="66" xfId="0" applyFont="1" applyFill="1" applyBorder="1" applyAlignment="1">
      <alignment horizontal="center" vertical="center"/>
    </xf>
    <xf numFmtId="0" fontId="143" fillId="73" borderId="92" xfId="0" applyFont="1" applyFill="1" applyBorder="1" applyAlignment="1">
      <alignment horizontal="center" vertical="center"/>
    </xf>
    <xf numFmtId="0" fontId="143" fillId="73" borderId="66" xfId="0" applyFont="1" applyFill="1" applyBorder="1" applyAlignment="1">
      <alignment horizontal="center" vertical="center"/>
    </xf>
    <xf numFmtId="0" fontId="161" fillId="0" borderId="63" xfId="0" applyFont="1" applyBorder="1" applyAlignment="1">
      <alignment horizontal="center"/>
    </xf>
    <xf numFmtId="3" fontId="161" fillId="0" borderId="63" xfId="0" applyNumberFormat="1" applyFont="1" applyBorder="1" applyAlignment="1">
      <alignment horizontal="center"/>
    </xf>
    <xf numFmtId="0" fontId="161" fillId="0" borderId="92" xfId="0" applyFont="1" applyBorder="1" applyAlignment="1">
      <alignment horizontal="center"/>
    </xf>
    <xf numFmtId="3" fontId="161" fillId="0" borderId="92" xfId="0" applyNumberFormat="1" applyFont="1" applyBorder="1" applyAlignment="1">
      <alignment horizontal="center"/>
    </xf>
    <xf numFmtId="0" fontId="161" fillId="36" borderId="50" xfId="0" applyFont="1" applyFill="1" applyBorder="1" applyAlignment="1">
      <alignment horizontal="center"/>
    </xf>
    <xf numFmtId="0" fontId="161" fillId="36" borderId="93" xfId="0" applyFont="1" applyFill="1" applyBorder="1" applyAlignment="1">
      <alignment horizontal="center"/>
    </xf>
    <xf numFmtId="0" fontId="161" fillId="36" borderId="80" xfId="0" applyFont="1" applyFill="1" applyBorder="1" applyAlignment="1">
      <alignment horizontal="center"/>
    </xf>
    <xf numFmtId="0" fontId="161" fillId="0" borderId="0" xfId="0" applyFont="1" applyAlignment="1">
      <alignment horizontal="center"/>
    </xf>
    <xf numFmtId="0" fontId="162" fillId="0" borderId="92" xfId="0" applyFont="1" applyBorder="1" applyAlignment="1">
      <alignment horizontal="center"/>
    </xf>
    <xf numFmtId="3" fontId="162" fillId="0" borderId="92" xfId="0" applyNumberFormat="1" applyFont="1" applyBorder="1" applyAlignment="1">
      <alignment horizontal="center"/>
    </xf>
    <xf numFmtId="3" fontId="30" fillId="0" borderId="0" xfId="0" applyNumberFormat="1" applyFont="1"/>
    <xf numFmtId="3" fontId="30" fillId="0" borderId="0" xfId="0" applyNumberFormat="1" applyFont="1" applyAlignment="1">
      <alignment horizontal="center"/>
    </xf>
    <xf numFmtId="1" fontId="30" fillId="40" borderId="0" xfId="712" applyNumberFormat="1" applyFont="1" applyFill="1" applyBorder="1" applyAlignment="1">
      <alignment horizontal="center" vertical="center" wrapText="1"/>
    </xf>
    <xf numFmtId="0" fontId="162" fillId="0" borderId="0" xfId="0" applyFont="1" applyBorder="1" applyAlignment="1">
      <alignment horizontal="center"/>
    </xf>
    <xf numFmtId="3" fontId="162" fillId="0" borderId="50" xfId="0" applyNumberFormat="1" applyFont="1" applyBorder="1" applyAlignment="1">
      <alignment horizontal="center"/>
    </xf>
    <xf numFmtId="0" fontId="136" fillId="0" borderId="63" xfId="0" applyFont="1" applyBorder="1" applyAlignment="1">
      <alignment vertical="center" wrapText="1"/>
    </xf>
    <xf numFmtId="3" fontId="30" fillId="0" borderId="0" xfId="0" applyNumberFormat="1" applyFont="1" applyBorder="1" applyAlignment="1">
      <alignment horizontal="left"/>
    </xf>
    <xf numFmtId="9" fontId="30" fillId="0" borderId="0" xfId="1051" applyFont="1" applyFill="1" applyBorder="1" applyAlignment="1"/>
    <xf numFmtId="0" fontId="30" fillId="0" borderId="92" xfId="712" applyFont="1" applyBorder="1" applyAlignment="1">
      <alignment horizontal="left" vertical="center" wrapText="1"/>
    </xf>
    <xf numFmtId="2" fontId="143" fillId="45" borderId="0" xfId="712" applyNumberFormat="1" applyFont="1" applyFill="1" applyBorder="1" applyAlignment="1">
      <alignment horizontal="center" vertical="center" wrapText="1"/>
    </xf>
    <xf numFmtId="4" fontId="143" fillId="45" borderId="0" xfId="712" applyNumberFormat="1" applyFont="1" applyFill="1" applyBorder="1" applyAlignment="1">
      <alignment horizontal="center" vertical="center" wrapText="1"/>
    </xf>
    <xf numFmtId="179" fontId="162" fillId="0" borderId="92" xfId="1051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0" fillId="0" borderId="92" xfId="0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vertical="center" wrapText="1"/>
    </xf>
    <xf numFmtId="0" fontId="0" fillId="39" borderId="92" xfId="0" applyFill="1" applyBorder="1" applyAlignment="1">
      <alignment horizontal="center"/>
    </xf>
    <xf numFmtId="171" fontId="0" fillId="39" borderId="92" xfId="0" applyNumberFormat="1" applyFill="1" applyBorder="1" applyAlignment="1">
      <alignment horizontal="center"/>
    </xf>
    <xf numFmtId="1" fontId="0" fillId="39" borderId="92" xfId="0" applyNumberFormat="1" applyFill="1" applyBorder="1" applyAlignment="1">
      <alignment horizontal="center"/>
    </xf>
    <xf numFmtId="0" fontId="89" fillId="0" borderId="51" xfId="208" applyFont="1" applyFill="1" applyBorder="1" applyAlignment="1">
      <alignment vertical="center" wrapText="1"/>
    </xf>
    <xf numFmtId="0" fontId="89" fillId="0" borderId="40" xfId="208" applyFont="1" applyFill="1" applyBorder="1" applyAlignment="1">
      <alignment vertical="center" wrapText="1"/>
    </xf>
    <xf numFmtId="0" fontId="89" fillId="0" borderId="53" xfId="208" applyFont="1" applyFill="1" applyBorder="1" applyAlignment="1">
      <alignment vertical="center" wrapText="1"/>
    </xf>
    <xf numFmtId="0" fontId="89" fillId="0" borderId="26" xfId="208" applyFont="1" applyFill="1" applyBorder="1" applyAlignment="1">
      <alignment horizontal="center" vertical="center" wrapText="1"/>
    </xf>
    <xf numFmtId="4" fontId="30" fillId="27" borderId="0" xfId="208" applyNumberFormat="1" applyFont="1" applyFill="1" applyAlignment="1">
      <alignment vertical="center" wrapText="1"/>
    </xf>
    <xf numFmtId="0" fontId="100" fillId="59" borderId="92" xfId="0" applyFont="1" applyFill="1" applyBorder="1" applyAlignment="1">
      <alignment horizontal="center" vertical="center" wrapText="1"/>
    </xf>
    <xf numFmtId="0" fontId="30" fillId="0" borderId="0" xfId="0" applyFont="1" applyBorder="1" applyAlignment="1">
      <alignment horizontal="center" vertical="center" wrapText="1"/>
    </xf>
    <xf numFmtId="9" fontId="0" fillId="0" borderId="0" xfId="0" applyNumberFormat="1" applyBorder="1" applyAlignment="1">
      <alignment horizontal="center" vertical="center"/>
    </xf>
    <xf numFmtId="3" fontId="30" fillId="0" borderId="92" xfId="0" applyNumberFormat="1" applyFont="1" applyBorder="1" applyAlignment="1">
      <alignment horizontal="center"/>
    </xf>
    <xf numFmtId="0" fontId="30" fillId="0" borderId="0" xfId="0" applyFont="1" applyAlignment="1">
      <alignment horizontal="center" vertical="center" wrapText="1"/>
    </xf>
    <xf numFmtId="191" fontId="30" fillId="0" borderId="92" xfId="0" applyNumberFormat="1" applyFont="1" applyBorder="1" applyAlignment="1">
      <alignment horizontal="center"/>
    </xf>
    <xf numFmtId="0" fontId="50" fillId="0" borderId="92" xfId="0" applyFont="1" applyBorder="1" applyAlignment="1">
      <alignment horizontal="center"/>
    </xf>
    <xf numFmtId="3" fontId="50" fillId="0" borderId="92" xfId="0" applyNumberFormat="1" applyFont="1" applyBorder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0" fontId="30" fillId="0" borderId="92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143" fillId="59" borderId="0" xfId="0" applyFont="1" applyFill="1" applyAlignment="1">
      <alignment horizontal="center"/>
    </xf>
    <xf numFmtId="0" fontId="3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80" xfId="0" applyBorder="1" applyAlignment="1">
      <alignment horizontal="center"/>
    </xf>
    <xf numFmtId="0" fontId="50" fillId="0" borderId="99" xfId="712" applyFont="1" applyBorder="1"/>
    <xf numFmtId="0" fontId="30" fillId="0" borderId="100" xfId="712" applyBorder="1" applyAlignment="1">
      <alignment horizontal="center" vertical="center"/>
    </xf>
    <xf numFmtId="49" fontId="30" fillId="0" borderId="100" xfId="712" applyNumberFormat="1" applyFont="1" applyBorder="1" applyAlignment="1">
      <alignment horizontal="center" vertical="center"/>
    </xf>
    <xf numFmtId="0" fontId="30" fillId="0" borderId="99" xfId="712" applyFont="1" applyFill="1" applyBorder="1"/>
    <xf numFmtId="4" fontId="30" fillId="0" borderId="100" xfId="712" applyNumberFormat="1" applyFill="1" applyBorder="1" applyAlignment="1">
      <alignment horizontal="center" vertical="center"/>
    </xf>
    <xf numFmtId="4" fontId="30" fillId="0" borderId="101" xfId="712" applyNumberFormat="1" applyFill="1" applyBorder="1" applyAlignment="1">
      <alignment horizontal="center" vertical="center"/>
    </xf>
    <xf numFmtId="49" fontId="30" fillId="0" borderId="102" xfId="712" applyNumberFormat="1" applyFont="1" applyBorder="1" applyAlignment="1">
      <alignment horizontal="center" vertical="center"/>
    </xf>
    <xf numFmtId="0" fontId="50" fillId="0" borderId="99" xfId="712" applyFont="1" applyFill="1" applyBorder="1"/>
    <xf numFmtId="4" fontId="30" fillId="0" borderId="102" xfId="712" applyNumberFormat="1" applyFont="1" applyFill="1" applyBorder="1" applyAlignment="1">
      <alignment horizontal="center" vertical="center"/>
    </xf>
    <xf numFmtId="0" fontId="30" fillId="0" borderId="99" xfId="712" applyFill="1" applyBorder="1"/>
    <xf numFmtId="4" fontId="50" fillId="0" borderId="90" xfId="712" applyNumberFormat="1" applyFont="1" applyFill="1" applyBorder="1" applyAlignment="1">
      <alignment horizontal="center" vertical="center"/>
    </xf>
    <xf numFmtId="0" fontId="30" fillId="0" borderId="99" xfId="712" applyBorder="1"/>
    <xf numFmtId="0" fontId="30" fillId="0" borderId="0" xfId="712" applyBorder="1" applyAlignment="1">
      <alignment horizontal="center" vertical="center"/>
    </xf>
    <xf numFmtId="0" fontId="30" fillId="0" borderId="15" xfId="712" applyBorder="1" applyAlignment="1">
      <alignment horizontal="center" vertical="center"/>
    </xf>
    <xf numFmtId="0" fontId="30" fillId="0" borderId="0" xfId="712" applyBorder="1"/>
    <xf numFmtId="4" fontId="30" fillId="0" borderId="103" xfId="712" applyNumberFormat="1" applyBorder="1" applyAlignment="1">
      <alignment horizontal="center" vertical="center"/>
    </xf>
    <xf numFmtId="4" fontId="30" fillId="0" borderId="104" xfId="712" applyNumberFormat="1" applyFill="1" applyBorder="1" applyAlignment="1">
      <alignment horizontal="center" vertical="center"/>
    </xf>
    <xf numFmtId="0" fontId="50" fillId="0" borderId="98" xfId="712" applyFont="1" applyBorder="1"/>
    <xf numFmtId="9" fontId="50" fillId="0" borderId="105" xfId="712" applyNumberFormat="1" applyFont="1" applyBorder="1" applyAlignment="1">
      <alignment horizontal="center" vertical="center"/>
    </xf>
    <xf numFmtId="2" fontId="0" fillId="0" borderId="0" xfId="0" applyNumberFormat="1"/>
    <xf numFmtId="0" fontId="90" fillId="0" borderId="32" xfId="208" applyFont="1" applyFill="1" applyBorder="1" applyAlignment="1">
      <alignment horizontal="center" vertical="center" textRotation="255" wrapText="1"/>
    </xf>
    <xf numFmtId="0" fontId="90" fillId="0" borderId="106" xfId="208" applyFont="1" applyFill="1" applyBorder="1" applyAlignment="1">
      <alignment horizontal="center" vertical="center" textRotation="255" wrapText="1"/>
    </xf>
    <xf numFmtId="0" fontId="0" fillId="0" borderId="0" xfId="0" applyBorder="1" applyAlignment="1">
      <alignment horizontal="center" vertical="center" wrapText="1"/>
    </xf>
    <xf numFmtId="0" fontId="100" fillId="45" borderId="92" xfId="0" applyFont="1" applyFill="1" applyBorder="1" applyAlignment="1">
      <alignment horizontal="center" vertical="center" wrapText="1"/>
    </xf>
    <xf numFmtId="0" fontId="30" fillId="0" borderId="0" xfId="0" applyFont="1" applyBorder="1" applyAlignment="1">
      <alignment horizontal="left" vertical="center"/>
    </xf>
    <xf numFmtId="0" fontId="0" fillId="40" borderId="92" xfId="0" applyFill="1" applyBorder="1" applyAlignment="1">
      <alignment horizontal="center"/>
    </xf>
    <xf numFmtId="1" fontId="0" fillId="40" borderId="92" xfId="0" applyNumberFormat="1" applyFill="1" applyBorder="1" applyAlignment="1">
      <alignment horizontal="center"/>
    </xf>
    <xf numFmtId="0" fontId="30" fillId="40" borderId="92" xfId="0" applyFont="1" applyFill="1" applyBorder="1" applyAlignment="1">
      <alignment horizontal="center"/>
    </xf>
    <xf numFmtId="171" fontId="0" fillId="40" borderId="92" xfId="0" applyNumberFormat="1" applyFill="1" applyBorder="1" applyAlignment="1">
      <alignment horizontal="center"/>
    </xf>
    <xf numFmtId="0" fontId="100" fillId="75" borderId="92" xfId="0" applyFont="1" applyFill="1" applyBorder="1" applyAlignment="1">
      <alignment horizontal="center" vertical="center" wrapText="1"/>
    </xf>
    <xf numFmtId="0" fontId="100" fillId="76" borderId="92" xfId="0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3" fontId="64" fillId="0" borderId="16" xfId="0" applyNumberFormat="1" applyFont="1" applyFill="1" applyBorder="1" applyAlignment="1">
      <alignment horizontal="center" vertical="center"/>
    </xf>
    <xf numFmtId="0" fontId="30" fillId="0" borderId="0" xfId="0" applyFont="1" applyFill="1" applyAlignment="1">
      <alignment horizontal="left"/>
    </xf>
    <xf numFmtId="0" fontId="0" fillId="0" borderId="0" xfId="0" applyFill="1" applyAlignment="1">
      <alignment horizontal="center"/>
    </xf>
    <xf numFmtId="0" fontId="143" fillId="59" borderId="92" xfId="0" applyFont="1" applyFill="1" applyBorder="1" applyAlignment="1">
      <alignment horizontal="center" vertical="center" wrapText="1"/>
    </xf>
    <xf numFmtId="0" fontId="50" fillId="0" borderId="80" xfId="0" applyFont="1" applyBorder="1" applyAlignment="1">
      <alignment horizontal="center"/>
    </xf>
    <xf numFmtId="0" fontId="165" fillId="59" borderId="107" xfId="0" applyFont="1" applyFill="1" applyBorder="1" applyAlignment="1">
      <alignment horizontal="center" vertical="center" wrapText="1"/>
    </xf>
    <xf numFmtId="0" fontId="165" fillId="73" borderId="107" xfId="0" applyFont="1" applyFill="1" applyBorder="1" applyAlignment="1">
      <alignment horizontal="center" vertical="center" wrapText="1"/>
    </xf>
    <xf numFmtId="0" fontId="165" fillId="50" borderId="107" xfId="0" applyFont="1" applyFill="1" applyBorder="1" applyAlignment="1">
      <alignment horizontal="center" vertical="center" wrapText="1"/>
    </xf>
    <xf numFmtId="0" fontId="165" fillId="45" borderId="107" xfId="0" applyFont="1" applyFill="1" applyBorder="1" applyAlignment="1">
      <alignment horizontal="center" vertical="center" wrapText="1"/>
    </xf>
    <xf numFmtId="3" fontId="162" fillId="0" borderId="0" xfId="0" applyNumberFormat="1" applyFont="1" applyAlignment="1">
      <alignment horizontal="center"/>
    </xf>
    <xf numFmtId="0" fontId="166" fillId="59" borderId="92" xfId="0" applyFont="1" applyFill="1" applyBorder="1"/>
    <xf numFmtId="0" fontId="167" fillId="0" borderId="92" xfId="0" applyFont="1" applyBorder="1"/>
    <xf numFmtId="0" fontId="165" fillId="59" borderId="107" xfId="0" applyFont="1" applyFill="1" applyBorder="1" applyAlignment="1">
      <alignment horizontal="center" vertical="center" wrapText="1"/>
    </xf>
    <xf numFmtId="0" fontId="165" fillId="50" borderId="107" xfId="0" applyFont="1" applyFill="1" applyBorder="1" applyAlignment="1">
      <alignment horizontal="center" vertical="center" wrapText="1"/>
    </xf>
    <xf numFmtId="0" fontId="165" fillId="77" borderId="107" xfId="0" applyFont="1" applyFill="1" applyBorder="1" applyAlignment="1">
      <alignment horizontal="center" vertical="center" wrapText="1"/>
    </xf>
    <xf numFmtId="0" fontId="165" fillId="78" borderId="107" xfId="0" applyFont="1" applyFill="1" applyBorder="1" applyAlignment="1">
      <alignment horizontal="center" vertical="center" wrapText="1"/>
    </xf>
    <xf numFmtId="2" fontId="161" fillId="0" borderId="92" xfId="0" applyNumberFormat="1" applyFont="1" applyBorder="1" applyAlignment="1">
      <alignment horizontal="center"/>
    </xf>
    <xf numFmtId="0" fontId="165" fillId="79" borderId="107" xfId="0" applyFont="1" applyFill="1" applyBorder="1" applyAlignment="1">
      <alignment horizontal="center" vertical="center" wrapText="1"/>
    </xf>
    <xf numFmtId="0" fontId="161" fillId="39" borderId="92" xfId="0" applyFont="1" applyFill="1" applyBorder="1" applyAlignment="1">
      <alignment horizontal="center"/>
    </xf>
    <xf numFmtId="3" fontId="161" fillId="39" borderId="63" xfId="0" applyNumberFormat="1" applyFont="1" applyFill="1" applyBorder="1" applyAlignment="1">
      <alignment horizontal="center"/>
    </xf>
    <xf numFmtId="0" fontId="161" fillId="0" borderId="92" xfId="0" applyFont="1" applyFill="1" applyBorder="1" applyAlignment="1">
      <alignment horizontal="center"/>
    </xf>
    <xf numFmtId="3" fontId="161" fillId="0" borderId="63" xfId="0" applyNumberFormat="1" applyFont="1" applyFill="1" applyBorder="1" applyAlignment="1">
      <alignment horizontal="center"/>
    </xf>
    <xf numFmtId="171" fontId="30" fillId="0" borderId="92" xfId="0" applyNumberFormat="1" applyFont="1" applyBorder="1" applyAlignment="1">
      <alignment horizontal="center"/>
    </xf>
    <xf numFmtId="0" fontId="162" fillId="0" borderId="92" xfId="0" applyFont="1" applyFill="1" applyBorder="1" applyAlignment="1">
      <alignment horizontal="right"/>
    </xf>
    <xf numFmtId="1" fontId="50" fillId="0" borderId="92" xfId="0" applyNumberFormat="1" applyFont="1" applyBorder="1" applyAlignment="1">
      <alignment horizontal="center"/>
    </xf>
    <xf numFmtId="0" fontId="149" fillId="59" borderId="107" xfId="1081" applyFont="1" applyFill="1" applyBorder="1" applyAlignment="1">
      <alignment vertical="center"/>
    </xf>
    <xf numFmtId="0" fontId="149" fillId="59" borderId="107" xfId="1081" applyFont="1" applyFill="1" applyBorder="1" applyAlignment="1">
      <alignment horizontal="center" vertical="center" wrapText="1"/>
    </xf>
    <xf numFmtId="9" fontId="149" fillId="59" borderId="107" xfId="1082" applyFont="1" applyFill="1" applyBorder="1" applyAlignment="1">
      <alignment vertical="center"/>
    </xf>
    <xf numFmtId="0" fontId="150" fillId="36" borderId="107" xfId="1081" applyFont="1" applyFill="1" applyBorder="1" applyAlignment="1">
      <alignment vertical="center"/>
    </xf>
    <xf numFmtId="3" fontId="150" fillId="36" borderId="107" xfId="1081" applyNumberFormat="1" applyFont="1" applyFill="1" applyBorder="1" applyAlignment="1">
      <alignment vertical="center"/>
    </xf>
    <xf numFmtId="3" fontId="153" fillId="36" borderId="107" xfId="1081" applyNumberFormat="1" applyFont="1" applyFill="1" applyBorder="1" applyAlignment="1">
      <alignment vertical="center"/>
    </xf>
    <xf numFmtId="0" fontId="150" fillId="45" borderId="107" xfId="1081" applyFont="1" applyFill="1" applyBorder="1" applyAlignment="1">
      <alignment vertical="center"/>
    </xf>
    <xf numFmtId="3" fontId="151" fillId="45" borderId="107" xfId="1081" applyNumberFormat="1" applyFont="1" applyFill="1" applyBorder="1" applyAlignment="1">
      <alignment vertical="center"/>
    </xf>
    <xf numFmtId="3" fontId="150" fillId="45" borderId="107" xfId="1081" applyNumberFormat="1" applyFont="1" applyFill="1" applyBorder="1" applyAlignment="1">
      <alignment vertical="center"/>
    </xf>
    <xf numFmtId="3" fontId="152" fillId="45" borderId="107" xfId="1081" applyNumberFormat="1" applyFont="1" applyFill="1" applyBorder="1" applyAlignment="1">
      <alignment vertical="center"/>
    </xf>
    <xf numFmtId="3" fontId="153" fillId="45" borderId="107" xfId="1081" applyNumberFormat="1" applyFont="1" applyFill="1" applyBorder="1" applyAlignment="1">
      <alignment vertical="center"/>
    </xf>
    <xf numFmtId="3" fontId="168" fillId="36" borderId="107" xfId="1081" applyNumberFormat="1" applyFont="1" applyFill="1" applyBorder="1" applyAlignment="1">
      <alignment vertical="center"/>
    </xf>
    <xf numFmtId="0" fontId="30" fillId="0" borderId="92" xfId="0" applyFont="1" applyBorder="1" applyAlignment="1">
      <alignment horizontal="center"/>
    </xf>
    <xf numFmtId="0" fontId="149" fillId="59" borderId="107" xfId="1081" applyFont="1" applyFill="1" applyBorder="1" applyAlignment="1">
      <alignment horizontal="center" vertical="center" wrapText="1"/>
    </xf>
    <xf numFmtId="9" fontId="30" fillId="40" borderId="92" xfId="1051" applyFont="1" applyFill="1" applyBorder="1" applyAlignment="1">
      <alignment horizontal="center" vertical="center" wrapText="1"/>
    </xf>
    <xf numFmtId="3" fontId="30" fillId="40" borderId="92" xfId="712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>
      <alignment horizontal="center"/>
    </xf>
    <xf numFmtId="2" fontId="30" fillId="40" borderId="92" xfId="712" applyNumberFormat="1" applyFont="1" applyFill="1" applyBorder="1" applyAlignment="1">
      <alignment horizontal="center" vertical="center" wrapText="1"/>
    </xf>
    <xf numFmtId="1" fontId="30" fillId="0" borderId="0" xfId="712" applyNumberFormat="1" applyFont="1" applyAlignment="1">
      <alignment horizontal="center" vertical="center" wrapText="1"/>
    </xf>
    <xf numFmtId="3" fontId="30" fillId="0" borderId="92" xfId="0" applyNumberFormat="1" applyFont="1" applyBorder="1"/>
    <xf numFmtId="171" fontId="30" fillId="0" borderId="92" xfId="0" applyNumberFormat="1" applyFont="1" applyBorder="1"/>
    <xf numFmtId="9" fontId="30" fillId="0" borderId="0" xfId="0" applyNumberFormat="1" applyFont="1"/>
    <xf numFmtId="0" fontId="165" fillId="59" borderId="107" xfId="0" applyFont="1" applyFill="1" applyBorder="1" applyAlignment="1">
      <alignment horizontal="center" vertical="center" wrapText="1"/>
    </xf>
    <xf numFmtId="0" fontId="165" fillId="45" borderId="107" xfId="0" applyFont="1" applyFill="1" applyBorder="1" applyAlignment="1">
      <alignment horizontal="center" vertical="center" wrapText="1"/>
    </xf>
    <xf numFmtId="0" fontId="165" fillId="78" borderId="107" xfId="0" applyFont="1" applyFill="1" applyBorder="1" applyAlignment="1">
      <alignment horizontal="center" vertical="center" wrapText="1"/>
    </xf>
    <xf numFmtId="0" fontId="0" fillId="36" borderId="0" xfId="0" applyFill="1" applyAlignment="1">
      <alignment horizontal="center"/>
    </xf>
    <xf numFmtId="0" fontId="161" fillId="36" borderId="92" xfId="0" applyFont="1" applyFill="1" applyBorder="1" applyAlignment="1">
      <alignment horizontal="center"/>
    </xf>
    <xf numFmtId="3" fontId="161" fillId="36" borderId="63" xfId="0" applyNumberFormat="1" applyFont="1" applyFill="1" applyBorder="1" applyAlignment="1">
      <alignment horizontal="center"/>
    </xf>
    <xf numFmtId="0" fontId="165" fillId="50" borderId="107" xfId="0" applyFont="1" applyFill="1" applyBorder="1" applyAlignment="1">
      <alignment horizontal="center" vertical="center" wrapText="1"/>
    </xf>
    <xf numFmtId="0" fontId="161" fillId="56" borderId="92" xfId="0" applyFont="1" applyFill="1" applyBorder="1" applyAlignment="1">
      <alignment horizontal="center"/>
    </xf>
    <xf numFmtId="3" fontId="161" fillId="56" borderId="63" xfId="0" applyNumberFormat="1" applyFont="1" applyFill="1" applyBorder="1" applyAlignment="1">
      <alignment horizontal="center"/>
    </xf>
    <xf numFmtId="0" fontId="161" fillId="0" borderId="0" xfId="0" applyFont="1" applyFill="1" applyAlignment="1">
      <alignment horizontal="center"/>
    </xf>
    <xf numFmtId="3" fontId="162" fillId="0" borderId="0" xfId="0" applyNumberFormat="1" applyFont="1" applyFill="1" applyAlignment="1">
      <alignment horizontal="center"/>
    </xf>
    <xf numFmtId="9" fontId="143" fillId="43" borderId="92" xfId="1051" applyFont="1" applyFill="1" applyBorder="1" applyAlignment="1">
      <alignment horizontal="center" vertical="center" wrapText="1"/>
    </xf>
    <xf numFmtId="0" fontId="30" fillId="0" borderId="0" xfId="712" applyFont="1" applyBorder="1" applyAlignment="1">
      <alignment horizontal="center" vertical="center" wrapText="1"/>
    </xf>
    <xf numFmtId="0" fontId="0" fillId="0" borderId="92" xfId="0" applyBorder="1" applyAlignment="1">
      <alignment horizontal="center"/>
    </xf>
    <xf numFmtId="0" fontId="30" fillId="0" borderId="92" xfId="0" applyFont="1" applyBorder="1" applyAlignment="1">
      <alignment horizontal="center" wrapText="1"/>
    </xf>
    <xf numFmtId="2" fontId="30" fillId="0" borderId="0" xfId="0" applyNumberFormat="1" applyFont="1" applyFill="1" applyBorder="1" applyAlignment="1"/>
    <xf numFmtId="179" fontId="0" fillId="0" borderId="100" xfId="1033" applyNumberFormat="1" applyFont="1" applyFill="1" applyBorder="1" applyAlignment="1">
      <alignment horizontal="center" vertical="center"/>
    </xf>
    <xf numFmtId="179" fontId="0" fillId="0" borderId="101" xfId="1033" applyNumberFormat="1" applyFont="1" applyFill="1" applyBorder="1" applyAlignment="1">
      <alignment horizontal="center" vertical="center"/>
    </xf>
    <xf numFmtId="179" fontId="0" fillId="0" borderId="102" xfId="1033" applyNumberFormat="1" applyFont="1" applyFill="1" applyBorder="1" applyAlignment="1">
      <alignment horizontal="center" vertical="center"/>
    </xf>
    <xf numFmtId="179" fontId="30" fillId="0" borderId="101" xfId="712" applyNumberFormat="1" applyFill="1" applyBorder="1" applyAlignment="1">
      <alignment horizontal="center" vertical="center"/>
    </xf>
    <xf numFmtId="9" fontId="30" fillId="0" borderId="90" xfId="712" applyNumberFormat="1" applyFill="1" applyBorder="1" applyAlignment="1">
      <alignment horizontal="center" vertical="center"/>
    </xf>
    <xf numFmtId="0" fontId="140" fillId="0" borderId="114" xfId="0" applyFont="1" applyBorder="1" applyAlignment="1">
      <alignment horizontal="center"/>
    </xf>
    <xf numFmtId="14" fontId="50" fillId="0" borderId="92" xfId="0" applyNumberFormat="1" applyFont="1" applyBorder="1" applyAlignment="1">
      <alignment horizontal="center"/>
    </xf>
    <xf numFmtId="2" fontId="50" fillId="0" borderId="92" xfId="0" applyNumberFormat="1" applyFont="1" applyBorder="1" applyAlignment="1">
      <alignment horizontal="center"/>
    </xf>
    <xf numFmtId="0" fontId="140" fillId="0" borderId="114" xfId="0" applyFont="1" applyBorder="1"/>
    <xf numFmtId="171" fontId="140" fillId="0" borderId="114" xfId="0" applyNumberFormat="1" applyFont="1" applyBorder="1" applyAlignment="1">
      <alignment horizontal="center"/>
    </xf>
    <xf numFmtId="1" fontId="140" fillId="0" borderId="114" xfId="0" applyNumberFormat="1" applyFont="1" applyBorder="1" applyAlignment="1">
      <alignment horizontal="center"/>
    </xf>
    <xf numFmtId="0" fontId="122" fillId="0" borderId="0" xfId="0" applyFont="1"/>
    <xf numFmtId="4" fontId="30" fillId="43" borderId="92" xfId="712" applyNumberFormat="1" applyFont="1" applyFill="1" applyBorder="1" applyAlignment="1">
      <alignment horizontal="center" vertical="center" wrapText="1"/>
    </xf>
    <xf numFmtId="4" fontId="113" fillId="43" borderId="92" xfId="712" applyNumberFormat="1" applyFont="1" applyFill="1" applyBorder="1" applyAlignment="1">
      <alignment horizontal="center" vertical="center" wrapText="1"/>
    </xf>
    <xf numFmtId="0" fontId="111" fillId="43" borderId="92" xfId="712" applyFont="1" applyFill="1" applyBorder="1" applyAlignment="1">
      <alignment horizontal="center" vertical="center" wrapText="1"/>
    </xf>
    <xf numFmtId="2" fontId="0" fillId="0" borderId="92" xfId="0" applyNumberFormat="1" applyBorder="1" applyAlignment="1">
      <alignment horizontal="center"/>
    </xf>
    <xf numFmtId="2" fontId="0" fillId="39" borderId="92" xfId="0" applyNumberFormat="1" applyFill="1" applyBorder="1" applyAlignment="1">
      <alignment horizontal="center"/>
    </xf>
    <xf numFmtId="2" fontId="0" fillId="40" borderId="92" xfId="0" applyNumberFormat="1" applyFill="1" applyBorder="1" applyAlignment="1">
      <alignment horizontal="center"/>
    </xf>
    <xf numFmtId="0" fontId="141" fillId="0" borderId="92" xfId="837" applyFont="1" applyFill="1" applyBorder="1" applyAlignment="1">
      <alignment horizontal="center" vertical="center" wrapText="1"/>
    </xf>
    <xf numFmtId="14" fontId="141" fillId="0" borderId="92" xfId="837" applyNumberFormat="1" applyFont="1" applyFill="1" applyBorder="1" applyAlignment="1">
      <alignment horizontal="right" vertical="center" wrapText="1"/>
    </xf>
    <xf numFmtId="4" fontId="141" fillId="0" borderId="92" xfId="837" applyNumberFormat="1" applyFont="1" applyFill="1" applyBorder="1" applyAlignment="1">
      <alignment horizontal="center" vertical="center" wrapText="1"/>
    </xf>
    <xf numFmtId="9" fontId="30" fillId="0" borderId="0" xfId="1033" applyFont="1" applyBorder="1" applyAlignment="1">
      <alignment horizontal="center" vertical="center"/>
    </xf>
    <xf numFmtId="4" fontId="30" fillId="40" borderId="0" xfId="1085" applyNumberFormat="1" applyFont="1" applyFill="1" applyAlignment="1">
      <alignment horizontal="center" vertical="center"/>
    </xf>
    <xf numFmtId="4" fontId="30" fillId="0" borderId="0" xfId="1085" applyNumberFormat="1" applyFont="1" applyAlignment="1">
      <alignment horizontal="center" vertical="center"/>
    </xf>
    <xf numFmtId="0" fontId="30" fillId="0" borderId="0" xfId="1085" applyFont="1"/>
    <xf numFmtId="0" fontId="30" fillId="0" borderId="0" xfId="1085" applyFont="1" applyAlignment="1">
      <alignment horizontal="center" vertical="center"/>
    </xf>
    <xf numFmtId="0" fontId="30" fillId="0" borderId="0" xfId="1085" applyFont="1" applyAlignment="1">
      <alignment horizontal="left"/>
    </xf>
    <xf numFmtId="4" fontId="30" fillId="40" borderId="0" xfId="1085" applyNumberFormat="1" applyFont="1" applyFill="1" applyBorder="1" applyAlignment="1">
      <alignment horizontal="center" vertical="center"/>
    </xf>
    <xf numFmtId="0" fontId="111" fillId="30" borderId="92" xfId="1085" applyFont="1" applyFill="1" applyBorder="1" applyAlignment="1">
      <alignment horizontal="center" vertical="center" wrapText="1"/>
    </xf>
    <xf numFmtId="0" fontId="111" fillId="37" borderId="92" xfId="1085" applyFont="1" applyFill="1" applyBorder="1" applyAlignment="1">
      <alignment horizontal="left" vertical="center" wrapText="1"/>
    </xf>
    <xf numFmtId="4" fontId="111" fillId="40" borderId="0" xfId="1085" applyNumberFormat="1" applyFont="1" applyFill="1" applyBorder="1" applyAlignment="1">
      <alignment horizontal="center" vertical="center" wrapText="1"/>
    </xf>
    <xf numFmtId="4" fontId="142" fillId="37" borderId="92" xfId="1085" applyNumberFormat="1" applyFont="1" applyFill="1" applyBorder="1" applyAlignment="1">
      <alignment horizontal="center" vertical="center" wrapText="1"/>
    </xf>
    <xf numFmtId="0" fontId="87" fillId="81" borderId="92" xfId="1085" applyFont="1" applyFill="1" applyBorder="1" applyAlignment="1">
      <alignment horizontal="center" vertical="center" wrapText="1"/>
    </xf>
    <xf numFmtId="0" fontId="100" fillId="81" borderId="92" xfId="1085" applyFont="1" applyFill="1" applyBorder="1" applyAlignment="1">
      <alignment vertical="center" wrapText="1"/>
    </xf>
    <xf numFmtId="4" fontId="87" fillId="81" borderId="92" xfId="1085" applyNumberFormat="1" applyFont="1" applyFill="1" applyBorder="1" applyAlignment="1">
      <alignment horizontal="center" vertical="center" wrapText="1"/>
    </xf>
    <xf numFmtId="0" fontId="87" fillId="40" borderId="0" xfId="1085" applyFont="1" applyFill="1" applyBorder="1" applyAlignment="1">
      <alignment horizontal="center" vertical="center" wrapText="1"/>
    </xf>
    <xf numFmtId="0" fontId="111" fillId="80" borderId="92" xfId="1085" applyFont="1" applyFill="1" applyBorder="1" applyAlignment="1">
      <alignment horizontal="center" vertical="center" wrapText="1"/>
    </xf>
    <xf numFmtId="4" fontId="30" fillId="40" borderId="0" xfId="1085" applyNumberFormat="1" applyFont="1" applyFill="1" applyBorder="1" applyAlignment="1">
      <alignment horizontal="center" vertical="center" wrapText="1"/>
    </xf>
    <xf numFmtId="4" fontId="30" fillId="80" borderId="93" xfId="1085" applyNumberFormat="1" applyFont="1" applyFill="1" applyBorder="1" applyAlignment="1">
      <alignment vertical="center" wrapText="1"/>
    </xf>
    <xf numFmtId="0" fontId="30" fillId="80" borderId="0" xfId="1085" applyFont="1" applyFill="1"/>
    <xf numFmtId="0" fontId="111" fillId="0" borderId="92" xfId="1085" applyFont="1" applyBorder="1" applyAlignment="1">
      <alignment horizontal="center" vertical="center" wrapText="1"/>
    </xf>
    <xf numFmtId="0" fontId="169" fillId="40" borderId="92" xfId="204" applyFont="1" applyFill="1" applyBorder="1" applyAlignment="1">
      <alignment horizontal="left" vertical="center" wrapText="1"/>
    </xf>
    <xf numFmtId="4" fontId="30" fillId="0" borderId="92" xfId="1085" applyNumberFormat="1" applyFont="1" applyBorder="1" applyAlignment="1">
      <alignment horizontal="center" vertical="center"/>
    </xf>
    <xf numFmtId="4" fontId="30" fillId="0" borderId="50" xfId="1085" applyNumberFormat="1" applyFont="1" applyBorder="1" applyAlignment="1">
      <alignment horizontal="center" vertical="center" wrapText="1"/>
    </xf>
    <xf numFmtId="4" fontId="30" fillId="40" borderId="94" xfId="1085" applyNumberFormat="1" applyFont="1" applyFill="1" applyBorder="1" applyAlignment="1">
      <alignment horizontal="center" vertical="center" wrapText="1"/>
    </xf>
    <xf numFmtId="4" fontId="30" fillId="0" borderId="80" xfId="1085" applyNumberFormat="1" applyFont="1" applyBorder="1" applyAlignment="1">
      <alignment horizontal="center" vertical="center" wrapText="1"/>
    </xf>
    <xf numFmtId="4" fontId="30" fillId="0" borderId="92" xfId="1085" applyNumberFormat="1" applyFont="1" applyFill="1" applyBorder="1" applyAlignment="1">
      <alignment horizontal="center" vertical="center" wrapText="1"/>
    </xf>
    <xf numFmtId="4" fontId="30" fillId="0" borderId="92" xfId="1085" applyNumberFormat="1" applyFont="1" applyBorder="1" applyAlignment="1">
      <alignment horizontal="center" vertical="center" wrapText="1"/>
    </xf>
    <xf numFmtId="4" fontId="30" fillId="40" borderId="92" xfId="1085" applyNumberFormat="1" applyFont="1" applyFill="1" applyBorder="1" applyAlignment="1">
      <alignment horizontal="center" vertical="center" wrapText="1"/>
    </xf>
    <xf numFmtId="0" fontId="163" fillId="0" borderId="92" xfId="1085" applyFont="1" applyBorder="1" applyAlignment="1">
      <alignment vertical="center" wrapText="1"/>
    </xf>
    <xf numFmtId="0" fontId="163" fillId="0" borderId="50" xfId="1085" applyFont="1" applyBorder="1" applyAlignment="1">
      <alignment vertical="center" wrapText="1"/>
    </xf>
    <xf numFmtId="0" fontId="30" fillId="0" borderId="92" xfId="204" applyFont="1" applyFill="1" applyBorder="1" applyAlignment="1">
      <alignment horizontal="left" vertical="center"/>
    </xf>
    <xf numFmtId="2" fontId="104" fillId="0" borderId="58" xfId="204" applyNumberFormat="1" applyFont="1" applyFill="1" applyBorder="1" applyAlignment="1">
      <alignment horizontal="center" vertical="center"/>
    </xf>
    <xf numFmtId="3" fontId="30" fillId="0" borderId="0" xfId="204" applyNumberFormat="1" applyFont="1" applyBorder="1"/>
    <xf numFmtId="14" fontId="30" fillId="0" borderId="92" xfId="0" applyNumberFormat="1" applyFont="1" applyBorder="1" applyAlignment="1">
      <alignment horizontal="center" vertical="center"/>
    </xf>
    <xf numFmtId="14" fontId="30" fillId="0" borderId="66" xfId="0" applyNumberFormat="1" applyFont="1" applyBorder="1" applyAlignment="1">
      <alignment horizontal="center" vertical="center"/>
    </xf>
    <xf numFmtId="4" fontId="30" fillId="0" borderId="66" xfId="1085" applyNumberFormat="1" applyFont="1" applyBorder="1" applyAlignment="1">
      <alignment horizontal="center" vertical="center"/>
    </xf>
    <xf numFmtId="4" fontId="30" fillId="40" borderId="92" xfId="1085" applyNumberFormat="1" applyFont="1" applyFill="1" applyBorder="1" applyAlignment="1">
      <alignment horizontal="center" vertical="center"/>
    </xf>
    <xf numFmtId="4" fontId="30" fillId="0" borderId="50" xfId="1085" applyNumberFormat="1" applyFont="1" applyBorder="1" applyAlignment="1">
      <alignment horizontal="center" vertical="center"/>
    </xf>
    <xf numFmtId="4" fontId="30" fillId="0" borderId="93" xfId="1085" applyNumberFormat="1" applyFont="1" applyBorder="1" applyAlignment="1">
      <alignment horizontal="center" vertical="center"/>
    </xf>
    <xf numFmtId="4" fontId="30" fillId="0" borderId="80" xfId="1085" applyNumberFormat="1" applyFont="1" applyBorder="1" applyAlignment="1">
      <alignment horizontal="center" vertical="center"/>
    </xf>
    <xf numFmtId="0" fontId="30" fillId="0" borderId="66" xfId="0" applyFont="1" applyBorder="1" applyAlignment="1">
      <alignment horizontal="center"/>
    </xf>
    <xf numFmtId="14" fontId="30" fillId="0" borderId="0" xfId="0" applyNumberFormat="1" applyFont="1" applyFill="1" applyBorder="1" applyAlignment="1"/>
    <xf numFmtId="0" fontId="170" fillId="0" borderId="0" xfId="1086"/>
    <xf numFmtId="0" fontId="170" fillId="0" borderId="0" xfId="1086" applyAlignment="1">
      <alignment wrapText="1"/>
    </xf>
    <xf numFmtId="0" fontId="171" fillId="82" borderId="115" xfId="1086" applyFont="1" applyFill="1" applyBorder="1" applyAlignment="1">
      <alignment horizontal="center" vertical="center"/>
    </xf>
    <xf numFmtId="0" fontId="172" fillId="83" borderId="116" xfId="1086" applyFont="1" applyFill="1" applyBorder="1" applyAlignment="1">
      <alignment vertical="center"/>
    </xf>
    <xf numFmtId="0" fontId="172" fillId="83" borderId="116" xfId="1086" applyFont="1" applyFill="1" applyBorder="1" applyAlignment="1">
      <alignment horizontal="center" vertical="center"/>
    </xf>
    <xf numFmtId="0" fontId="173" fillId="83" borderId="117" xfId="1086" applyFont="1" applyFill="1" applyBorder="1" applyAlignment="1">
      <alignment vertical="center"/>
    </xf>
    <xf numFmtId="0" fontId="174" fillId="84" borderId="116" xfId="1086" applyFont="1" applyFill="1" applyBorder="1" applyAlignment="1">
      <alignment vertical="center" wrapText="1"/>
    </xf>
    <xf numFmtId="0" fontId="174" fillId="84" borderId="116" xfId="1086" applyFont="1" applyFill="1" applyBorder="1" applyAlignment="1">
      <alignment horizontal="center" vertical="center" wrapText="1"/>
    </xf>
    <xf numFmtId="49" fontId="174" fillId="85" borderId="118" xfId="1086" applyNumberFormat="1" applyFont="1" applyFill="1" applyBorder="1" applyAlignment="1" applyProtection="1">
      <alignment wrapText="1"/>
      <protection locked="0"/>
    </xf>
    <xf numFmtId="0" fontId="175" fillId="84" borderId="116" xfId="1086" applyFont="1" applyFill="1" applyBorder="1" applyAlignment="1">
      <alignment vertical="center" wrapText="1"/>
    </xf>
    <xf numFmtId="0" fontId="176" fillId="84" borderId="116" xfId="1086" applyFont="1" applyFill="1" applyBorder="1" applyAlignment="1">
      <alignment horizontal="left" vertical="center" wrapText="1"/>
    </xf>
    <xf numFmtId="0" fontId="175" fillId="84" borderId="116" xfId="1086" applyFont="1" applyFill="1" applyBorder="1" applyAlignment="1">
      <alignment horizontal="center" vertical="center" wrapText="1"/>
    </xf>
    <xf numFmtId="49" fontId="174" fillId="85" borderId="118" xfId="1086" applyNumberFormat="1" applyFont="1" applyFill="1" applyBorder="1" applyAlignment="1" applyProtection="1">
      <alignment wrapText="1"/>
    </xf>
    <xf numFmtId="0" fontId="174" fillId="86" borderId="116" xfId="1086" applyFont="1" applyFill="1" applyBorder="1" applyAlignment="1">
      <alignment vertical="center" wrapText="1"/>
    </xf>
    <xf numFmtId="0" fontId="174" fillId="86" borderId="116" xfId="1086" applyFont="1" applyFill="1" applyBorder="1" applyAlignment="1">
      <alignment horizontal="center" vertical="center" wrapText="1"/>
    </xf>
    <xf numFmtId="0" fontId="175" fillId="86" borderId="116" xfId="1086" applyFont="1" applyFill="1" applyBorder="1" applyAlignment="1">
      <alignment vertical="center" wrapText="1"/>
    </xf>
    <xf numFmtId="0" fontId="176" fillId="86" borderId="116" xfId="1086" applyFont="1" applyFill="1" applyBorder="1" applyAlignment="1">
      <alignment horizontal="left" vertical="center" wrapText="1"/>
    </xf>
    <xf numFmtId="0" fontId="175" fillId="86" borderId="116" xfId="1086" applyFont="1" applyFill="1" applyBorder="1" applyAlignment="1">
      <alignment horizontal="center" vertical="center" wrapText="1"/>
    </xf>
    <xf numFmtId="0" fontId="30" fillId="0" borderId="14" xfId="712" applyFont="1" applyFill="1" applyBorder="1" applyAlignment="1">
      <alignment horizontal="center" vertical="center" wrapText="1"/>
    </xf>
    <xf numFmtId="0" fontId="30" fillId="0" borderId="14" xfId="712" applyFont="1" applyFill="1" applyBorder="1" applyAlignment="1">
      <alignment horizontal="left" vertical="center" wrapText="1"/>
    </xf>
    <xf numFmtId="4" fontId="30" fillId="0" borderId="14" xfId="712" applyNumberFormat="1" applyFont="1" applyFill="1" applyBorder="1" applyAlignment="1">
      <alignment horizontal="center" vertical="center" wrapText="1"/>
    </xf>
    <xf numFmtId="0" fontId="30" fillId="0" borderId="92" xfId="712" applyFont="1" applyFill="1" applyBorder="1" applyAlignment="1">
      <alignment horizontal="center" vertical="center" wrapText="1"/>
    </xf>
    <xf numFmtId="4" fontId="30" fillId="0" borderId="92" xfId="712" applyNumberFormat="1" applyFont="1" applyFill="1" applyBorder="1" applyAlignment="1">
      <alignment horizontal="center" vertical="center" wrapText="1"/>
    </xf>
    <xf numFmtId="0" fontId="51" fillId="0" borderId="16" xfId="204" applyFont="1" applyFill="1" applyBorder="1" applyAlignment="1">
      <alignment horizontal="left" vertical="center"/>
    </xf>
    <xf numFmtId="1" fontId="130" fillId="43" borderId="16" xfId="204" applyNumberFormat="1" applyFont="1" applyFill="1" applyBorder="1" applyAlignment="1">
      <alignment horizontal="center" vertical="center"/>
    </xf>
    <xf numFmtId="2" fontId="30" fillId="40" borderId="92" xfId="712" applyNumberFormat="1" applyFont="1" applyFill="1" applyBorder="1" applyAlignment="1">
      <alignment horizontal="center" vertical="center" wrapText="1"/>
    </xf>
    <xf numFmtId="0" fontId="177" fillId="87" borderId="92" xfId="218" applyFont="1" applyFill="1" applyBorder="1" applyAlignment="1">
      <alignment horizontal="center" vertical="center" wrapText="1"/>
    </xf>
    <xf numFmtId="0" fontId="177" fillId="87" borderId="92" xfId="218" applyFont="1" applyFill="1" applyBorder="1" applyAlignment="1">
      <alignment vertical="center" wrapText="1"/>
    </xf>
    <xf numFmtId="0" fontId="177" fillId="40" borderId="50" xfId="218" applyFont="1" applyFill="1" applyBorder="1" applyAlignment="1">
      <alignment vertical="center" wrapText="1"/>
    </xf>
    <xf numFmtId="0" fontId="177" fillId="40" borderId="74" xfId="218" applyFont="1" applyFill="1" applyBorder="1" applyAlignment="1">
      <alignment horizontal="center" vertical="center" wrapText="1"/>
    </xf>
    <xf numFmtId="0" fontId="177" fillId="40" borderId="123" xfId="218" applyFont="1" applyFill="1" applyBorder="1" applyAlignment="1">
      <alignment horizontal="center" vertical="center" wrapText="1"/>
    </xf>
    <xf numFmtId="0" fontId="177" fillId="40" borderId="92" xfId="218" applyFont="1" applyFill="1" applyBorder="1" applyAlignment="1">
      <alignment horizontal="center" vertical="center" wrapText="1"/>
    </xf>
    <xf numFmtId="0" fontId="179" fillId="40" borderId="92" xfId="218" applyFont="1" applyFill="1" applyBorder="1" applyAlignment="1">
      <alignment vertical="center" wrapText="1"/>
    </xf>
    <xf numFmtId="195" fontId="177" fillId="40" borderId="50" xfId="218" applyNumberFormat="1" applyFont="1" applyFill="1" applyBorder="1" applyAlignment="1">
      <alignment vertical="center" wrapText="1"/>
    </xf>
    <xf numFmtId="1" fontId="177" fillId="40" borderId="123" xfId="218" applyNumberFormat="1" applyFont="1" applyFill="1" applyBorder="1" applyAlignment="1">
      <alignment horizontal="center" vertical="center" wrapText="1"/>
    </xf>
    <xf numFmtId="0" fontId="177" fillId="40" borderId="75" xfId="218" applyFont="1" applyFill="1" applyBorder="1" applyAlignment="1">
      <alignment horizontal="center" vertical="center" wrapText="1"/>
    </xf>
    <xf numFmtId="0" fontId="177" fillId="40" borderId="124" xfId="218" applyFont="1" applyFill="1" applyBorder="1" applyAlignment="1">
      <alignment horizontal="center" vertical="center" wrapText="1"/>
    </xf>
    <xf numFmtId="0" fontId="2" fillId="0" borderId="92" xfId="1087" applyBorder="1" applyAlignment="1">
      <alignment horizontal="center"/>
    </xf>
    <xf numFmtId="0" fontId="2" fillId="0" borderId="0" xfId="1087" applyAlignment="1">
      <alignment horizontal="center"/>
    </xf>
    <xf numFmtId="0" fontId="2" fillId="0" borderId="0" xfId="1087" applyAlignment="1">
      <alignment horizontal="center" vertical="center" wrapText="1"/>
    </xf>
    <xf numFmtId="3" fontId="2" fillId="0" borderId="92" xfId="1087" applyNumberFormat="1" applyBorder="1" applyAlignment="1">
      <alignment horizontal="center"/>
    </xf>
    <xf numFmtId="9" fontId="2" fillId="0" borderId="92" xfId="1087" applyNumberFormat="1" applyBorder="1" applyAlignment="1">
      <alignment horizontal="center"/>
    </xf>
    <xf numFmtId="3" fontId="121" fillId="0" borderId="92" xfId="1087" applyNumberFormat="1" applyFont="1" applyBorder="1" applyAlignment="1">
      <alignment horizontal="center"/>
    </xf>
    <xf numFmtId="0" fontId="2" fillId="38" borderId="92" xfId="1087" applyFill="1" applyBorder="1" applyAlignment="1">
      <alignment horizontal="center"/>
    </xf>
    <xf numFmtId="0" fontId="180" fillId="45" borderId="92" xfId="1087" applyFont="1" applyFill="1" applyBorder="1" applyAlignment="1">
      <alignment horizontal="center"/>
    </xf>
    <xf numFmtId="0" fontId="180" fillId="45" borderId="92" xfId="1087" applyFont="1" applyFill="1" applyBorder="1" applyAlignment="1">
      <alignment horizontal="center" vertical="center" wrapText="1"/>
    </xf>
    <xf numFmtId="3" fontId="2" fillId="38" borderId="92" xfId="1087" applyNumberFormat="1" applyFill="1" applyBorder="1" applyAlignment="1">
      <alignment horizontal="center"/>
    </xf>
    <xf numFmtId="9" fontId="2" fillId="38" borderId="92" xfId="1087" applyNumberFormat="1" applyFill="1" applyBorder="1" applyAlignment="1">
      <alignment horizontal="center"/>
    </xf>
    <xf numFmtId="3" fontId="121" fillId="38" borderId="92" xfId="1087" applyNumberFormat="1" applyFont="1" applyFill="1" applyBorder="1" applyAlignment="1">
      <alignment horizontal="center"/>
    </xf>
    <xf numFmtId="0" fontId="2" fillId="0" borderId="0" xfId="1087"/>
    <xf numFmtId="1" fontId="2" fillId="0" borderId="0" xfId="1087" applyNumberFormat="1"/>
    <xf numFmtId="171" fontId="50" fillId="55" borderId="92" xfId="1051" applyNumberFormat="1" applyFont="1" applyFill="1" applyBorder="1" applyAlignment="1">
      <alignment horizontal="center" vertical="center" wrapText="1"/>
    </xf>
    <xf numFmtId="168" fontId="50" fillId="40" borderId="92" xfId="1054" applyFont="1" applyFill="1" applyBorder="1" applyAlignment="1">
      <alignment horizontal="center" vertical="center" wrapText="1"/>
    </xf>
    <xf numFmtId="168" fontId="50" fillId="55" borderId="92" xfId="1054" applyFont="1" applyFill="1" applyBorder="1" applyAlignment="1">
      <alignment horizontal="center" vertical="center" wrapText="1"/>
    </xf>
    <xf numFmtId="0" fontId="30" fillId="0" borderId="92" xfId="0" applyFont="1" applyFill="1" applyBorder="1" applyAlignment="1">
      <alignment horizontal="center"/>
    </xf>
    <xf numFmtId="168" fontId="51" fillId="0" borderId="16" xfId="1054" applyFont="1" applyFill="1" applyBorder="1" applyAlignment="1">
      <alignment horizontal="center" vertical="center" wrapText="1"/>
    </xf>
    <xf numFmtId="1" fontId="30" fillId="0" borderId="92" xfId="0" applyNumberFormat="1" applyFont="1" applyBorder="1" applyAlignment="1">
      <alignment horizontal="center"/>
    </xf>
    <xf numFmtId="0" fontId="2" fillId="0" borderId="0" xfId="1089"/>
    <xf numFmtId="3" fontId="150" fillId="39" borderId="107" xfId="1088" applyNumberFormat="1" applyFont="1" applyFill="1" applyBorder="1" applyAlignment="1">
      <alignment horizontal="center" vertical="center"/>
    </xf>
    <xf numFmtId="3" fontId="153" fillId="39" borderId="107" xfId="1088" applyNumberFormat="1" applyFont="1" applyFill="1" applyBorder="1" applyAlignment="1">
      <alignment horizontal="center" vertical="center"/>
    </xf>
    <xf numFmtId="0" fontId="150" fillId="39" borderId="107" xfId="1088" applyFont="1" applyFill="1" applyBorder="1" applyAlignment="1">
      <alignment vertical="center"/>
    </xf>
    <xf numFmtId="179" fontId="181" fillId="39" borderId="107" xfId="1088" applyNumberFormat="1" applyFont="1" applyFill="1" applyBorder="1" applyAlignment="1">
      <alignment horizontal="center" vertical="center"/>
    </xf>
    <xf numFmtId="179" fontId="182" fillId="39" borderId="107" xfId="1090" applyNumberFormat="1" applyFont="1" applyFill="1" applyBorder="1" applyAlignment="1">
      <alignment horizontal="center" vertical="center"/>
    </xf>
    <xf numFmtId="3" fontId="182" fillId="39" borderId="107" xfId="1088" applyNumberFormat="1" applyFont="1" applyFill="1" applyBorder="1" applyAlignment="1">
      <alignment horizontal="center" vertical="center"/>
    </xf>
    <xf numFmtId="10" fontId="182" fillId="39" borderId="107" xfId="1088" applyNumberFormat="1" applyFont="1" applyFill="1" applyBorder="1" applyAlignment="1">
      <alignment horizontal="center" vertical="center"/>
    </xf>
    <xf numFmtId="191" fontId="149" fillId="59" borderId="107" xfId="1091" applyNumberFormat="1" applyFont="1" applyFill="1" applyBorder="1" applyAlignment="1">
      <alignment horizontal="center" vertical="center"/>
    </xf>
    <xf numFmtId="179" fontId="149" fillId="59" borderId="107" xfId="1033" applyNumberFormat="1" applyFont="1" applyFill="1" applyBorder="1" applyAlignment="1">
      <alignment horizontal="center" vertical="center"/>
    </xf>
    <xf numFmtId="179" fontId="182" fillId="39" borderId="107" xfId="1088" applyNumberFormat="1" applyFont="1" applyFill="1" applyBorder="1" applyAlignment="1">
      <alignment horizontal="center" vertical="center"/>
    </xf>
    <xf numFmtId="0" fontId="150" fillId="39" borderId="107" xfId="1088" applyFont="1" applyFill="1" applyBorder="1" applyAlignment="1">
      <alignment horizontal="center" vertical="center"/>
    </xf>
    <xf numFmtId="0" fontId="149" fillId="59" borderId="107" xfId="1088" applyFont="1" applyFill="1" applyBorder="1" applyAlignment="1">
      <alignment vertical="center"/>
    </xf>
    <xf numFmtId="0" fontId="149" fillId="59" borderId="107" xfId="1088" applyFont="1" applyFill="1" applyBorder="1" applyAlignment="1">
      <alignment horizontal="center" vertical="center"/>
    </xf>
    <xf numFmtId="179" fontId="149" fillId="59" borderId="107" xfId="1091" applyNumberFormat="1" applyFont="1" applyFill="1" applyBorder="1" applyAlignment="1">
      <alignment horizontal="center" vertical="center"/>
    </xf>
    <xf numFmtId="0" fontId="2" fillId="0" borderId="0" xfId="1089" applyAlignment="1">
      <alignment horizontal="center"/>
    </xf>
    <xf numFmtId="0" fontId="50" fillId="39" borderId="9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3" fontId="2" fillId="0" borderId="0" xfId="1087" applyNumberFormat="1" applyAlignment="1">
      <alignment horizontal="center"/>
    </xf>
    <xf numFmtId="4" fontId="184" fillId="39" borderId="107" xfId="1088" applyNumberFormat="1" applyFont="1" applyFill="1" applyBorder="1" applyAlignment="1">
      <alignment horizontal="center"/>
    </xf>
    <xf numFmtId="3" fontId="149" fillId="59" borderId="107" xfId="1091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50" fillId="0" borderId="0" xfId="0" applyFont="1" applyFill="1" applyBorder="1" applyAlignment="1">
      <alignment horizontal="left"/>
    </xf>
    <xf numFmtId="179" fontId="182" fillId="39" borderId="107" xfId="1033" applyNumberFormat="1" applyFont="1" applyFill="1" applyBorder="1" applyAlignment="1">
      <alignment horizontal="center" vertical="center"/>
    </xf>
    <xf numFmtId="0" fontId="50" fillId="39" borderId="92" xfId="0" applyFont="1" applyFill="1" applyBorder="1" applyAlignment="1">
      <alignment horizontal="center"/>
    </xf>
    <xf numFmtId="1" fontId="50" fillId="39" borderId="92" xfId="0" applyNumberFormat="1" applyFont="1" applyFill="1" applyBorder="1" applyAlignment="1">
      <alignment horizontal="center"/>
    </xf>
    <xf numFmtId="2" fontId="50" fillId="39" borderId="92" xfId="0" applyNumberFormat="1" applyFont="1" applyFill="1" applyBorder="1" applyAlignment="1">
      <alignment horizontal="center"/>
    </xf>
    <xf numFmtId="0" fontId="30" fillId="0" borderId="92" xfId="0" applyFont="1" applyBorder="1" applyAlignment="1">
      <alignment horizontal="center"/>
    </xf>
    <xf numFmtId="2" fontId="30" fillId="40" borderId="92" xfId="712" applyNumberFormat="1" applyFont="1" applyFill="1" applyBorder="1" applyAlignment="1">
      <alignment horizontal="center" vertical="center" wrapText="1"/>
    </xf>
    <xf numFmtId="0" fontId="30" fillId="0" borderId="92" xfId="0" applyFont="1" applyBorder="1" applyAlignment="1">
      <alignment horizontal="center"/>
    </xf>
    <xf numFmtId="14" fontId="30" fillId="0" borderId="0" xfId="712" applyNumberFormat="1" applyFont="1" applyAlignment="1">
      <alignment horizontal="center" vertical="center" wrapText="1"/>
    </xf>
    <xf numFmtId="0" fontId="100" fillId="88" borderId="92" xfId="1092" applyFont="1" applyFill="1" applyBorder="1" applyAlignment="1">
      <alignment horizontal="center" vertical="center" wrapText="1"/>
    </xf>
    <xf numFmtId="0" fontId="100" fillId="88" borderId="0" xfId="1092" applyFont="1" applyFill="1" applyBorder="1" applyAlignment="1">
      <alignment horizontal="center" vertical="center" wrapText="1"/>
    </xf>
    <xf numFmtId="0" fontId="100" fillId="88" borderId="66" xfId="1092" applyFont="1" applyFill="1" applyBorder="1" applyAlignment="1">
      <alignment horizontal="center" vertical="center" wrapText="1"/>
    </xf>
    <xf numFmtId="0" fontId="113" fillId="0" borderId="92" xfId="1092" applyFont="1" applyBorder="1" applyAlignment="1">
      <alignment horizontal="center" vertical="center" wrapText="1"/>
    </xf>
    <xf numFmtId="196" fontId="30" fillId="0" borderId="92" xfId="1092" applyNumberFormat="1" applyFont="1" applyBorder="1" applyAlignment="1">
      <alignment horizontal="center" vertical="center" wrapText="1"/>
    </xf>
    <xf numFmtId="0" fontId="30" fillId="0" borderId="92" xfId="1092" applyFont="1" applyBorder="1" applyAlignment="1">
      <alignment horizontal="center" vertical="center" wrapText="1"/>
    </xf>
    <xf numFmtId="197" fontId="30" fillId="0" borderId="92" xfId="1092" applyNumberFormat="1" applyFont="1" applyBorder="1" applyAlignment="1">
      <alignment horizontal="center" vertical="center" wrapText="1"/>
    </xf>
    <xf numFmtId="196" fontId="50" fillId="0" borderId="92" xfId="1092" applyNumberFormat="1" applyFont="1" applyBorder="1" applyAlignment="1">
      <alignment horizontal="center" vertical="center" wrapText="1"/>
    </xf>
    <xf numFmtId="2" fontId="50" fillId="0" borderId="92" xfId="1092" applyNumberFormat="1" applyFont="1" applyFill="1" applyBorder="1" applyAlignment="1">
      <alignment horizontal="center" vertical="center" wrapText="1"/>
    </xf>
    <xf numFmtId="3" fontId="30" fillId="0" borderId="92" xfId="1092" applyNumberFormat="1" applyFont="1" applyBorder="1" applyAlignment="1">
      <alignment horizontal="center" vertical="center" wrapText="1"/>
    </xf>
    <xf numFmtId="4" fontId="30" fillId="0" borderId="92" xfId="1092" applyNumberFormat="1" applyFont="1" applyBorder="1" applyAlignment="1">
      <alignment horizontal="center" vertical="center" wrapText="1"/>
    </xf>
    <xf numFmtId="0" fontId="30" fillId="40" borderId="92" xfId="1092" applyFont="1" applyFill="1" applyBorder="1" applyAlignment="1">
      <alignment horizontal="center" vertical="center" wrapText="1"/>
    </xf>
    <xf numFmtId="0" fontId="30" fillId="0" borderId="92" xfId="1092" applyFont="1" applyFill="1" applyBorder="1" applyAlignment="1">
      <alignment horizontal="center" vertical="center" wrapText="1"/>
    </xf>
    <xf numFmtId="196" fontId="30" fillId="0" borderId="92" xfId="1092" applyNumberFormat="1" applyFont="1" applyFill="1" applyBorder="1" applyAlignment="1">
      <alignment horizontal="center" vertical="center" wrapText="1"/>
    </xf>
    <xf numFmtId="197" fontId="30" fillId="0" borderId="92" xfId="1092" applyNumberFormat="1" applyFont="1" applyFill="1" applyBorder="1" applyAlignment="1">
      <alignment horizontal="center" vertical="center" wrapText="1"/>
    </xf>
    <xf numFmtId="196" fontId="50" fillId="0" borderId="92" xfId="1092" applyNumberFormat="1" applyFont="1" applyFill="1" applyBorder="1" applyAlignment="1">
      <alignment horizontal="center" vertical="center" wrapText="1"/>
    </xf>
    <xf numFmtId="3" fontId="30" fillId="0" borderId="92" xfId="1092" applyNumberFormat="1" applyFont="1" applyFill="1" applyBorder="1" applyAlignment="1">
      <alignment horizontal="center" vertical="center" wrapText="1"/>
    </xf>
    <xf numFmtId="4" fontId="30" fillId="0" borderId="92" xfId="1092" applyNumberFormat="1" applyFont="1" applyFill="1" applyBorder="1" applyAlignment="1">
      <alignment horizontal="center" vertical="center" wrapText="1"/>
    </xf>
    <xf numFmtId="14" fontId="30" fillId="89" borderId="92" xfId="712" applyNumberFormat="1" applyFont="1" applyFill="1" applyBorder="1" applyAlignment="1">
      <alignment horizontal="center" vertical="center" wrapText="1"/>
    </xf>
    <xf numFmtId="0" fontId="30" fillId="89" borderId="92" xfId="712" applyFont="1" applyFill="1" applyBorder="1" applyAlignment="1">
      <alignment horizontal="center" vertical="center" wrapText="1"/>
    </xf>
    <xf numFmtId="196" fontId="30" fillId="89" borderId="92" xfId="712" applyNumberFormat="1" applyFont="1" applyFill="1" applyBorder="1" applyAlignment="1">
      <alignment horizontal="center" vertical="center" wrapText="1"/>
    </xf>
    <xf numFmtId="2" fontId="30" fillId="89" borderId="92" xfId="1092" applyNumberFormat="1" applyFont="1" applyFill="1" applyBorder="1" applyAlignment="1">
      <alignment horizontal="center" vertical="center" wrapText="1"/>
    </xf>
    <xf numFmtId="196" fontId="50" fillId="89" borderId="92" xfId="1092" applyNumberFormat="1" applyFont="1" applyFill="1" applyBorder="1" applyAlignment="1">
      <alignment horizontal="center" vertical="center" wrapText="1"/>
    </xf>
    <xf numFmtId="2" fontId="50" fillId="89" borderId="92" xfId="1092" applyNumberFormat="1" applyFont="1" applyFill="1" applyBorder="1" applyAlignment="1">
      <alignment horizontal="center" vertical="center" wrapText="1"/>
    </xf>
    <xf numFmtId="3" fontId="30" fillId="89" borderId="92" xfId="1092" applyNumberFormat="1" applyFont="1" applyFill="1" applyBorder="1" applyAlignment="1">
      <alignment horizontal="center" vertical="center" wrapText="1"/>
    </xf>
    <xf numFmtId="4" fontId="30" fillId="89" borderId="92" xfId="1092" applyNumberFormat="1" applyFont="1" applyFill="1" applyBorder="1" applyAlignment="1">
      <alignment horizontal="center" vertical="center" wrapText="1"/>
    </xf>
    <xf numFmtId="14" fontId="30" fillId="90" borderId="92" xfId="712" applyNumberFormat="1" applyFont="1" applyFill="1" applyBorder="1" applyAlignment="1">
      <alignment horizontal="center" vertical="center" wrapText="1"/>
    </xf>
    <xf numFmtId="0" fontId="30" fillId="91" borderId="92" xfId="712" applyFont="1" applyFill="1" applyBorder="1" applyAlignment="1">
      <alignment horizontal="center" vertical="center" wrapText="1"/>
    </xf>
    <xf numFmtId="196" fontId="30" fillId="91" borderId="92" xfId="712" applyNumberFormat="1" applyFont="1" applyFill="1" applyBorder="1" applyAlignment="1">
      <alignment horizontal="center" vertical="center" wrapText="1"/>
    </xf>
    <xf numFmtId="2" fontId="30" fillId="91" borderId="92" xfId="1092" applyNumberFormat="1" applyFont="1" applyFill="1" applyBorder="1" applyAlignment="1">
      <alignment horizontal="center" vertical="center" wrapText="1"/>
    </xf>
    <xf numFmtId="196" fontId="50" fillId="91" borderId="92" xfId="1092" applyNumberFormat="1" applyFont="1" applyFill="1" applyBorder="1" applyAlignment="1">
      <alignment horizontal="center" vertical="center" wrapText="1"/>
    </xf>
    <xf numFmtId="2" fontId="50" fillId="91" borderId="92" xfId="1092" applyNumberFormat="1" applyFont="1" applyFill="1" applyBorder="1" applyAlignment="1">
      <alignment horizontal="center" vertical="center" wrapText="1"/>
    </xf>
    <xf numFmtId="3" fontId="30" fillId="91" borderId="92" xfId="1092" applyNumberFormat="1" applyFont="1" applyFill="1" applyBorder="1" applyAlignment="1">
      <alignment horizontal="center" vertical="center" wrapText="1"/>
    </xf>
    <xf numFmtId="4" fontId="30" fillId="91" borderId="92" xfId="1092" applyNumberFormat="1" applyFont="1" applyFill="1" applyBorder="1" applyAlignment="1">
      <alignment horizontal="center" vertical="center" wrapText="1"/>
    </xf>
    <xf numFmtId="0" fontId="50" fillId="0" borderId="0" xfId="712" applyFont="1" applyAlignment="1">
      <alignment vertical="center" wrapText="1"/>
    </xf>
    <xf numFmtId="2" fontId="67" fillId="39" borderId="16" xfId="0" applyNumberFormat="1" applyFont="1" applyFill="1" applyBorder="1" applyAlignment="1">
      <alignment horizontal="center" vertical="center"/>
    </xf>
    <xf numFmtId="2" fontId="64" fillId="39" borderId="16" xfId="0" applyNumberFormat="1" applyFont="1" applyFill="1" applyBorder="1" applyAlignment="1">
      <alignment horizontal="center" vertical="center"/>
    </xf>
    <xf numFmtId="0" fontId="62" fillId="39" borderId="0" xfId="0" applyFont="1" applyFill="1" applyBorder="1" applyAlignment="1">
      <alignment horizontal="center" vertical="center"/>
    </xf>
    <xf numFmtId="0" fontId="30" fillId="39" borderId="0" xfId="0" applyFont="1" applyFill="1"/>
    <xf numFmtId="2" fontId="50" fillId="55" borderId="14" xfId="1051" applyNumberFormat="1" applyFont="1" applyFill="1" applyBorder="1" applyAlignment="1">
      <alignment horizontal="center" vertical="center" wrapText="1"/>
    </xf>
    <xf numFmtId="2" fontId="50" fillId="40" borderId="14" xfId="1054" applyNumberFormat="1" applyFont="1" applyFill="1" applyBorder="1" applyAlignment="1">
      <alignment horizontal="center" vertical="center" wrapText="1"/>
    </xf>
    <xf numFmtId="2" fontId="50" fillId="55" borderId="14" xfId="1054" applyNumberFormat="1" applyFont="1" applyFill="1" applyBorder="1" applyAlignment="1">
      <alignment horizontal="center" vertical="center" wrapText="1"/>
    </xf>
    <xf numFmtId="2" fontId="50" fillId="43" borderId="14" xfId="1054" applyNumberFormat="1" applyFont="1" applyFill="1" applyBorder="1" applyAlignment="1">
      <alignment horizontal="center" vertical="center" wrapText="1"/>
    </xf>
    <xf numFmtId="2" fontId="30" fillId="0" borderId="92" xfId="0" applyNumberFormat="1" applyFont="1" applyBorder="1" applyAlignment="1">
      <alignment horizontal="center"/>
    </xf>
    <xf numFmtId="9" fontId="30" fillId="0" borderId="0" xfId="1051" applyFont="1" applyBorder="1" applyAlignment="1">
      <alignment horizontal="center"/>
    </xf>
    <xf numFmtId="1" fontId="30" fillId="0" borderId="92" xfId="0" applyNumberFormat="1" applyFont="1" applyBorder="1" applyAlignment="1">
      <alignment horizontal="center" vertical="center"/>
    </xf>
    <xf numFmtId="3" fontId="0" fillId="0" borderId="92" xfId="0" applyNumberFormat="1" applyBorder="1" applyAlignment="1">
      <alignment horizontal="center"/>
    </xf>
    <xf numFmtId="0" fontId="111" fillId="40" borderId="66" xfId="712" applyFont="1" applyFill="1" applyBorder="1" applyAlignment="1">
      <alignment horizontal="center" vertical="center" wrapText="1"/>
    </xf>
    <xf numFmtId="2" fontId="30" fillId="40" borderId="66" xfId="712" applyNumberFormat="1" applyFont="1" applyFill="1" applyBorder="1" applyAlignment="1">
      <alignment horizontal="left" vertical="center" wrapText="1"/>
    </xf>
    <xf numFmtId="4" fontId="30" fillId="40" borderId="66" xfId="712" applyNumberFormat="1" applyFont="1" applyFill="1" applyBorder="1" applyAlignment="1">
      <alignment horizontal="center" vertical="center" wrapText="1"/>
    </xf>
    <xf numFmtId="4" fontId="113" fillId="40" borderId="68" xfId="712" applyNumberFormat="1" applyFont="1" applyFill="1" applyBorder="1" applyAlignment="1">
      <alignment horizontal="center" vertical="center" wrapText="1"/>
    </xf>
    <xf numFmtId="2" fontId="30" fillId="40" borderId="66" xfId="712" applyNumberFormat="1" applyFont="1" applyFill="1" applyBorder="1" applyAlignment="1">
      <alignment horizontal="center" vertical="center" wrapText="1"/>
    </xf>
    <xf numFmtId="4" fontId="50" fillId="40" borderId="66" xfId="712" applyNumberFormat="1" applyFont="1" applyFill="1" applyBorder="1" applyAlignment="1">
      <alignment horizontal="center" vertical="center" wrapText="1"/>
    </xf>
    <xf numFmtId="2" fontId="50" fillId="40" borderId="66" xfId="1054" applyNumberFormat="1" applyFont="1" applyFill="1" applyBorder="1" applyAlignment="1">
      <alignment horizontal="center" vertical="center" wrapText="1"/>
    </xf>
    <xf numFmtId="168" fontId="50" fillId="40" borderId="66" xfId="1054" applyFont="1" applyFill="1" applyBorder="1" applyAlignment="1">
      <alignment horizontal="center" vertical="center" wrapText="1"/>
    </xf>
    <xf numFmtId="2" fontId="50" fillId="40" borderId="66" xfId="712" applyNumberFormat="1" applyFont="1" applyFill="1" applyBorder="1" applyAlignment="1">
      <alignment horizontal="center" vertical="center" wrapText="1"/>
    </xf>
    <xf numFmtId="2" fontId="30" fillId="40" borderId="92" xfId="712" applyNumberFormat="1" applyFont="1" applyFill="1" applyBorder="1" applyAlignment="1">
      <alignment horizontal="left" vertical="center" wrapText="1"/>
    </xf>
    <xf numFmtId="4" fontId="30" fillId="40" borderId="92" xfId="712" applyNumberFormat="1" applyFont="1" applyFill="1" applyBorder="1" applyAlignment="1">
      <alignment horizontal="center" vertical="center" wrapText="1"/>
    </xf>
    <xf numFmtId="2" fontId="113" fillId="40" borderId="92" xfId="712" applyNumberFormat="1" applyFont="1" applyFill="1" applyBorder="1" applyAlignment="1">
      <alignment horizontal="center" vertical="center" wrapText="1"/>
    </xf>
    <xf numFmtId="4" fontId="50" fillId="40" borderId="92" xfId="712" applyNumberFormat="1" applyFont="1" applyFill="1" applyBorder="1" applyAlignment="1">
      <alignment horizontal="center" vertical="center" wrapText="1"/>
    </xf>
    <xf numFmtId="2" fontId="50" fillId="40" borderId="92" xfId="1054" applyNumberFormat="1" applyFont="1" applyFill="1" applyBorder="1" applyAlignment="1">
      <alignment horizontal="center" vertical="center" wrapText="1"/>
    </xf>
    <xf numFmtId="2" fontId="143" fillId="45" borderId="134" xfId="712" applyNumberFormat="1" applyFont="1" applyFill="1" applyBorder="1" applyAlignment="1">
      <alignment horizontal="center" vertical="center" wrapText="1"/>
    </xf>
    <xf numFmtId="4" fontId="143" fillId="45" borderId="134" xfId="712" applyNumberFormat="1" applyFont="1" applyFill="1" applyBorder="1" applyAlignment="1">
      <alignment horizontal="center" vertical="center" wrapText="1"/>
    </xf>
    <xf numFmtId="0" fontId="111" fillId="40" borderId="134" xfId="712" applyFont="1" applyFill="1" applyBorder="1" applyAlignment="1">
      <alignment horizontal="center" vertical="center" wrapText="1"/>
    </xf>
    <xf numFmtId="0" fontId="111" fillId="0" borderId="134" xfId="712" applyFont="1" applyBorder="1" applyAlignment="1">
      <alignment horizontal="center" vertical="center" wrapText="1"/>
    </xf>
    <xf numFmtId="0" fontId="30" fillId="0" borderId="134" xfId="0" applyFont="1" applyBorder="1" applyAlignment="1">
      <alignment horizontal="center"/>
    </xf>
    <xf numFmtId="3" fontId="30" fillId="0" borderId="134" xfId="0" applyNumberFormat="1" applyFont="1" applyBorder="1" applyAlignment="1">
      <alignment horizontal="center"/>
    </xf>
    <xf numFmtId="1" fontId="30" fillId="0" borderId="134" xfId="0" applyNumberFormat="1" applyFont="1" applyBorder="1" applyAlignment="1">
      <alignment horizontal="center"/>
    </xf>
    <xf numFmtId="0" fontId="143" fillId="59" borderId="107" xfId="0" applyFont="1" applyFill="1" applyBorder="1" applyAlignment="1">
      <alignment horizontal="center" vertical="center" wrapText="1"/>
    </xf>
    <xf numFmtId="0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0" fontId="0" fillId="39" borderId="107" xfId="0" applyFill="1" applyBorder="1" applyAlignment="1">
      <alignment horizontal="center"/>
    </xf>
    <xf numFmtId="2" fontId="0" fillId="39" borderId="107" xfId="0" applyNumberFormat="1" applyFill="1" applyBorder="1" applyAlignment="1">
      <alignment horizontal="center"/>
    </xf>
    <xf numFmtId="3" fontId="0" fillId="39" borderId="107" xfId="0" applyNumberFormat="1" applyFill="1" applyBorder="1" applyAlignment="1">
      <alignment horizontal="center"/>
    </xf>
    <xf numFmtId="1" fontId="0" fillId="39" borderId="107" xfId="0" applyNumberFormat="1" applyFill="1" applyBorder="1" applyAlignment="1">
      <alignment horizontal="center"/>
    </xf>
    <xf numFmtId="3" fontId="50" fillId="39" borderId="107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171" fontId="0" fillId="0" borderId="134" xfId="0" applyNumberFormat="1" applyBorder="1" applyAlignment="1">
      <alignment horizontal="center" vertical="center"/>
    </xf>
    <xf numFmtId="1" fontId="0" fillId="0" borderId="134" xfId="0" applyNumberFormat="1" applyBorder="1" applyAlignment="1">
      <alignment horizontal="center" vertical="center"/>
    </xf>
    <xf numFmtId="0" fontId="50" fillId="0" borderId="0" xfId="0" applyFont="1"/>
    <xf numFmtId="0" fontId="50" fillId="39" borderId="134" xfId="0" applyFont="1" applyFill="1" applyBorder="1" applyAlignment="1">
      <alignment horizontal="center" vertical="center" wrapText="1"/>
    </xf>
    <xf numFmtId="0" fontId="186" fillId="0" borderId="92" xfId="0" applyFont="1" applyFill="1" applyBorder="1" applyAlignment="1">
      <alignment horizontal="center" vertical="center"/>
    </xf>
    <xf numFmtId="179" fontId="186" fillId="0" borderId="92" xfId="1051" applyNumberFormat="1" applyFont="1" applyBorder="1" applyAlignment="1">
      <alignment horizontal="center" vertical="center"/>
    </xf>
    <xf numFmtId="9" fontId="122" fillId="0" borderId="0" xfId="1051" applyFont="1"/>
    <xf numFmtId="0" fontId="111" fillId="0" borderId="134" xfId="1085" applyFont="1" applyBorder="1" applyAlignment="1">
      <alignment horizontal="center" vertical="center" wrapText="1"/>
    </xf>
    <xf numFmtId="4" fontId="30" fillId="0" borderId="0" xfId="1085" applyNumberFormat="1" applyFont="1" applyBorder="1" applyAlignment="1">
      <alignment horizontal="center" vertical="center" wrapText="1"/>
    </xf>
    <xf numFmtId="4" fontId="30" fillId="0" borderId="93" xfId="1085" applyNumberFormat="1" applyFont="1" applyBorder="1" applyAlignment="1">
      <alignment horizontal="center" vertical="center" wrapText="1"/>
    </xf>
    <xf numFmtId="4" fontId="30" fillId="0" borderId="93" xfId="1085" applyNumberFormat="1" applyFont="1" applyFill="1" applyBorder="1" applyAlignment="1">
      <alignment horizontal="center" vertical="center" wrapText="1"/>
    </xf>
    <xf numFmtId="4" fontId="30" fillId="40" borderId="93" xfId="1085" applyNumberFormat="1" applyFont="1" applyFill="1" applyBorder="1" applyAlignment="1">
      <alignment horizontal="center" vertical="center" wrapText="1"/>
    </xf>
    <xf numFmtId="0" fontId="169" fillId="40" borderId="134" xfId="204" applyFont="1" applyFill="1" applyBorder="1" applyAlignment="1">
      <alignment horizontal="left" vertical="center" wrapText="1"/>
    </xf>
    <xf numFmtId="4" fontId="30" fillId="0" borderId="134" xfId="1085" applyNumberFormat="1" applyFont="1" applyBorder="1" applyAlignment="1">
      <alignment horizontal="center" vertical="center"/>
    </xf>
    <xf numFmtId="4" fontId="30" fillId="0" borderId="134" xfId="1085" applyNumberFormat="1" applyFont="1" applyBorder="1" applyAlignment="1">
      <alignment horizontal="center" vertical="center" wrapText="1"/>
    </xf>
    <xf numFmtId="0" fontId="111" fillId="0" borderId="0" xfId="1085" applyFont="1" applyBorder="1" applyAlignment="1">
      <alignment horizontal="center" vertical="center" wrapText="1"/>
    </xf>
    <xf numFmtId="4" fontId="30" fillId="0" borderId="0" xfId="1085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50" fillId="0" borderId="134" xfId="0" applyFont="1" applyBorder="1" applyAlignment="1">
      <alignment horizontal="center"/>
    </xf>
    <xf numFmtId="1" fontId="50" fillId="0" borderId="134" xfId="0" applyNumberFormat="1" applyFont="1" applyBorder="1" applyAlignment="1">
      <alignment horizontal="center"/>
    </xf>
    <xf numFmtId="171" fontId="0" fillId="38" borderId="107" xfId="0" applyNumberFormat="1" applyFill="1" applyBorder="1" applyAlignment="1">
      <alignment horizontal="center"/>
    </xf>
    <xf numFmtId="2" fontId="50" fillId="80" borderId="65" xfId="1085" applyNumberFormat="1" applyFont="1" applyFill="1" applyBorder="1" applyAlignment="1">
      <alignment vertical="center"/>
    </xf>
    <xf numFmtId="2" fontId="50" fillId="80" borderId="0" xfId="1085" applyNumberFormat="1" applyFont="1" applyFill="1" applyBorder="1" applyAlignment="1">
      <alignment vertical="center"/>
    </xf>
    <xf numFmtId="2" fontId="50" fillId="80" borderId="108" xfId="1085" applyNumberFormat="1" applyFont="1" applyFill="1" applyBorder="1" applyAlignment="1">
      <alignment vertical="center"/>
    </xf>
    <xf numFmtId="0" fontId="101" fillId="0" borderId="0" xfId="204" applyFont="1" applyFill="1" applyBorder="1" applyAlignment="1">
      <alignment horizontal="center" vertical="center" wrapText="1"/>
    </xf>
    <xf numFmtId="0" fontId="30" fillId="0" borderId="134" xfId="712" applyFont="1" applyFill="1" applyBorder="1" applyAlignment="1">
      <alignment horizontal="center" vertical="center" wrapText="1"/>
    </xf>
    <xf numFmtId="0" fontId="30" fillId="0" borderId="134" xfId="712" applyFont="1" applyBorder="1" applyAlignment="1">
      <alignment horizontal="center" vertical="center" wrapText="1"/>
    </xf>
    <xf numFmtId="4" fontId="30" fillId="0" borderId="134" xfId="712" applyNumberFormat="1" applyFont="1" applyFill="1" applyBorder="1" applyAlignment="1">
      <alignment horizontal="center" vertical="center" wrapText="1"/>
    </xf>
    <xf numFmtId="9" fontId="30" fillId="0" borderId="134" xfId="712" applyNumberFormat="1" applyFont="1" applyBorder="1" applyAlignment="1">
      <alignment horizontal="center" vertical="center" wrapText="1"/>
    </xf>
    <xf numFmtId="9" fontId="30" fillId="0" borderId="134" xfId="1051" applyFont="1" applyBorder="1" applyAlignment="1">
      <alignment horizontal="center" vertical="center" wrapText="1"/>
    </xf>
    <xf numFmtId="0" fontId="89" fillId="32" borderId="134" xfId="712" applyFont="1" applyFill="1" applyBorder="1" applyAlignment="1">
      <alignment horizontal="center" vertical="center" wrapText="1"/>
    </xf>
    <xf numFmtId="0" fontId="89" fillId="32" borderId="134" xfId="712" applyFont="1" applyFill="1" applyBorder="1" applyAlignment="1">
      <alignment horizontal="left" vertical="center" wrapText="1"/>
    </xf>
    <xf numFmtId="4" fontId="89" fillId="32" borderId="134" xfId="712" applyNumberFormat="1" applyFont="1" applyFill="1" applyBorder="1" applyAlignment="1">
      <alignment horizontal="center" vertical="center" wrapText="1"/>
    </xf>
    <xf numFmtId="2" fontId="130" fillId="37" borderId="16" xfId="204" applyNumberFormat="1" applyFont="1" applyFill="1" applyBorder="1" applyAlignment="1">
      <alignment horizontal="center" vertical="center"/>
    </xf>
    <xf numFmtId="9" fontId="101" fillId="0" borderId="0" xfId="1051" applyFont="1" applyFill="1" applyBorder="1" applyAlignment="1">
      <alignment horizontal="center" vertical="center" wrapText="1"/>
    </xf>
    <xf numFmtId="9" fontId="102" fillId="0" borderId="0" xfId="1051" applyFont="1" applyFill="1" applyBorder="1" applyAlignment="1">
      <alignment horizontal="center" vertical="center"/>
    </xf>
    <xf numFmtId="9" fontId="30" fillId="0" borderId="0" xfId="1051" applyFont="1" applyFill="1" applyBorder="1"/>
    <xf numFmtId="9" fontId="30" fillId="54" borderId="0" xfId="1051" applyFont="1" applyFill="1" applyBorder="1"/>
    <xf numFmtId="9" fontId="0" fillId="0" borderId="0" xfId="0" applyNumberFormat="1"/>
    <xf numFmtId="0" fontId="0" fillId="0" borderId="134" xfId="0" applyBorder="1"/>
    <xf numFmtId="0" fontId="0" fillId="0" borderId="134" xfId="0" applyBorder="1" applyAlignment="1">
      <alignment horizontal="center"/>
    </xf>
    <xf numFmtId="9" fontId="0" fillId="0" borderId="134" xfId="1051" applyFont="1" applyBorder="1" applyAlignment="1">
      <alignment horizontal="center"/>
    </xf>
    <xf numFmtId="0" fontId="30" fillId="0" borderId="94" xfId="0" applyFont="1" applyFill="1" applyBorder="1" applyAlignment="1">
      <alignment horizontal="center"/>
    </xf>
    <xf numFmtId="0" fontId="30" fillId="0" borderId="134" xfId="0" applyFont="1" applyFill="1" applyBorder="1" applyAlignment="1">
      <alignment horizontal="center"/>
    </xf>
    <xf numFmtId="9" fontId="0" fillId="0" borderId="134" xfId="1051" applyFont="1" applyBorder="1"/>
    <xf numFmtId="0" fontId="0" fillId="37" borderId="134" xfId="0" applyFill="1" applyBorder="1" applyAlignment="1">
      <alignment horizontal="center"/>
    </xf>
    <xf numFmtId="9" fontId="0" fillId="37" borderId="134" xfId="1051" applyFont="1" applyFill="1" applyBorder="1" applyAlignment="1">
      <alignment horizontal="center"/>
    </xf>
    <xf numFmtId="9" fontId="0" fillId="37" borderId="134" xfId="1051" applyFont="1" applyFill="1" applyBorder="1"/>
    <xf numFmtId="9" fontId="0" fillId="0" borderId="0" xfId="1051" applyFont="1"/>
    <xf numFmtId="10" fontId="0" fillId="0" borderId="0" xfId="1051" applyNumberFormat="1" applyFont="1"/>
    <xf numFmtId="9" fontId="0" fillId="0" borderId="134" xfId="1051" applyNumberFormat="1" applyFont="1" applyBorder="1" applyAlignment="1">
      <alignment horizontal="center"/>
    </xf>
    <xf numFmtId="9" fontId="0" fillId="0" borderId="0" xfId="1051" applyNumberFormat="1" applyFont="1"/>
    <xf numFmtId="9" fontId="0" fillId="0" borderId="0" xfId="1051" applyFont="1" applyAlignment="1">
      <alignment horizontal="center"/>
    </xf>
    <xf numFmtId="0" fontId="0" fillId="0" borderId="0" xfId="0" applyBorder="1"/>
    <xf numFmtId="2" fontId="0" fillId="0" borderId="134" xfId="0" applyNumberFormat="1" applyBorder="1" applyAlignment="1">
      <alignment horizontal="center"/>
    </xf>
    <xf numFmtId="0" fontId="100" fillId="59" borderId="134" xfId="0" applyFont="1" applyFill="1" applyBorder="1" applyAlignment="1">
      <alignment horizontal="center" vertical="center"/>
    </xf>
    <xf numFmtId="0" fontId="100" fillId="59" borderId="134" xfId="0" applyFont="1" applyFill="1" applyBorder="1" applyAlignment="1">
      <alignment horizontal="center"/>
    </xf>
    <xf numFmtId="0" fontId="100" fillId="59" borderId="50" xfId="0" applyFont="1" applyFill="1" applyBorder="1" applyAlignment="1">
      <alignment horizontal="center"/>
    </xf>
    <xf numFmtId="0" fontId="100" fillId="59" borderId="93" xfId="0" applyFont="1" applyFill="1" applyBorder="1" applyAlignment="1">
      <alignment horizontal="center"/>
    </xf>
    <xf numFmtId="0" fontId="100" fillId="59" borderId="80" xfId="0" applyFont="1" applyFill="1" applyBorder="1" applyAlignment="1">
      <alignment horizontal="center"/>
    </xf>
    <xf numFmtId="0" fontId="100" fillId="59" borderId="134" xfId="0" applyFont="1" applyFill="1" applyBorder="1"/>
    <xf numFmtId="17" fontId="0" fillId="0" borderId="134" xfId="0" applyNumberFormat="1" applyBorder="1" applyAlignment="1">
      <alignment horizontal="center"/>
    </xf>
    <xf numFmtId="0" fontId="30" fillId="49" borderId="14" xfId="712" applyFill="1" applyBorder="1" applyAlignment="1">
      <alignment horizontal="center" vertical="center" wrapText="1"/>
    </xf>
    <xf numFmtId="0" fontId="123" fillId="49" borderId="14" xfId="712" applyFont="1" applyFill="1" applyBorder="1" applyAlignment="1">
      <alignment horizontal="center" vertical="center"/>
    </xf>
    <xf numFmtId="0" fontId="149" fillId="59" borderId="107" xfId="1081" applyFont="1" applyFill="1" applyBorder="1" applyAlignment="1">
      <alignment horizontal="center" vertical="center" wrapText="1"/>
    </xf>
    <xf numFmtId="0" fontId="100" fillId="59" borderId="107" xfId="0" applyFont="1" applyFill="1" applyBorder="1" applyAlignment="1">
      <alignment horizontal="center" vertical="center"/>
    </xf>
    <xf numFmtId="0" fontId="89" fillId="24" borderId="51" xfId="208" applyFont="1" applyFill="1" applyBorder="1" applyAlignment="1">
      <alignment horizontal="center" vertical="center" wrapText="1"/>
    </xf>
    <xf numFmtId="0" fontId="89" fillId="24" borderId="40" xfId="208" applyFont="1" applyFill="1" applyBorder="1" applyAlignment="1">
      <alignment horizontal="center" vertical="center" wrapText="1"/>
    </xf>
    <xf numFmtId="0" fontId="89" fillId="24" borderId="53" xfId="208" applyFont="1" applyFill="1" applyBorder="1" applyAlignment="1">
      <alignment horizontal="center" vertical="center" wrapText="1"/>
    </xf>
    <xf numFmtId="49" fontId="89" fillId="24" borderId="46" xfId="208" applyNumberFormat="1" applyFont="1" applyFill="1" applyBorder="1" applyAlignment="1">
      <alignment horizontal="left" vertical="center" wrapText="1"/>
    </xf>
    <xf numFmtId="49" fontId="89" fillId="24" borderId="49" xfId="208" applyNumberFormat="1" applyFont="1" applyFill="1" applyBorder="1" applyAlignment="1">
      <alignment horizontal="left" vertical="center" wrapText="1"/>
    </xf>
    <xf numFmtId="0" fontId="50" fillId="0" borderId="22" xfId="208" applyFont="1" applyFill="1" applyBorder="1" applyAlignment="1">
      <alignment horizontal="left" vertical="center" wrapText="1" indent="1"/>
    </xf>
    <xf numFmtId="0" fontId="50" fillId="0" borderId="18" xfId="208" applyFont="1" applyFill="1" applyBorder="1" applyAlignment="1">
      <alignment horizontal="left" vertical="center" wrapText="1" indent="1"/>
    </xf>
    <xf numFmtId="0" fontId="92" fillId="33" borderId="56" xfId="208" applyFont="1" applyFill="1" applyBorder="1" applyAlignment="1">
      <alignment horizontal="left" vertical="center" wrapText="1" indent="1"/>
    </xf>
    <xf numFmtId="0" fontId="92" fillId="33" borderId="57" xfId="208" applyFont="1" applyFill="1" applyBorder="1" applyAlignment="1">
      <alignment horizontal="left" vertical="center" wrapText="1" indent="1"/>
    </xf>
    <xf numFmtId="0" fontId="90" fillId="24" borderId="41" xfId="208" applyFont="1" applyFill="1" applyBorder="1" applyAlignment="1">
      <alignment horizontal="center" vertical="center" textRotation="255" wrapText="1"/>
    </xf>
    <xf numFmtId="0" fontId="90" fillId="24" borderId="54" xfId="208" applyFont="1" applyFill="1" applyBorder="1" applyAlignment="1">
      <alignment horizontal="center" vertical="center" textRotation="255" wrapText="1"/>
    </xf>
    <xf numFmtId="0" fontId="90" fillId="24" borderId="55" xfId="208" applyFont="1" applyFill="1" applyBorder="1" applyAlignment="1">
      <alignment horizontal="center" vertical="center" textRotation="255" wrapText="1"/>
    </xf>
    <xf numFmtId="49" fontId="89" fillId="24" borderId="46" xfId="208" applyNumberFormat="1" applyFont="1" applyFill="1" applyBorder="1" applyAlignment="1">
      <alignment horizontal="left" vertical="center" wrapText="1" indent="1"/>
    </xf>
    <xf numFmtId="49" fontId="89" fillId="24" borderId="48" xfId="208" applyNumberFormat="1" applyFont="1" applyFill="1" applyBorder="1" applyAlignment="1">
      <alignment horizontal="left" vertical="center" wrapText="1" indent="1"/>
    </xf>
    <xf numFmtId="49" fontId="89" fillId="24" borderId="49" xfId="208" applyNumberFormat="1" applyFont="1" applyFill="1" applyBorder="1" applyAlignment="1">
      <alignment horizontal="left" vertical="center" wrapText="1" indent="1"/>
    </xf>
    <xf numFmtId="0" fontId="89" fillId="24" borderId="32" xfId="208" applyFont="1" applyFill="1" applyBorder="1" applyAlignment="1">
      <alignment horizontal="center" vertical="center" wrapText="1"/>
    </xf>
    <xf numFmtId="0" fontId="89" fillId="24" borderId="33" xfId="208" applyFont="1" applyFill="1" applyBorder="1" applyAlignment="1">
      <alignment horizontal="center" vertical="center" wrapText="1"/>
    </xf>
    <xf numFmtId="0" fontId="89" fillId="24" borderId="34" xfId="208" applyFont="1" applyFill="1" applyBorder="1" applyAlignment="1">
      <alignment horizontal="center" vertical="center" wrapText="1"/>
    </xf>
    <xf numFmtId="0" fontId="89" fillId="24" borderId="15" xfId="208" applyFont="1" applyFill="1" applyBorder="1" applyAlignment="1">
      <alignment horizontal="center" vertical="center" wrapText="1"/>
    </xf>
    <xf numFmtId="0" fontId="89" fillId="24" borderId="20" xfId="208" applyFont="1" applyFill="1" applyBorder="1" applyAlignment="1">
      <alignment horizontal="center" vertical="center" wrapText="1"/>
    </xf>
    <xf numFmtId="0" fontId="89" fillId="24" borderId="21" xfId="208" applyFont="1" applyFill="1" applyBorder="1" applyAlignment="1">
      <alignment horizontal="center" vertical="center" wrapText="1"/>
    </xf>
    <xf numFmtId="0" fontId="90" fillId="0" borderId="51" xfId="208" applyFont="1" applyFill="1" applyBorder="1" applyAlignment="1">
      <alignment horizontal="center" vertical="center" textRotation="255" wrapText="1"/>
    </xf>
    <xf numFmtId="0" fontId="90" fillId="0" borderId="40" xfId="208" applyFont="1" applyFill="1" applyBorder="1" applyAlignment="1">
      <alignment horizontal="center" vertical="center" textRotation="255" wrapText="1"/>
    </xf>
    <xf numFmtId="0" fontId="96" fillId="24" borderId="51" xfId="208" applyFont="1" applyFill="1" applyBorder="1" applyAlignment="1">
      <alignment horizontal="center" vertical="center" wrapText="1"/>
    </xf>
    <xf numFmtId="0" fontId="96" fillId="24" borderId="52" xfId="208" applyFont="1" applyFill="1" applyBorder="1" applyAlignment="1">
      <alignment horizontal="center" vertical="center" wrapText="1"/>
    </xf>
    <xf numFmtId="0" fontId="89" fillId="24" borderId="52" xfId="208" applyFont="1" applyFill="1" applyBorder="1" applyAlignment="1">
      <alignment horizontal="center" vertical="center" wrapText="1"/>
    </xf>
    <xf numFmtId="0" fontId="93" fillId="24" borderId="51" xfId="208" applyFont="1" applyFill="1" applyBorder="1" applyAlignment="1">
      <alignment horizontal="center" vertical="center" wrapText="1"/>
    </xf>
    <xf numFmtId="0" fontId="93" fillId="24" borderId="52" xfId="208" applyFont="1" applyFill="1" applyBorder="1" applyAlignment="1">
      <alignment horizontal="center" vertical="center" wrapText="1"/>
    </xf>
    <xf numFmtId="0" fontId="164" fillId="0" borderId="84" xfId="712" applyFont="1" applyBorder="1" applyAlignment="1">
      <alignment horizontal="center"/>
    </xf>
    <xf numFmtId="0" fontId="164" fillId="0" borderId="85" xfId="712" applyFont="1" applyBorder="1" applyAlignment="1">
      <alignment horizontal="center"/>
    </xf>
    <xf numFmtId="0" fontId="164" fillId="0" borderId="95" xfId="712" applyFont="1" applyBorder="1" applyAlignment="1">
      <alignment horizontal="center"/>
    </xf>
    <xf numFmtId="0" fontId="164" fillId="0" borderId="30" xfId="712" applyFont="1" applyBorder="1" applyAlignment="1">
      <alignment horizontal="center"/>
    </xf>
    <xf numFmtId="0" fontId="164" fillId="0" borderId="31" xfId="712" applyFont="1" applyBorder="1" applyAlignment="1">
      <alignment horizontal="center"/>
    </xf>
    <xf numFmtId="0" fontId="164" fillId="0" borderId="96" xfId="712" applyFont="1" applyBorder="1" applyAlignment="1">
      <alignment horizontal="center"/>
    </xf>
    <xf numFmtId="0" fontId="50" fillId="0" borderId="71" xfId="712" applyFont="1" applyBorder="1" applyAlignment="1">
      <alignment horizontal="center" vertical="center"/>
    </xf>
    <xf numFmtId="0" fontId="50" fillId="0" borderId="98" xfId="712" applyFont="1" applyBorder="1" applyAlignment="1">
      <alignment horizontal="center" vertical="center"/>
    </xf>
    <xf numFmtId="0" fontId="50" fillId="0" borderId="97" xfId="712" applyFont="1" applyBorder="1" applyAlignment="1">
      <alignment horizontal="center" vertical="center"/>
    </xf>
    <xf numFmtId="0" fontId="50" fillId="0" borderId="90" xfId="712" applyFont="1" applyBorder="1" applyAlignment="1">
      <alignment horizontal="center" vertical="center"/>
    </xf>
    <xf numFmtId="49" fontId="50" fillId="0" borderId="97" xfId="712" applyNumberFormat="1" applyFont="1" applyBorder="1" applyAlignment="1">
      <alignment horizontal="center" vertical="center"/>
    </xf>
    <xf numFmtId="49" fontId="50" fillId="0" borderId="90" xfId="712" applyNumberFormat="1" applyFont="1" applyBorder="1" applyAlignment="1">
      <alignment horizontal="center" vertical="center"/>
    </xf>
    <xf numFmtId="0" fontId="178" fillId="38" borderId="88" xfId="218" applyFont="1" applyFill="1" applyBorder="1" applyAlignment="1">
      <alignment horizontal="center" vertical="center" wrapText="1"/>
    </xf>
    <xf numFmtId="0" fontId="178" fillId="38" borderId="81" xfId="218" applyFont="1" applyFill="1" applyBorder="1" applyAlignment="1">
      <alignment horizontal="center" vertical="center" wrapText="1"/>
    </xf>
    <xf numFmtId="0" fontId="178" fillId="38" borderId="121" xfId="218" applyFont="1" applyFill="1" applyBorder="1" applyAlignment="1">
      <alignment horizontal="center" vertical="center" wrapText="1"/>
    </xf>
    <xf numFmtId="0" fontId="178" fillId="38" borderId="122" xfId="218" applyFont="1" applyFill="1" applyBorder="1" applyAlignment="1">
      <alignment horizontal="center" vertical="center" wrapText="1"/>
    </xf>
    <xf numFmtId="192" fontId="2" fillId="0" borderId="119" xfId="1087" applyNumberFormat="1" applyBorder="1" applyAlignment="1">
      <alignment horizontal="center"/>
    </xf>
    <xf numFmtId="192" fontId="2" fillId="0" borderId="120" xfId="1087" applyNumberFormat="1" applyBorder="1" applyAlignment="1">
      <alignment horizontal="center"/>
    </xf>
    <xf numFmtId="193" fontId="2" fillId="0" borderId="119" xfId="1087" applyNumberFormat="1" applyBorder="1" applyAlignment="1">
      <alignment horizontal="center"/>
    </xf>
    <xf numFmtId="193" fontId="2" fillId="0" borderId="120" xfId="1087" applyNumberFormat="1" applyBorder="1" applyAlignment="1">
      <alignment horizontal="center"/>
    </xf>
    <xf numFmtId="194" fontId="2" fillId="0" borderId="119" xfId="1087" applyNumberFormat="1" applyBorder="1" applyAlignment="1">
      <alignment horizontal="center"/>
    </xf>
    <xf numFmtId="194" fontId="2" fillId="0" borderId="120" xfId="1087" applyNumberFormat="1" applyBorder="1" applyAlignment="1">
      <alignment horizontal="center"/>
    </xf>
    <xf numFmtId="0" fontId="177" fillId="40" borderId="92" xfId="218" applyFont="1" applyFill="1" applyBorder="1" applyAlignment="1">
      <alignment horizontal="center" vertical="center" wrapText="1"/>
    </xf>
    <xf numFmtId="0" fontId="177" fillId="40" borderId="92" xfId="218" applyFont="1" applyFill="1" applyBorder="1" applyAlignment="1">
      <alignment vertical="center" wrapText="1"/>
    </xf>
    <xf numFmtId="0" fontId="177" fillId="40" borderId="121" xfId="218" applyFont="1" applyFill="1" applyBorder="1" applyAlignment="1">
      <alignment horizontal="center" vertical="center" wrapText="1"/>
    </xf>
    <xf numFmtId="0" fontId="177" fillId="40" borderId="122" xfId="218" applyFont="1" applyFill="1" applyBorder="1" applyAlignment="1">
      <alignment horizontal="center" vertical="center" wrapText="1"/>
    </xf>
    <xf numFmtId="0" fontId="170" fillId="0" borderId="0" xfId="1086" applyAlignment="1">
      <alignment wrapText="1"/>
    </xf>
    <xf numFmtId="0" fontId="170" fillId="0" borderId="0" xfId="1086"/>
    <xf numFmtId="0" fontId="50" fillId="39" borderId="107" xfId="0" applyFont="1" applyFill="1" applyBorder="1" applyAlignment="1">
      <alignment horizontal="center"/>
    </xf>
    <xf numFmtId="0" fontId="143" fillId="59" borderId="107" xfId="0" applyFont="1" applyFill="1" applyBorder="1" applyAlignment="1">
      <alignment horizontal="center"/>
    </xf>
    <xf numFmtId="0" fontId="143" fillId="59" borderId="107" xfId="0" applyFont="1" applyFill="1" applyBorder="1" applyAlignment="1">
      <alignment horizontal="center" vertical="center"/>
    </xf>
    <xf numFmtId="0" fontId="0" fillId="0" borderId="134" xfId="0" applyBorder="1" applyAlignment="1">
      <alignment horizontal="left"/>
    </xf>
    <xf numFmtId="0" fontId="100" fillId="59" borderId="134" xfId="0" applyFont="1" applyFill="1" applyBorder="1" applyAlignment="1"/>
    <xf numFmtId="0" fontId="0" fillId="0" borderId="134" xfId="0" applyBorder="1" applyAlignment="1">
      <alignment horizontal="center" vertical="center"/>
    </xf>
    <xf numFmtId="9" fontId="0" fillId="0" borderId="0" xfId="1051" applyFont="1" applyAlignment="1">
      <alignment horizontal="center"/>
    </xf>
    <xf numFmtId="2" fontId="0" fillId="0" borderId="134" xfId="0" applyNumberFormat="1" applyBorder="1" applyAlignment="1">
      <alignment horizontal="center" vertical="center"/>
    </xf>
    <xf numFmtId="0" fontId="100" fillId="59" borderId="134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 vertical="center"/>
    </xf>
    <xf numFmtId="0" fontId="149" fillId="0" borderId="127" xfId="1088" applyFont="1" applyFill="1" applyBorder="1" applyAlignment="1">
      <alignment horizontal="center" vertical="center"/>
    </xf>
    <xf numFmtId="0" fontId="149" fillId="0" borderId="131" xfId="1088" applyFont="1" applyFill="1" applyBorder="1" applyAlignment="1">
      <alignment horizontal="center" vertical="center"/>
    </xf>
    <xf numFmtId="0" fontId="149" fillId="0" borderId="125" xfId="1088" applyFont="1" applyFill="1" applyBorder="1" applyAlignment="1">
      <alignment horizontal="center" vertical="center"/>
    </xf>
    <xf numFmtId="0" fontId="185" fillId="59" borderId="112" xfId="1088" applyFont="1" applyFill="1" applyBorder="1" applyAlignment="1">
      <alignment horizontal="center" vertical="center" wrapText="1"/>
    </xf>
    <xf numFmtId="0" fontId="185" fillId="59" borderId="133" xfId="1088" applyFont="1" applyFill="1" applyBorder="1" applyAlignment="1">
      <alignment horizontal="center" vertical="center" wrapText="1"/>
    </xf>
    <xf numFmtId="0" fontId="185" fillId="59" borderId="113" xfId="1088" applyFont="1" applyFill="1" applyBorder="1" applyAlignment="1">
      <alignment horizontal="center" vertical="center" wrapText="1"/>
    </xf>
    <xf numFmtId="0" fontId="185" fillId="59" borderId="128" xfId="1088" applyFont="1" applyFill="1" applyBorder="1" applyAlignment="1">
      <alignment horizontal="center" vertical="center"/>
    </xf>
    <xf numFmtId="0" fontId="185" fillId="59" borderId="129" xfId="1088" applyFont="1" applyFill="1" applyBorder="1" applyAlignment="1">
      <alignment horizontal="center" vertical="center"/>
    </xf>
    <xf numFmtId="0" fontId="185" fillId="59" borderId="0" xfId="1088" applyFont="1" applyFill="1" applyBorder="1" applyAlignment="1">
      <alignment horizontal="center" vertical="center"/>
    </xf>
    <xf numFmtId="0" fontId="185" fillId="59" borderId="132" xfId="1088" applyFont="1" applyFill="1" applyBorder="1" applyAlignment="1">
      <alignment horizontal="center" vertical="center"/>
    </xf>
    <xf numFmtId="0" fontId="185" fillId="59" borderId="126" xfId="1088" applyFont="1" applyFill="1" applyBorder="1" applyAlignment="1">
      <alignment horizontal="center" vertical="center"/>
    </xf>
    <xf numFmtId="0" fontId="185" fillId="59" borderId="130" xfId="1088" applyFont="1" applyFill="1" applyBorder="1" applyAlignment="1">
      <alignment horizontal="center" vertical="center"/>
    </xf>
    <xf numFmtId="0" fontId="150" fillId="39" borderId="109" xfId="1088" applyFont="1" applyFill="1" applyBorder="1" applyAlignment="1">
      <alignment horizontal="center" vertical="center"/>
    </xf>
    <xf numFmtId="0" fontId="150" fillId="39" borderId="110" xfId="1088" applyFont="1" applyFill="1" applyBorder="1" applyAlignment="1">
      <alignment horizontal="center" vertical="center"/>
    </xf>
    <xf numFmtId="0" fontId="150" fillId="39" borderId="125" xfId="1088" applyFont="1" applyFill="1" applyBorder="1" applyAlignment="1">
      <alignment horizontal="center" vertical="center"/>
    </xf>
    <xf numFmtId="0" fontId="150" fillId="39" borderId="126" xfId="1088" applyFont="1" applyFill="1" applyBorder="1" applyAlignment="1">
      <alignment horizontal="center" vertical="center"/>
    </xf>
    <xf numFmtId="0" fontId="150" fillId="39" borderId="130" xfId="1088" applyFont="1" applyFill="1" applyBorder="1" applyAlignment="1">
      <alignment horizontal="center" vertical="center"/>
    </xf>
    <xf numFmtId="0" fontId="150" fillId="39" borderId="111" xfId="1088" applyFont="1" applyFill="1" applyBorder="1" applyAlignment="1">
      <alignment horizontal="center" vertical="center"/>
    </xf>
    <xf numFmtId="0" fontId="182" fillId="39" borderId="127" xfId="1088" applyFont="1" applyFill="1" applyBorder="1" applyAlignment="1">
      <alignment horizontal="left" vertical="center"/>
    </xf>
    <xf numFmtId="0" fontId="182" fillId="39" borderId="129" xfId="1088" applyFont="1" applyFill="1" applyBorder="1" applyAlignment="1">
      <alignment horizontal="left" vertical="center"/>
    </xf>
    <xf numFmtId="0" fontId="182" fillId="39" borderId="125" xfId="1088" applyFont="1" applyFill="1" applyBorder="1" applyAlignment="1">
      <alignment horizontal="left" vertical="center"/>
    </xf>
    <xf numFmtId="0" fontId="182" fillId="39" borderId="130" xfId="1088" applyFont="1" applyFill="1" applyBorder="1" applyAlignment="1">
      <alignment horizontal="left" vertical="center"/>
    </xf>
    <xf numFmtId="0" fontId="149" fillId="59" borderId="109" xfId="1088" applyFont="1" applyFill="1" applyBorder="1" applyAlignment="1">
      <alignment horizontal="center" vertical="center"/>
    </xf>
    <xf numFmtId="0" fontId="149" fillId="59" borderId="111" xfId="1088" applyFont="1" applyFill="1" applyBorder="1" applyAlignment="1">
      <alignment horizontal="center" vertical="center"/>
    </xf>
    <xf numFmtId="0" fontId="149" fillId="59" borderId="110" xfId="1088" applyFont="1" applyFill="1" applyBorder="1" applyAlignment="1">
      <alignment horizontal="center" vertical="center"/>
    </xf>
    <xf numFmtId="0" fontId="125" fillId="0" borderId="92" xfId="712" applyFont="1" applyFill="1" applyBorder="1" applyAlignment="1">
      <alignment horizontal="center" vertical="center" wrapText="1"/>
    </xf>
    <xf numFmtId="0" fontId="143" fillId="59" borderId="92" xfId="712" applyFont="1" applyFill="1" applyBorder="1" applyAlignment="1">
      <alignment horizontal="center" vertical="center" wrapText="1"/>
    </xf>
    <xf numFmtId="49" fontId="125" fillId="0" borderId="92" xfId="712" applyNumberFormat="1" applyFont="1" applyFill="1" applyBorder="1" applyAlignment="1">
      <alignment horizontal="center" vertical="center" wrapText="1"/>
    </xf>
    <xf numFmtId="2" fontId="30" fillId="0" borderId="64" xfId="712" applyNumberFormat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/>
    </xf>
    <xf numFmtId="9" fontId="30" fillId="40" borderId="92" xfId="1051" applyFont="1" applyFill="1" applyBorder="1" applyAlignment="1">
      <alignment horizontal="center" vertical="center" wrapText="1"/>
    </xf>
    <xf numFmtId="2" fontId="30" fillId="40" borderId="92" xfId="712" applyNumberFormat="1" applyFont="1" applyFill="1" applyBorder="1" applyAlignment="1">
      <alignment horizontal="center" vertical="center" wrapText="1"/>
    </xf>
    <xf numFmtId="0" fontId="143" fillId="59" borderId="66" xfId="0" applyFont="1" applyFill="1" applyBorder="1" applyAlignment="1">
      <alignment horizontal="center" vertical="center"/>
    </xf>
    <xf numFmtId="0" fontId="143" fillId="59" borderId="94" xfId="0" applyFont="1" applyFill="1" applyBorder="1" applyAlignment="1">
      <alignment horizontal="center" vertical="center"/>
    </xf>
    <xf numFmtId="0" fontId="143" fillId="59" borderId="66" xfId="0" applyFont="1" applyFill="1" applyBorder="1" applyAlignment="1">
      <alignment horizontal="center" vertical="center" wrapText="1"/>
    </xf>
    <xf numFmtId="0" fontId="143" fillId="59" borderId="94" xfId="0" applyFont="1" applyFill="1" applyBorder="1" applyAlignment="1">
      <alignment horizontal="center" vertical="center" wrapText="1"/>
    </xf>
    <xf numFmtId="0" fontId="143" fillId="56" borderId="50" xfId="0" applyFont="1" applyFill="1" applyBorder="1" applyAlignment="1">
      <alignment horizontal="center" vertical="center"/>
    </xf>
    <xf numFmtId="0" fontId="143" fillId="56" borderId="93" xfId="0" applyFont="1" applyFill="1" applyBorder="1" applyAlignment="1">
      <alignment horizontal="center" vertical="center"/>
    </xf>
    <xf numFmtId="0" fontId="143" fillId="74" borderId="66" xfId="0" applyFont="1" applyFill="1" applyBorder="1" applyAlignment="1">
      <alignment horizontal="center" vertical="center" wrapText="1"/>
    </xf>
    <xf numFmtId="0" fontId="143" fillId="74" borderId="63" xfId="0" applyFont="1" applyFill="1" applyBorder="1" applyAlignment="1">
      <alignment horizontal="center" vertical="center" wrapText="1"/>
    </xf>
    <xf numFmtId="0" fontId="143" fillId="54" borderId="66" xfId="0" applyFont="1" applyFill="1" applyBorder="1" applyAlignment="1">
      <alignment horizontal="center" vertical="center" wrapText="1"/>
    </xf>
    <xf numFmtId="0" fontId="143" fillId="54" borderId="94" xfId="0" applyFont="1" applyFill="1" applyBorder="1" applyAlignment="1">
      <alignment horizontal="center" vertical="center" wrapText="1"/>
    </xf>
    <xf numFmtId="0" fontId="100" fillId="59" borderId="92" xfId="0" applyFont="1" applyFill="1" applyBorder="1" applyAlignment="1">
      <alignment horizontal="center"/>
    </xf>
    <xf numFmtId="0" fontId="30" fillId="0" borderId="92" xfId="0" applyFont="1" applyBorder="1" applyAlignment="1">
      <alignment horizontal="center"/>
    </xf>
    <xf numFmtId="3" fontId="30" fillId="40" borderId="92" xfId="712" applyNumberFormat="1" applyFont="1" applyFill="1" applyBorder="1" applyAlignment="1">
      <alignment horizontal="center" vertical="center" wrapText="1"/>
    </xf>
    <xf numFmtId="0" fontId="30" fillId="39" borderId="0" xfId="0" applyFont="1" applyFill="1" applyAlignment="1">
      <alignment horizontal="center"/>
    </xf>
    <xf numFmtId="0" fontId="100" fillId="59" borderId="50" xfId="0" applyFont="1" applyFill="1" applyBorder="1" applyAlignment="1">
      <alignment horizontal="center" vertical="center" wrapText="1"/>
    </xf>
    <xf numFmtId="0" fontId="100" fillId="59" borderId="93" xfId="0" applyFont="1" applyFill="1" applyBorder="1" applyAlignment="1">
      <alignment horizontal="center" vertical="center" wrapText="1"/>
    </xf>
    <xf numFmtId="0" fontId="100" fillId="59" borderId="80" xfId="0" applyFont="1" applyFill="1" applyBorder="1" applyAlignment="1">
      <alignment horizontal="center" vertical="center" wrapText="1"/>
    </xf>
    <xf numFmtId="0" fontId="165" fillId="59" borderId="109" xfId="0" applyFont="1" applyFill="1" applyBorder="1" applyAlignment="1">
      <alignment horizontal="center" vertical="center" wrapText="1"/>
    </xf>
    <xf numFmtId="0" fontId="165" fillId="59" borderId="111" xfId="0" applyFont="1" applyFill="1" applyBorder="1" applyAlignment="1">
      <alignment horizontal="center" vertical="center" wrapText="1"/>
    </xf>
    <xf numFmtId="0" fontId="165" fillId="59" borderId="110" xfId="0" applyFont="1" applyFill="1" applyBorder="1" applyAlignment="1">
      <alignment horizontal="center" vertical="center" wrapText="1"/>
    </xf>
    <xf numFmtId="0" fontId="165" fillId="50" borderId="107" xfId="0" applyFont="1" applyFill="1" applyBorder="1" applyAlignment="1">
      <alignment horizontal="center" vertical="center" wrapText="1"/>
    </xf>
    <xf numFmtId="0" fontId="165" fillId="50" borderId="112" xfId="0" applyFont="1" applyFill="1" applyBorder="1" applyAlignment="1">
      <alignment horizontal="center" vertical="center" wrapText="1"/>
    </xf>
    <xf numFmtId="0" fontId="165" fillId="50" borderId="113" xfId="0" applyFont="1" applyFill="1" applyBorder="1" applyAlignment="1">
      <alignment horizontal="center" vertical="center" wrapText="1"/>
    </xf>
    <xf numFmtId="0" fontId="165" fillId="59" borderId="112" xfId="0" applyFont="1" applyFill="1" applyBorder="1" applyAlignment="1">
      <alignment horizontal="center" vertical="center" wrapText="1"/>
    </xf>
    <xf numFmtId="0" fontId="165" fillId="59" borderId="113" xfId="0" applyFont="1" applyFill="1" applyBorder="1" applyAlignment="1">
      <alignment horizontal="center" vertical="center" wrapText="1"/>
    </xf>
    <xf numFmtId="0" fontId="165" fillId="77" borderId="109" xfId="0" applyFont="1" applyFill="1" applyBorder="1" applyAlignment="1">
      <alignment horizontal="center" vertical="center" wrapText="1"/>
    </xf>
    <xf numFmtId="0" fontId="165" fillId="77" borderId="111" xfId="0" applyFont="1" applyFill="1" applyBorder="1" applyAlignment="1">
      <alignment horizontal="center" vertical="center" wrapText="1"/>
    </xf>
    <xf numFmtId="0" fontId="165" fillId="77" borderId="110" xfId="0" applyFont="1" applyFill="1" applyBorder="1" applyAlignment="1">
      <alignment horizontal="center" vertical="center" wrapText="1"/>
    </xf>
    <xf numFmtId="0" fontId="165" fillId="59" borderId="107" xfId="0" applyFont="1" applyFill="1" applyBorder="1" applyAlignment="1">
      <alignment horizontal="center" vertical="center" wrapText="1"/>
    </xf>
    <xf numFmtId="0" fontId="165" fillId="45" borderId="107" xfId="0" applyFont="1" applyFill="1" applyBorder="1" applyAlignment="1">
      <alignment horizontal="center" vertical="center" wrapText="1"/>
    </xf>
    <xf numFmtId="0" fontId="165" fillId="78" borderId="107" xfId="0" applyFont="1" applyFill="1" applyBorder="1" applyAlignment="1">
      <alignment horizontal="center" vertical="center" wrapText="1"/>
    </xf>
    <xf numFmtId="0" fontId="165" fillId="73" borderId="107" xfId="0" applyFont="1" applyFill="1" applyBorder="1" applyAlignment="1">
      <alignment horizontal="center" vertical="center" wrapText="1"/>
    </xf>
    <xf numFmtId="0" fontId="165" fillId="79" borderId="109" xfId="0" applyFont="1" applyFill="1" applyBorder="1" applyAlignment="1">
      <alignment horizontal="center" vertical="center" wrapText="1"/>
    </xf>
    <xf numFmtId="0" fontId="165" fillId="79" borderId="110" xfId="0" applyFont="1" applyFill="1" applyBorder="1" applyAlignment="1">
      <alignment horizontal="center" vertical="center" wrapText="1"/>
    </xf>
    <xf numFmtId="3" fontId="0" fillId="0" borderId="93" xfId="0" applyNumberFormat="1" applyBorder="1" applyAlignment="1">
      <alignment horizontal="center"/>
    </xf>
    <xf numFmtId="3" fontId="0" fillId="0" borderId="80" xfId="0" applyNumberForma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30" fillId="0" borderId="93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3" fontId="50" fillId="0" borderId="93" xfId="0" applyNumberFormat="1" applyFont="1" applyBorder="1" applyAlignment="1">
      <alignment horizontal="center"/>
    </xf>
    <xf numFmtId="3" fontId="50" fillId="0" borderId="80" xfId="0" applyNumberFormat="1" applyFont="1" applyBorder="1" applyAlignment="1">
      <alignment horizontal="center"/>
    </xf>
    <xf numFmtId="0" fontId="143" fillId="59" borderId="0" xfId="0" applyFont="1" applyFill="1" applyAlignment="1">
      <alignment horizontal="center"/>
    </xf>
    <xf numFmtId="0" fontId="63" fillId="31" borderId="58" xfId="0" applyFont="1" applyFill="1" applyBorder="1" applyAlignment="1">
      <alignment horizontal="center" vertical="center" wrapText="1"/>
    </xf>
    <xf numFmtId="0" fontId="63" fillId="31" borderId="59" xfId="0" applyFont="1" applyFill="1" applyBorder="1" applyAlignment="1">
      <alignment horizontal="center" vertical="center" wrapText="1"/>
    </xf>
    <xf numFmtId="0" fontId="63" fillId="31" borderId="25" xfId="0" applyFont="1" applyFill="1" applyBorder="1" applyAlignment="1">
      <alignment horizontal="center" vertical="center" wrapText="1"/>
    </xf>
    <xf numFmtId="0" fontId="63" fillId="31" borderId="58" xfId="0" applyFont="1" applyFill="1" applyBorder="1" applyAlignment="1">
      <alignment horizontal="center" vertical="center"/>
    </xf>
    <xf numFmtId="0" fontId="63" fillId="31" borderId="59" xfId="0" applyFont="1" applyFill="1" applyBorder="1" applyAlignment="1">
      <alignment horizontal="center" vertical="center"/>
    </xf>
    <xf numFmtId="0" fontId="63" fillId="31" borderId="25" xfId="0" applyFont="1" applyFill="1" applyBorder="1" applyAlignment="1">
      <alignment horizontal="center" vertical="center"/>
    </xf>
    <xf numFmtId="0" fontId="63" fillId="31" borderId="17" xfId="0" applyFont="1" applyFill="1" applyBorder="1" applyAlignment="1">
      <alignment horizontal="center" vertical="center" wrapText="1"/>
    </xf>
    <xf numFmtId="0" fontId="63" fillId="31" borderId="19" xfId="0" applyFont="1" applyFill="1" applyBorder="1" applyAlignment="1">
      <alignment horizontal="center" vertical="center" wrapText="1"/>
    </xf>
    <xf numFmtId="0" fontId="65" fillId="0" borderId="17" xfId="0" applyFont="1" applyFill="1" applyBorder="1" applyAlignment="1">
      <alignment horizontal="center" vertical="center" wrapText="1"/>
    </xf>
    <xf numFmtId="0" fontId="65" fillId="0" borderId="19" xfId="0" applyFont="1" applyFill="1" applyBorder="1" applyAlignment="1">
      <alignment horizontal="center" vertical="center" wrapText="1"/>
    </xf>
    <xf numFmtId="0" fontId="63" fillId="31" borderId="60" xfId="0" applyFont="1" applyFill="1" applyBorder="1" applyAlignment="1">
      <alignment horizontal="center" vertical="center"/>
    </xf>
    <xf numFmtId="0" fontId="63" fillId="31" borderId="23" xfId="0" applyFont="1" applyFill="1" applyBorder="1" applyAlignment="1">
      <alignment horizontal="center" vertical="center"/>
    </xf>
    <xf numFmtId="0" fontId="51" fillId="24" borderId="17" xfId="0" applyFont="1" applyFill="1" applyBorder="1" applyAlignment="1">
      <alignment horizontal="center" vertical="center" wrapText="1"/>
    </xf>
    <xf numFmtId="0" fontId="51" fillId="24" borderId="19" xfId="0" applyFont="1" applyFill="1" applyBorder="1" applyAlignment="1">
      <alignment horizontal="center" vertical="center" wrapText="1"/>
    </xf>
    <xf numFmtId="0" fontId="101" fillId="53" borderId="59" xfId="204" applyFont="1" applyFill="1" applyBorder="1" applyAlignment="1">
      <alignment horizontal="center" vertical="center"/>
    </xf>
    <xf numFmtId="0" fontId="101" fillId="53" borderId="25" xfId="204" applyFont="1" applyFill="1" applyBorder="1" applyAlignment="1">
      <alignment horizontal="center" vertical="center"/>
    </xf>
    <xf numFmtId="0" fontId="103" fillId="0" borderId="17" xfId="204" applyFont="1" applyFill="1" applyBorder="1" applyAlignment="1">
      <alignment horizontal="center" vertical="center" wrapText="1"/>
    </xf>
    <xf numFmtId="0" fontId="103" fillId="0" borderId="60" xfId="204" applyFont="1" applyFill="1" applyBorder="1" applyAlignment="1">
      <alignment horizontal="center" vertical="center" wrapText="1"/>
    </xf>
    <xf numFmtId="0" fontId="103" fillId="0" borderId="19" xfId="204" applyFont="1" applyFill="1" applyBorder="1" applyAlignment="1">
      <alignment horizontal="center" vertical="center" wrapText="1"/>
    </xf>
    <xf numFmtId="0" fontId="101" fillId="53" borderId="58" xfId="204" applyFont="1" applyFill="1" applyBorder="1" applyAlignment="1">
      <alignment horizontal="center" vertical="center" wrapText="1"/>
    </xf>
    <xf numFmtId="0" fontId="101" fillId="53" borderId="59" xfId="204" applyFont="1" applyFill="1" applyBorder="1" applyAlignment="1">
      <alignment horizontal="center" vertical="center" wrapText="1"/>
    </xf>
    <xf numFmtId="0" fontId="101" fillId="53" borderId="25" xfId="204" applyFont="1" applyFill="1" applyBorder="1" applyAlignment="1">
      <alignment horizontal="center" vertical="center" wrapText="1"/>
    </xf>
    <xf numFmtId="0" fontId="101" fillId="53" borderId="60" xfId="204" applyFont="1" applyFill="1" applyBorder="1" applyAlignment="1">
      <alignment horizontal="center" vertical="center"/>
    </xf>
    <xf numFmtId="0" fontId="101" fillId="53" borderId="23" xfId="204" applyFont="1" applyFill="1" applyBorder="1" applyAlignment="1">
      <alignment horizontal="center" vertical="center"/>
    </xf>
    <xf numFmtId="0" fontId="101" fillId="0" borderId="0" xfId="204" applyFont="1" applyFill="1" applyBorder="1" applyAlignment="1">
      <alignment horizontal="center" vertical="center" wrapText="1"/>
    </xf>
    <xf numFmtId="172" fontId="101" fillId="53" borderId="19" xfId="238" applyFont="1" applyFill="1" applyBorder="1" applyAlignment="1" applyProtection="1">
      <alignment horizontal="center" vertical="center" wrapText="1"/>
    </xf>
    <xf numFmtId="172" fontId="101" fillId="53" borderId="16" xfId="238" applyFont="1" applyFill="1" applyBorder="1" applyAlignment="1" applyProtection="1">
      <alignment horizontal="center" vertical="center" wrapText="1"/>
    </xf>
    <xf numFmtId="0" fontId="103" fillId="0" borderId="24" xfId="204" applyFont="1" applyFill="1" applyBorder="1" applyAlignment="1">
      <alignment horizontal="center" vertical="center" wrapText="1"/>
    </xf>
    <xf numFmtId="0" fontId="63" fillId="31" borderId="59" xfId="712" applyFont="1" applyFill="1" applyBorder="1" applyAlignment="1">
      <alignment horizontal="center" vertical="center"/>
    </xf>
    <xf numFmtId="0" fontId="63" fillId="31" borderId="25" xfId="712" applyFont="1" applyFill="1" applyBorder="1" applyAlignment="1">
      <alignment horizontal="center" vertical="center"/>
    </xf>
    <xf numFmtId="0" fontId="65" fillId="0" borderId="17" xfId="712" applyFont="1" applyFill="1" applyBorder="1" applyAlignment="1">
      <alignment horizontal="center" vertical="center" wrapText="1"/>
    </xf>
    <xf numFmtId="0" fontId="65" fillId="0" borderId="19" xfId="712" applyFont="1" applyFill="1" applyBorder="1" applyAlignment="1">
      <alignment horizontal="center" vertical="center" wrapText="1"/>
    </xf>
    <xf numFmtId="172" fontId="63" fillId="31" borderId="58" xfId="238" applyFont="1" applyFill="1" applyBorder="1" applyAlignment="1" applyProtection="1">
      <alignment horizontal="center" vertical="center" wrapText="1"/>
    </xf>
    <xf numFmtId="172" fontId="63" fillId="31" borderId="59" xfId="238" applyFont="1" applyFill="1" applyBorder="1" applyAlignment="1" applyProtection="1">
      <alignment horizontal="center" vertical="center" wrapText="1"/>
    </xf>
    <xf numFmtId="172" fontId="63" fillId="31" borderId="25" xfId="238" applyFont="1" applyFill="1" applyBorder="1" applyAlignment="1" applyProtection="1">
      <alignment horizontal="center" vertical="center" wrapText="1"/>
    </xf>
    <xf numFmtId="172" fontId="63" fillId="31" borderId="17" xfId="238" applyFont="1" applyFill="1" applyBorder="1" applyAlignment="1" applyProtection="1">
      <alignment horizontal="center" vertical="center" wrapText="1"/>
    </xf>
    <xf numFmtId="172" fontId="63" fillId="31" borderId="19" xfId="238" applyFont="1" applyFill="1" applyBorder="1" applyAlignment="1" applyProtection="1">
      <alignment horizontal="center" vertical="center" wrapText="1"/>
    </xf>
    <xf numFmtId="4" fontId="30" fillId="0" borderId="50" xfId="1085" applyNumberFormat="1" applyFont="1" applyBorder="1" applyAlignment="1">
      <alignment horizontal="center" vertical="center"/>
    </xf>
    <xf numFmtId="4" fontId="30" fillId="0" borderId="93" xfId="1085" applyNumberFormat="1" applyFont="1" applyBorder="1" applyAlignment="1">
      <alignment horizontal="center" vertical="center"/>
    </xf>
    <xf numFmtId="4" fontId="30" fillId="0" borderId="80" xfId="1085" applyNumberFormat="1" applyFont="1" applyBorder="1" applyAlignment="1">
      <alignment horizontal="center" vertical="center"/>
    </xf>
    <xf numFmtId="0" fontId="30" fillId="0" borderId="66" xfId="1085" applyFont="1" applyBorder="1" applyAlignment="1">
      <alignment horizontal="center" vertical="center"/>
    </xf>
    <xf numFmtId="0" fontId="30" fillId="0" borderId="94" xfId="1085" applyFont="1" applyBorder="1" applyAlignment="1">
      <alignment horizontal="center" vertical="center"/>
    </xf>
    <xf numFmtId="0" fontId="30" fillId="0" borderId="63" xfId="1085" applyFont="1" applyBorder="1" applyAlignment="1">
      <alignment horizontal="center" vertical="center"/>
    </xf>
    <xf numFmtId="4" fontId="30" fillId="80" borderId="50" xfId="1085" applyNumberFormat="1" applyFont="1" applyFill="1" applyBorder="1" applyAlignment="1">
      <alignment horizontal="center" vertical="center" wrapText="1"/>
    </xf>
    <xf numFmtId="4" fontId="30" fillId="80" borderId="93" xfId="1085" applyNumberFormat="1" applyFont="1" applyFill="1" applyBorder="1" applyAlignment="1">
      <alignment horizontal="center" vertical="center" wrapText="1"/>
    </xf>
    <xf numFmtId="2" fontId="50" fillId="80" borderId="65" xfId="1085" applyNumberFormat="1" applyFont="1" applyFill="1" applyBorder="1" applyAlignment="1">
      <alignment horizontal="center" vertical="center"/>
    </xf>
    <xf numFmtId="2" fontId="50" fillId="80" borderId="0" xfId="1085" applyNumberFormat="1" applyFont="1" applyFill="1" applyBorder="1" applyAlignment="1">
      <alignment horizontal="center" vertical="center"/>
    </xf>
    <xf numFmtId="2" fontId="50" fillId="80" borderId="108" xfId="1085" applyNumberFormat="1" applyFont="1" applyFill="1" applyBorder="1" applyAlignment="1">
      <alignment horizontal="center" vertical="center"/>
    </xf>
    <xf numFmtId="0" fontId="180" fillId="45" borderId="66" xfId="1087" applyFont="1" applyFill="1" applyBorder="1" applyAlignment="1">
      <alignment horizontal="center" vertical="center" wrapText="1"/>
    </xf>
    <xf numFmtId="0" fontId="180" fillId="45" borderId="63" xfId="1087" applyFont="1" applyFill="1" applyBorder="1" applyAlignment="1">
      <alignment horizontal="center" vertical="center" wrapText="1"/>
    </xf>
  </cellXfs>
  <cellStyles count="1096">
    <cellStyle name="20% - Accent1" xfId="1" xr:uid="{00000000-0005-0000-0000-000000000000}"/>
    <cellStyle name="20% - Accent1 2" xfId="318" xr:uid="{00000000-0005-0000-0000-000001000000}"/>
    <cellStyle name="20% - Accent1 2 2" xfId="319" xr:uid="{00000000-0005-0000-0000-000002000000}"/>
    <cellStyle name="20% - Accent2" xfId="2" xr:uid="{00000000-0005-0000-0000-000003000000}"/>
    <cellStyle name="20% - Accent2 2" xfId="320" xr:uid="{00000000-0005-0000-0000-000004000000}"/>
    <cellStyle name="20% - Accent2 2 2" xfId="321" xr:uid="{00000000-0005-0000-0000-000005000000}"/>
    <cellStyle name="20% - Accent3" xfId="3" xr:uid="{00000000-0005-0000-0000-000006000000}"/>
    <cellStyle name="20% - Accent3 2" xfId="322" xr:uid="{00000000-0005-0000-0000-000007000000}"/>
    <cellStyle name="20% - Accent3 2 2" xfId="323" xr:uid="{00000000-0005-0000-0000-000008000000}"/>
    <cellStyle name="20% - Accent4" xfId="4" xr:uid="{00000000-0005-0000-0000-000009000000}"/>
    <cellStyle name="20% - Accent4 2" xfId="324" xr:uid="{00000000-0005-0000-0000-00000A000000}"/>
    <cellStyle name="20% - Accent4 2 2" xfId="325" xr:uid="{00000000-0005-0000-0000-00000B000000}"/>
    <cellStyle name="20% - Accent5" xfId="5" xr:uid="{00000000-0005-0000-0000-00000C000000}"/>
    <cellStyle name="20% - Accent5 2" xfId="326" xr:uid="{00000000-0005-0000-0000-00000D000000}"/>
    <cellStyle name="20% - Accent5 2 2" xfId="327" xr:uid="{00000000-0005-0000-0000-00000E000000}"/>
    <cellStyle name="20% - Accent6" xfId="6" xr:uid="{00000000-0005-0000-0000-00000F000000}"/>
    <cellStyle name="20% - Accent6 2" xfId="328" xr:uid="{00000000-0005-0000-0000-000010000000}"/>
    <cellStyle name="20% - Accent6 2 2" xfId="329" xr:uid="{00000000-0005-0000-0000-000011000000}"/>
    <cellStyle name="20% - Énfasis1 2" xfId="7" xr:uid="{00000000-0005-0000-0000-000012000000}"/>
    <cellStyle name="20% - Énfasis1 3" xfId="8" xr:uid="{00000000-0005-0000-0000-000013000000}"/>
    <cellStyle name="20% - Énfasis1 4" xfId="9" xr:uid="{00000000-0005-0000-0000-000014000000}"/>
    <cellStyle name="20% - Énfasis2 2" xfId="10" xr:uid="{00000000-0005-0000-0000-000015000000}"/>
    <cellStyle name="20% - Énfasis2 3" xfId="11" xr:uid="{00000000-0005-0000-0000-000016000000}"/>
    <cellStyle name="20% - Énfasis2 4" xfId="12" xr:uid="{00000000-0005-0000-0000-000017000000}"/>
    <cellStyle name="20% - Énfasis3 2" xfId="13" xr:uid="{00000000-0005-0000-0000-000018000000}"/>
    <cellStyle name="20% - Énfasis3 3" xfId="14" xr:uid="{00000000-0005-0000-0000-000019000000}"/>
    <cellStyle name="20% - Énfasis3 4" xfId="15" xr:uid="{00000000-0005-0000-0000-00001A000000}"/>
    <cellStyle name="20% - Énfasis4 2" xfId="16" xr:uid="{00000000-0005-0000-0000-00001B000000}"/>
    <cellStyle name="20% - Énfasis4 3" xfId="17" xr:uid="{00000000-0005-0000-0000-00001C000000}"/>
    <cellStyle name="20% - Énfasis4 4" xfId="18" xr:uid="{00000000-0005-0000-0000-00001D000000}"/>
    <cellStyle name="20% - Énfasis5 2" xfId="19" xr:uid="{00000000-0005-0000-0000-00001E000000}"/>
    <cellStyle name="20% - Énfasis5 3" xfId="20" xr:uid="{00000000-0005-0000-0000-00001F000000}"/>
    <cellStyle name="20% - Énfasis5 4" xfId="21" xr:uid="{00000000-0005-0000-0000-000020000000}"/>
    <cellStyle name="20% - Énfasis6 2" xfId="22" xr:uid="{00000000-0005-0000-0000-000021000000}"/>
    <cellStyle name="20% - Énfasis6 3" xfId="23" xr:uid="{00000000-0005-0000-0000-000022000000}"/>
    <cellStyle name="20% - Énfasis6 4" xfId="24" xr:uid="{00000000-0005-0000-0000-000023000000}"/>
    <cellStyle name="40% - Accent1" xfId="25" xr:uid="{00000000-0005-0000-0000-000024000000}"/>
    <cellStyle name="40% - Accent1 2" xfId="330" xr:uid="{00000000-0005-0000-0000-000025000000}"/>
    <cellStyle name="40% - Accent1 2 2" xfId="331" xr:uid="{00000000-0005-0000-0000-000026000000}"/>
    <cellStyle name="40% - Accent2" xfId="26" xr:uid="{00000000-0005-0000-0000-000027000000}"/>
    <cellStyle name="40% - Accent2 2" xfId="332" xr:uid="{00000000-0005-0000-0000-000028000000}"/>
    <cellStyle name="40% - Accent2 2 2" xfId="333" xr:uid="{00000000-0005-0000-0000-000029000000}"/>
    <cellStyle name="40% - Accent3" xfId="27" xr:uid="{00000000-0005-0000-0000-00002A000000}"/>
    <cellStyle name="40% - Accent3 2" xfId="334" xr:uid="{00000000-0005-0000-0000-00002B000000}"/>
    <cellStyle name="40% - Accent3 2 2" xfId="335" xr:uid="{00000000-0005-0000-0000-00002C000000}"/>
    <cellStyle name="40% - Accent4" xfId="28" xr:uid="{00000000-0005-0000-0000-00002D000000}"/>
    <cellStyle name="40% - Accent4 2" xfId="336" xr:uid="{00000000-0005-0000-0000-00002E000000}"/>
    <cellStyle name="40% - Accent4 2 2" xfId="337" xr:uid="{00000000-0005-0000-0000-00002F000000}"/>
    <cellStyle name="40% - Accent5" xfId="29" xr:uid="{00000000-0005-0000-0000-000030000000}"/>
    <cellStyle name="40% - Accent5 2" xfId="338" xr:uid="{00000000-0005-0000-0000-000031000000}"/>
    <cellStyle name="40% - Accent5 2 2" xfId="339" xr:uid="{00000000-0005-0000-0000-000032000000}"/>
    <cellStyle name="40% - Accent6" xfId="30" xr:uid="{00000000-0005-0000-0000-000033000000}"/>
    <cellStyle name="40% - Accent6 2" xfId="340" xr:uid="{00000000-0005-0000-0000-000034000000}"/>
    <cellStyle name="40% - Accent6 2 2" xfId="341" xr:uid="{00000000-0005-0000-0000-000035000000}"/>
    <cellStyle name="40% - Énfasis1 2" xfId="31" xr:uid="{00000000-0005-0000-0000-000036000000}"/>
    <cellStyle name="40% - Énfasis1 3" xfId="32" xr:uid="{00000000-0005-0000-0000-000037000000}"/>
    <cellStyle name="40% - Énfasis1 4" xfId="33" xr:uid="{00000000-0005-0000-0000-000038000000}"/>
    <cellStyle name="40% - Énfasis2 2" xfId="34" xr:uid="{00000000-0005-0000-0000-000039000000}"/>
    <cellStyle name="40% - Énfasis2 3" xfId="35" xr:uid="{00000000-0005-0000-0000-00003A000000}"/>
    <cellStyle name="40% - Énfasis2 4" xfId="36" xr:uid="{00000000-0005-0000-0000-00003B000000}"/>
    <cellStyle name="40% - Énfasis3 2" xfId="37" xr:uid="{00000000-0005-0000-0000-00003C000000}"/>
    <cellStyle name="40% - Énfasis3 3" xfId="38" xr:uid="{00000000-0005-0000-0000-00003D000000}"/>
    <cellStyle name="40% - Énfasis3 4" xfId="39" xr:uid="{00000000-0005-0000-0000-00003E000000}"/>
    <cellStyle name="40% - Énfasis4 2" xfId="40" xr:uid="{00000000-0005-0000-0000-00003F000000}"/>
    <cellStyle name="40% - Énfasis4 3" xfId="41" xr:uid="{00000000-0005-0000-0000-000040000000}"/>
    <cellStyle name="40% - Énfasis4 4" xfId="42" xr:uid="{00000000-0005-0000-0000-000041000000}"/>
    <cellStyle name="40% - Énfasis5 2" xfId="43" xr:uid="{00000000-0005-0000-0000-000042000000}"/>
    <cellStyle name="40% - Énfasis5 3" xfId="44" xr:uid="{00000000-0005-0000-0000-000043000000}"/>
    <cellStyle name="40% - Énfasis5 4" xfId="45" xr:uid="{00000000-0005-0000-0000-000044000000}"/>
    <cellStyle name="40% - Énfasis6 2" xfId="46" xr:uid="{00000000-0005-0000-0000-000045000000}"/>
    <cellStyle name="40% - Énfasis6 3" xfId="47" xr:uid="{00000000-0005-0000-0000-000046000000}"/>
    <cellStyle name="40% - Énfasis6 4" xfId="48" xr:uid="{00000000-0005-0000-0000-000047000000}"/>
    <cellStyle name="60% - Accent1" xfId="49" xr:uid="{00000000-0005-0000-0000-000048000000}"/>
    <cellStyle name="60% - Accent1 2" xfId="342" xr:uid="{00000000-0005-0000-0000-000049000000}"/>
    <cellStyle name="60% - Accent2" xfId="50" xr:uid="{00000000-0005-0000-0000-00004A000000}"/>
    <cellStyle name="60% - Accent2 2" xfId="343" xr:uid="{00000000-0005-0000-0000-00004B000000}"/>
    <cellStyle name="60% - Accent3" xfId="51" xr:uid="{00000000-0005-0000-0000-00004C000000}"/>
    <cellStyle name="60% - Accent3 2" xfId="344" xr:uid="{00000000-0005-0000-0000-00004D000000}"/>
    <cellStyle name="60% - Accent4" xfId="52" xr:uid="{00000000-0005-0000-0000-00004E000000}"/>
    <cellStyle name="60% - Accent4 2" xfId="345" xr:uid="{00000000-0005-0000-0000-00004F000000}"/>
    <cellStyle name="60% - Accent5" xfId="53" xr:uid="{00000000-0005-0000-0000-000050000000}"/>
    <cellStyle name="60% - Accent5 2" xfId="346" xr:uid="{00000000-0005-0000-0000-000051000000}"/>
    <cellStyle name="60% - Accent6" xfId="54" xr:uid="{00000000-0005-0000-0000-000052000000}"/>
    <cellStyle name="60% - Accent6 2" xfId="347" xr:uid="{00000000-0005-0000-0000-000053000000}"/>
    <cellStyle name="60% - Énfasis1 2" xfId="55" xr:uid="{00000000-0005-0000-0000-000054000000}"/>
    <cellStyle name="60% - Énfasis1 3" xfId="56" xr:uid="{00000000-0005-0000-0000-000055000000}"/>
    <cellStyle name="60% - Énfasis1 4" xfId="57" xr:uid="{00000000-0005-0000-0000-000056000000}"/>
    <cellStyle name="60% - Énfasis2 2" xfId="58" xr:uid="{00000000-0005-0000-0000-000057000000}"/>
    <cellStyle name="60% - Énfasis2 3" xfId="59" xr:uid="{00000000-0005-0000-0000-000058000000}"/>
    <cellStyle name="60% - Énfasis2 4" xfId="60" xr:uid="{00000000-0005-0000-0000-000059000000}"/>
    <cellStyle name="60% - Énfasis3 2" xfId="61" xr:uid="{00000000-0005-0000-0000-00005A000000}"/>
    <cellStyle name="60% - Énfasis3 3" xfId="62" xr:uid="{00000000-0005-0000-0000-00005B000000}"/>
    <cellStyle name="60% - Énfasis3 4" xfId="63" xr:uid="{00000000-0005-0000-0000-00005C000000}"/>
    <cellStyle name="60% - Énfasis4 2" xfId="64" xr:uid="{00000000-0005-0000-0000-00005D000000}"/>
    <cellStyle name="60% - Énfasis4 3" xfId="65" xr:uid="{00000000-0005-0000-0000-00005E000000}"/>
    <cellStyle name="60% - Énfasis4 4" xfId="66" xr:uid="{00000000-0005-0000-0000-00005F000000}"/>
    <cellStyle name="60% - Énfasis5 2" xfId="67" xr:uid="{00000000-0005-0000-0000-000060000000}"/>
    <cellStyle name="60% - Énfasis5 3" xfId="68" xr:uid="{00000000-0005-0000-0000-000061000000}"/>
    <cellStyle name="60% - Énfasis5 4" xfId="69" xr:uid="{00000000-0005-0000-0000-000062000000}"/>
    <cellStyle name="60% - Énfasis6 2" xfId="70" xr:uid="{00000000-0005-0000-0000-000063000000}"/>
    <cellStyle name="60% - Énfasis6 3" xfId="71" xr:uid="{00000000-0005-0000-0000-000064000000}"/>
    <cellStyle name="60% - Énfasis6 4" xfId="72" xr:uid="{00000000-0005-0000-0000-000065000000}"/>
    <cellStyle name="Accent1" xfId="73" xr:uid="{00000000-0005-0000-0000-000066000000}"/>
    <cellStyle name="Accent1 2" xfId="348" xr:uid="{00000000-0005-0000-0000-000067000000}"/>
    <cellStyle name="Accent2" xfId="74" xr:uid="{00000000-0005-0000-0000-000068000000}"/>
    <cellStyle name="Accent2 2" xfId="349" xr:uid="{00000000-0005-0000-0000-000069000000}"/>
    <cellStyle name="Accent3" xfId="75" xr:uid="{00000000-0005-0000-0000-00006A000000}"/>
    <cellStyle name="Accent3 2" xfId="350" xr:uid="{00000000-0005-0000-0000-00006B000000}"/>
    <cellStyle name="Accent4" xfId="76" xr:uid="{00000000-0005-0000-0000-00006C000000}"/>
    <cellStyle name="Accent4 2" xfId="351" xr:uid="{00000000-0005-0000-0000-00006D000000}"/>
    <cellStyle name="Accent5" xfId="77" xr:uid="{00000000-0005-0000-0000-00006E000000}"/>
    <cellStyle name="Accent5 2" xfId="352" xr:uid="{00000000-0005-0000-0000-00006F000000}"/>
    <cellStyle name="Accent6" xfId="78" xr:uid="{00000000-0005-0000-0000-000070000000}"/>
    <cellStyle name="Accent6 2" xfId="353" xr:uid="{00000000-0005-0000-0000-000071000000}"/>
    <cellStyle name="Bad" xfId="79" xr:uid="{00000000-0005-0000-0000-000072000000}"/>
    <cellStyle name="Bad 2" xfId="354" xr:uid="{00000000-0005-0000-0000-000073000000}"/>
    <cellStyle name="Buena 2" xfId="80" xr:uid="{00000000-0005-0000-0000-000074000000}"/>
    <cellStyle name="Buena 3" xfId="81" xr:uid="{00000000-0005-0000-0000-000075000000}"/>
    <cellStyle name="Buena 4" xfId="82" xr:uid="{00000000-0005-0000-0000-000076000000}"/>
    <cellStyle name="Bueno" xfId="150" builtinId="26" customBuiltin="1"/>
    <cellStyle name="Cabecera 1" xfId="83" xr:uid="{00000000-0005-0000-0000-000078000000}"/>
    <cellStyle name="Cabecera 2" xfId="84" xr:uid="{00000000-0005-0000-0000-000079000000}"/>
    <cellStyle name="Calculation" xfId="85" xr:uid="{00000000-0005-0000-0000-00007A000000}"/>
    <cellStyle name="Calculation 2" xfId="355" xr:uid="{00000000-0005-0000-0000-00007B000000}"/>
    <cellStyle name="Calculation 2 2" xfId="356" xr:uid="{00000000-0005-0000-0000-00007C000000}"/>
    <cellStyle name="Calculation 2 2 2" xfId="357" xr:uid="{00000000-0005-0000-0000-00007D000000}"/>
    <cellStyle name="Calculation 2 2 3" xfId="358" xr:uid="{00000000-0005-0000-0000-00007E000000}"/>
    <cellStyle name="Calculation 2 3" xfId="359" xr:uid="{00000000-0005-0000-0000-00007F000000}"/>
    <cellStyle name="Calculation 2 4" xfId="360" xr:uid="{00000000-0005-0000-0000-000080000000}"/>
    <cellStyle name="Calculation 2_Sheet4" xfId="361" xr:uid="{00000000-0005-0000-0000-000081000000}"/>
    <cellStyle name="Calculation 3" xfId="362" xr:uid="{00000000-0005-0000-0000-000082000000}"/>
    <cellStyle name="Calculation 4" xfId="363" xr:uid="{00000000-0005-0000-0000-000083000000}"/>
    <cellStyle name="Cálculo 2" xfId="86" xr:uid="{00000000-0005-0000-0000-000084000000}"/>
    <cellStyle name="Cálculo 3" xfId="87" xr:uid="{00000000-0005-0000-0000-000085000000}"/>
    <cellStyle name="Cálculo 4" xfId="88" xr:uid="{00000000-0005-0000-0000-000086000000}"/>
    <cellStyle name="Celda de comprobación" xfId="95" builtinId="23" customBuiltin="1"/>
    <cellStyle name="Celda de comprobación 2" xfId="89" xr:uid="{00000000-0005-0000-0000-000088000000}"/>
    <cellStyle name="Celda de comprobación 3" xfId="90" xr:uid="{00000000-0005-0000-0000-000089000000}"/>
    <cellStyle name="Celda de comprobación 4" xfId="91" xr:uid="{00000000-0005-0000-0000-00008A000000}"/>
    <cellStyle name="Celda vinculada" xfId="159" builtinId="24" customBuiltin="1"/>
    <cellStyle name="Celda vinculada 2" xfId="92" xr:uid="{00000000-0005-0000-0000-00008C000000}"/>
    <cellStyle name="Celda vinculada 3" xfId="93" xr:uid="{00000000-0005-0000-0000-00008D000000}"/>
    <cellStyle name="Celda vinculada 4" xfId="94" xr:uid="{00000000-0005-0000-0000-00008E000000}"/>
    <cellStyle name="Check Cell" xfId="310" xr:uid="{00000000-0005-0000-0000-00008F000000}"/>
    <cellStyle name="Check Cell 2" xfId="364" xr:uid="{00000000-0005-0000-0000-000090000000}"/>
    <cellStyle name="Comma  - Style1" xfId="365" xr:uid="{00000000-0005-0000-0000-000091000000}"/>
    <cellStyle name="Comma  - Style2" xfId="366" xr:uid="{00000000-0005-0000-0000-000092000000}"/>
    <cellStyle name="Comma  - Style3" xfId="367" xr:uid="{00000000-0005-0000-0000-000093000000}"/>
    <cellStyle name="Comma  - Style4" xfId="368" xr:uid="{00000000-0005-0000-0000-000094000000}"/>
    <cellStyle name="Comma  - Style5" xfId="369" xr:uid="{00000000-0005-0000-0000-000095000000}"/>
    <cellStyle name="Comma  - Style6" xfId="370" xr:uid="{00000000-0005-0000-0000-000096000000}"/>
    <cellStyle name="Comma  - Style7" xfId="371" xr:uid="{00000000-0005-0000-0000-000097000000}"/>
    <cellStyle name="Comma  - Style8" xfId="372" xr:uid="{00000000-0005-0000-0000-000098000000}"/>
    <cellStyle name="Comma [0] 2" xfId="373" xr:uid="{00000000-0005-0000-0000-000099000000}"/>
    <cellStyle name="Comma [0] 2 2" xfId="374" xr:uid="{00000000-0005-0000-0000-00009A000000}"/>
    <cellStyle name="Comma 10" xfId="375" xr:uid="{00000000-0005-0000-0000-00009B000000}"/>
    <cellStyle name="Comma 10 2" xfId="376" xr:uid="{00000000-0005-0000-0000-00009C000000}"/>
    <cellStyle name="Comma 10 2 2" xfId="377" xr:uid="{00000000-0005-0000-0000-00009D000000}"/>
    <cellStyle name="Comma 10 2 2 2" xfId="378" xr:uid="{00000000-0005-0000-0000-00009E000000}"/>
    <cellStyle name="Comma 10 2 3" xfId="379" xr:uid="{00000000-0005-0000-0000-00009F000000}"/>
    <cellStyle name="Comma 10 2 4" xfId="380" xr:uid="{00000000-0005-0000-0000-0000A0000000}"/>
    <cellStyle name="Comma 10 3" xfId="381" xr:uid="{00000000-0005-0000-0000-0000A1000000}"/>
    <cellStyle name="Comma 10 3 2" xfId="382" xr:uid="{00000000-0005-0000-0000-0000A2000000}"/>
    <cellStyle name="Comma 10 3 3" xfId="383" xr:uid="{00000000-0005-0000-0000-0000A3000000}"/>
    <cellStyle name="Comma 10 3 4" xfId="384" xr:uid="{00000000-0005-0000-0000-0000A4000000}"/>
    <cellStyle name="Comma 10 4" xfId="385" xr:uid="{00000000-0005-0000-0000-0000A5000000}"/>
    <cellStyle name="Comma 10 4 2" xfId="386" xr:uid="{00000000-0005-0000-0000-0000A6000000}"/>
    <cellStyle name="Comma 10 5" xfId="387" xr:uid="{00000000-0005-0000-0000-0000A7000000}"/>
    <cellStyle name="Comma 10 6" xfId="388" xr:uid="{00000000-0005-0000-0000-0000A8000000}"/>
    <cellStyle name="Comma 11" xfId="389" xr:uid="{00000000-0005-0000-0000-0000A9000000}"/>
    <cellStyle name="Comma 11 2" xfId="390" xr:uid="{00000000-0005-0000-0000-0000AA000000}"/>
    <cellStyle name="Comma 11 2 2" xfId="391" xr:uid="{00000000-0005-0000-0000-0000AB000000}"/>
    <cellStyle name="Comma 11 2 2 2" xfId="392" xr:uid="{00000000-0005-0000-0000-0000AC000000}"/>
    <cellStyle name="Comma 11 2 3" xfId="393" xr:uid="{00000000-0005-0000-0000-0000AD000000}"/>
    <cellStyle name="Comma 11 2 4" xfId="394" xr:uid="{00000000-0005-0000-0000-0000AE000000}"/>
    <cellStyle name="Comma 11 3" xfId="395" xr:uid="{00000000-0005-0000-0000-0000AF000000}"/>
    <cellStyle name="Comma 11 3 2" xfId="396" xr:uid="{00000000-0005-0000-0000-0000B0000000}"/>
    <cellStyle name="Comma 11 3 3" xfId="397" xr:uid="{00000000-0005-0000-0000-0000B1000000}"/>
    <cellStyle name="Comma 11 3 4" xfId="398" xr:uid="{00000000-0005-0000-0000-0000B2000000}"/>
    <cellStyle name="Comma 11 4" xfId="399" xr:uid="{00000000-0005-0000-0000-0000B3000000}"/>
    <cellStyle name="Comma 11 4 2" xfId="400" xr:uid="{00000000-0005-0000-0000-0000B4000000}"/>
    <cellStyle name="Comma 11 5" xfId="401" xr:uid="{00000000-0005-0000-0000-0000B5000000}"/>
    <cellStyle name="Comma 11 6" xfId="402" xr:uid="{00000000-0005-0000-0000-0000B6000000}"/>
    <cellStyle name="Comma 2" xfId="96" xr:uid="{00000000-0005-0000-0000-0000B7000000}"/>
    <cellStyle name="Comma 2 2" xfId="97" xr:uid="{00000000-0005-0000-0000-0000B8000000}"/>
    <cellStyle name="Comma 2 3" xfId="403" xr:uid="{00000000-0005-0000-0000-0000B9000000}"/>
    <cellStyle name="Comma 3" xfId="404" xr:uid="{00000000-0005-0000-0000-0000BA000000}"/>
    <cellStyle name="Comma 3 2" xfId="405" xr:uid="{00000000-0005-0000-0000-0000BB000000}"/>
    <cellStyle name="Comma 4" xfId="406" xr:uid="{00000000-0005-0000-0000-0000BC000000}"/>
    <cellStyle name="Comma 4 2" xfId="407" xr:uid="{00000000-0005-0000-0000-0000BD000000}"/>
    <cellStyle name="Comma 5" xfId="408" xr:uid="{00000000-0005-0000-0000-0000BE000000}"/>
    <cellStyle name="Comma 5 2" xfId="409" xr:uid="{00000000-0005-0000-0000-0000BF000000}"/>
    <cellStyle name="Comma 5 2 2" xfId="410" xr:uid="{00000000-0005-0000-0000-0000C0000000}"/>
    <cellStyle name="Comma 5 2 2 2" xfId="411" xr:uid="{00000000-0005-0000-0000-0000C1000000}"/>
    <cellStyle name="Comma 5 2 3" xfId="412" xr:uid="{00000000-0005-0000-0000-0000C2000000}"/>
    <cellStyle name="Comma 5 2 4" xfId="413" xr:uid="{00000000-0005-0000-0000-0000C3000000}"/>
    <cellStyle name="Comma 5 3" xfId="414" xr:uid="{00000000-0005-0000-0000-0000C4000000}"/>
    <cellStyle name="Comma 5 3 2" xfId="415" xr:uid="{00000000-0005-0000-0000-0000C5000000}"/>
    <cellStyle name="Comma 5 3 3" xfId="416" xr:uid="{00000000-0005-0000-0000-0000C6000000}"/>
    <cellStyle name="Comma 5 3 4" xfId="417" xr:uid="{00000000-0005-0000-0000-0000C7000000}"/>
    <cellStyle name="Comma 5 4" xfId="418" xr:uid="{00000000-0005-0000-0000-0000C8000000}"/>
    <cellStyle name="Comma 5 4 2" xfId="419" xr:uid="{00000000-0005-0000-0000-0000C9000000}"/>
    <cellStyle name="Comma 5 5" xfId="420" xr:uid="{00000000-0005-0000-0000-0000CA000000}"/>
    <cellStyle name="Comma 5 6" xfId="421" xr:uid="{00000000-0005-0000-0000-0000CB000000}"/>
    <cellStyle name="Comma 6" xfId="422" xr:uid="{00000000-0005-0000-0000-0000CC000000}"/>
    <cellStyle name="Comma 6 2" xfId="423" xr:uid="{00000000-0005-0000-0000-0000CD000000}"/>
    <cellStyle name="Comma 6 2 2" xfId="424" xr:uid="{00000000-0005-0000-0000-0000CE000000}"/>
    <cellStyle name="Comma 6 2 2 2" xfId="425" xr:uid="{00000000-0005-0000-0000-0000CF000000}"/>
    <cellStyle name="Comma 6 2 3" xfId="426" xr:uid="{00000000-0005-0000-0000-0000D0000000}"/>
    <cellStyle name="Comma 6 2 4" xfId="427" xr:uid="{00000000-0005-0000-0000-0000D1000000}"/>
    <cellStyle name="Comma 6 3" xfId="428" xr:uid="{00000000-0005-0000-0000-0000D2000000}"/>
    <cellStyle name="Comma 6 3 2" xfId="429" xr:uid="{00000000-0005-0000-0000-0000D3000000}"/>
    <cellStyle name="Comma 6 3 3" xfId="430" xr:uid="{00000000-0005-0000-0000-0000D4000000}"/>
    <cellStyle name="Comma 6 3 4" xfId="431" xr:uid="{00000000-0005-0000-0000-0000D5000000}"/>
    <cellStyle name="Comma 6 4" xfId="432" xr:uid="{00000000-0005-0000-0000-0000D6000000}"/>
    <cellStyle name="Comma 6 4 2" xfId="433" xr:uid="{00000000-0005-0000-0000-0000D7000000}"/>
    <cellStyle name="Comma 6 5" xfId="434" xr:uid="{00000000-0005-0000-0000-0000D8000000}"/>
    <cellStyle name="Comma 6 6" xfId="435" xr:uid="{00000000-0005-0000-0000-0000D9000000}"/>
    <cellStyle name="Comma 7" xfId="436" xr:uid="{00000000-0005-0000-0000-0000DA000000}"/>
    <cellStyle name="Comma 7 2" xfId="437" xr:uid="{00000000-0005-0000-0000-0000DB000000}"/>
    <cellStyle name="Comma 7 2 2" xfId="438" xr:uid="{00000000-0005-0000-0000-0000DC000000}"/>
    <cellStyle name="Comma 7 2 2 2" xfId="439" xr:uid="{00000000-0005-0000-0000-0000DD000000}"/>
    <cellStyle name="Comma 7 2 3" xfId="440" xr:uid="{00000000-0005-0000-0000-0000DE000000}"/>
    <cellStyle name="Comma 7 2 4" xfId="441" xr:uid="{00000000-0005-0000-0000-0000DF000000}"/>
    <cellStyle name="Comma 7 3" xfId="442" xr:uid="{00000000-0005-0000-0000-0000E0000000}"/>
    <cellStyle name="Comma 7 3 2" xfId="443" xr:uid="{00000000-0005-0000-0000-0000E1000000}"/>
    <cellStyle name="Comma 7 3 3" xfId="444" xr:uid="{00000000-0005-0000-0000-0000E2000000}"/>
    <cellStyle name="Comma 7 3 4" xfId="445" xr:uid="{00000000-0005-0000-0000-0000E3000000}"/>
    <cellStyle name="Comma 7 4" xfId="446" xr:uid="{00000000-0005-0000-0000-0000E4000000}"/>
    <cellStyle name="Comma 7 4 2" xfId="447" xr:uid="{00000000-0005-0000-0000-0000E5000000}"/>
    <cellStyle name="Comma 7 5" xfId="448" xr:uid="{00000000-0005-0000-0000-0000E6000000}"/>
    <cellStyle name="Comma 7 6" xfId="449" xr:uid="{00000000-0005-0000-0000-0000E7000000}"/>
    <cellStyle name="Comma 8" xfId="450" xr:uid="{00000000-0005-0000-0000-0000E8000000}"/>
    <cellStyle name="Comma 8 2" xfId="451" xr:uid="{00000000-0005-0000-0000-0000E9000000}"/>
    <cellStyle name="Comma 8 2 2" xfId="452" xr:uid="{00000000-0005-0000-0000-0000EA000000}"/>
    <cellStyle name="Comma 8 2 2 2" xfId="453" xr:uid="{00000000-0005-0000-0000-0000EB000000}"/>
    <cellStyle name="Comma 8 2 3" xfId="454" xr:uid="{00000000-0005-0000-0000-0000EC000000}"/>
    <cellStyle name="Comma 8 2 4" xfId="455" xr:uid="{00000000-0005-0000-0000-0000ED000000}"/>
    <cellStyle name="Comma 8 3" xfId="456" xr:uid="{00000000-0005-0000-0000-0000EE000000}"/>
    <cellStyle name="Comma 8 3 2" xfId="457" xr:uid="{00000000-0005-0000-0000-0000EF000000}"/>
    <cellStyle name="Comma 8 3 3" xfId="458" xr:uid="{00000000-0005-0000-0000-0000F0000000}"/>
    <cellStyle name="Comma 8 3 4" xfId="459" xr:uid="{00000000-0005-0000-0000-0000F1000000}"/>
    <cellStyle name="Comma 8 4" xfId="460" xr:uid="{00000000-0005-0000-0000-0000F2000000}"/>
    <cellStyle name="Comma 8 4 2" xfId="461" xr:uid="{00000000-0005-0000-0000-0000F3000000}"/>
    <cellStyle name="Comma 8 5" xfId="462" xr:uid="{00000000-0005-0000-0000-0000F4000000}"/>
    <cellStyle name="Comma 8 6" xfId="463" xr:uid="{00000000-0005-0000-0000-0000F5000000}"/>
    <cellStyle name="Comma 9" xfId="464" xr:uid="{00000000-0005-0000-0000-0000F6000000}"/>
    <cellStyle name="Comma 9 2" xfId="465" xr:uid="{00000000-0005-0000-0000-0000F7000000}"/>
    <cellStyle name="Comma 9 2 2" xfId="466" xr:uid="{00000000-0005-0000-0000-0000F8000000}"/>
    <cellStyle name="Comma 9 2 2 2" xfId="467" xr:uid="{00000000-0005-0000-0000-0000F9000000}"/>
    <cellStyle name="Comma 9 2 3" xfId="468" xr:uid="{00000000-0005-0000-0000-0000FA000000}"/>
    <cellStyle name="Comma 9 2 4" xfId="469" xr:uid="{00000000-0005-0000-0000-0000FB000000}"/>
    <cellStyle name="Comma 9 3" xfId="470" xr:uid="{00000000-0005-0000-0000-0000FC000000}"/>
    <cellStyle name="Comma 9 3 2" xfId="471" xr:uid="{00000000-0005-0000-0000-0000FD000000}"/>
    <cellStyle name="Comma 9 3 3" xfId="472" xr:uid="{00000000-0005-0000-0000-0000FE000000}"/>
    <cellStyle name="Comma 9 3 4" xfId="473" xr:uid="{00000000-0005-0000-0000-0000FF000000}"/>
    <cellStyle name="Comma 9 4" xfId="474" xr:uid="{00000000-0005-0000-0000-000000010000}"/>
    <cellStyle name="Comma 9 4 2" xfId="475" xr:uid="{00000000-0005-0000-0000-000001010000}"/>
    <cellStyle name="Comma 9 5" xfId="476" xr:uid="{00000000-0005-0000-0000-000002010000}"/>
    <cellStyle name="Comma 9 6" xfId="477" xr:uid="{00000000-0005-0000-0000-000003010000}"/>
    <cellStyle name="Comma0" xfId="98" xr:uid="{00000000-0005-0000-0000-000004010000}"/>
    <cellStyle name="Comma0 - Modelo1" xfId="99" xr:uid="{00000000-0005-0000-0000-000005010000}"/>
    <cellStyle name="Comma0 - Style1" xfId="100" xr:uid="{00000000-0005-0000-0000-000006010000}"/>
    <cellStyle name="Comma0 2" xfId="101" xr:uid="{00000000-0005-0000-0000-000007010000}"/>
    <cellStyle name="Comma1 - Modelo2" xfId="102" xr:uid="{00000000-0005-0000-0000-000008010000}"/>
    <cellStyle name="Comma1 - Style2" xfId="103" xr:uid="{00000000-0005-0000-0000-000009010000}"/>
    <cellStyle name="Currency [0] 2" xfId="478" xr:uid="{00000000-0005-0000-0000-00000A010000}"/>
    <cellStyle name="Currency [0] 2 2" xfId="479" xr:uid="{00000000-0005-0000-0000-00000B010000}"/>
    <cellStyle name="Currency 10" xfId="480" xr:uid="{00000000-0005-0000-0000-00000C010000}"/>
    <cellStyle name="Currency 10 2" xfId="481" xr:uid="{00000000-0005-0000-0000-00000D010000}"/>
    <cellStyle name="Currency 10 2 2" xfId="482" xr:uid="{00000000-0005-0000-0000-00000E010000}"/>
    <cellStyle name="Currency 10 2 2 2" xfId="483" xr:uid="{00000000-0005-0000-0000-00000F010000}"/>
    <cellStyle name="Currency 10 2 3" xfId="484" xr:uid="{00000000-0005-0000-0000-000010010000}"/>
    <cellStyle name="Currency 10 2 4" xfId="485" xr:uid="{00000000-0005-0000-0000-000011010000}"/>
    <cellStyle name="Currency 10 3" xfId="486" xr:uid="{00000000-0005-0000-0000-000012010000}"/>
    <cellStyle name="Currency 10 3 2" xfId="487" xr:uid="{00000000-0005-0000-0000-000013010000}"/>
    <cellStyle name="Currency 10 3 3" xfId="488" xr:uid="{00000000-0005-0000-0000-000014010000}"/>
    <cellStyle name="Currency 10 3 4" xfId="489" xr:uid="{00000000-0005-0000-0000-000015010000}"/>
    <cellStyle name="Currency 10 4" xfId="490" xr:uid="{00000000-0005-0000-0000-000016010000}"/>
    <cellStyle name="Currency 10 4 2" xfId="491" xr:uid="{00000000-0005-0000-0000-000017010000}"/>
    <cellStyle name="Currency 10 5" xfId="492" xr:uid="{00000000-0005-0000-0000-000018010000}"/>
    <cellStyle name="Currency 10 6" xfId="493" xr:uid="{00000000-0005-0000-0000-000019010000}"/>
    <cellStyle name="Currency 11" xfId="494" xr:uid="{00000000-0005-0000-0000-00001A010000}"/>
    <cellStyle name="Currency 11 2" xfId="495" xr:uid="{00000000-0005-0000-0000-00001B010000}"/>
    <cellStyle name="Currency 11 2 2" xfId="496" xr:uid="{00000000-0005-0000-0000-00001C010000}"/>
    <cellStyle name="Currency 11 2 2 2" xfId="497" xr:uid="{00000000-0005-0000-0000-00001D010000}"/>
    <cellStyle name="Currency 11 2 3" xfId="498" xr:uid="{00000000-0005-0000-0000-00001E010000}"/>
    <cellStyle name="Currency 11 2 4" xfId="499" xr:uid="{00000000-0005-0000-0000-00001F010000}"/>
    <cellStyle name="Currency 11 3" xfId="500" xr:uid="{00000000-0005-0000-0000-000020010000}"/>
    <cellStyle name="Currency 11 3 2" xfId="501" xr:uid="{00000000-0005-0000-0000-000021010000}"/>
    <cellStyle name="Currency 11 3 3" xfId="502" xr:uid="{00000000-0005-0000-0000-000022010000}"/>
    <cellStyle name="Currency 11 3 4" xfId="503" xr:uid="{00000000-0005-0000-0000-000023010000}"/>
    <cellStyle name="Currency 11 4" xfId="504" xr:uid="{00000000-0005-0000-0000-000024010000}"/>
    <cellStyle name="Currency 11 4 2" xfId="505" xr:uid="{00000000-0005-0000-0000-000025010000}"/>
    <cellStyle name="Currency 11 5" xfId="506" xr:uid="{00000000-0005-0000-0000-000026010000}"/>
    <cellStyle name="Currency 11 6" xfId="507" xr:uid="{00000000-0005-0000-0000-000027010000}"/>
    <cellStyle name="Currency 12" xfId="508" xr:uid="{00000000-0005-0000-0000-000028010000}"/>
    <cellStyle name="Currency 12 2" xfId="509" xr:uid="{00000000-0005-0000-0000-000029010000}"/>
    <cellStyle name="Currency 12 2 2" xfId="510" xr:uid="{00000000-0005-0000-0000-00002A010000}"/>
    <cellStyle name="Currency 12 2 2 2" xfId="511" xr:uid="{00000000-0005-0000-0000-00002B010000}"/>
    <cellStyle name="Currency 12 2 3" xfId="512" xr:uid="{00000000-0005-0000-0000-00002C010000}"/>
    <cellStyle name="Currency 12 2 4" xfId="513" xr:uid="{00000000-0005-0000-0000-00002D010000}"/>
    <cellStyle name="Currency 12 3" xfId="514" xr:uid="{00000000-0005-0000-0000-00002E010000}"/>
    <cellStyle name="Currency 12 3 2" xfId="515" xr:uid="{00000000-0005-0000-0000-00002F010000}"/>
    <cellStyle name="Currency 12 3 3" xfId="516" xr:uid="{00000000-0005-0000-0000-000030010000}"/>
    <cellStyle name="Currency 12 3 4" xfId="517" xr:uid="{00000000-0005-0000-0000-000031010000}"/>
    <cellStyle name="Currency 12 4" xfId="518" xr:uid="{00000000-0005-0000-0000-000032010000}"/>
    <cellStyle name="Currency 12 4 2" xfId="519" xr:uid="{00000000-0005-0000-0000-000033010000}"/>
    <cellStyle name="Currency 12 5" xfId="520" xr:uid="{00000000-0005-0000-0000-000034010000}"/>
    <cellStyle name="Currency 12 6" xfId="521" xr:uid="{00000000-0005-0000-0000-000035010000}"/>
    <cellStyle name="Currency 13" xfId="522" xr:uid="{00000000-0005-0000-0000-000036010000}"/>
    <cellStyle name="Currency 13 2" xfId="523" xr:uid="{00000000-0005-0000-0000-000037010000}"/>
    <cellStyle name="Currency 13 2 2" xfId="524" xr:uid="{00000000-0005-0000-0000-000038010000}"/>
    <cellStyle name="Currency 13 2 2 2" xfId="525" xr:uid="{00000000-0005-0000-0000-000039010000}"/>
    <cellStyle name="Currency 13 2 3" xfId="526" xr:uid="{00000000-0005-0000-0000-00003A010000}"/>
    <cellStyle name="Currency 13 2 4" xfId="527" xr:uid="{00000000-0005-0000-0000-00003B010000}"/>
    <cellStyle name="Currency 13 3" xfId="528" xr:uid="{00000000-0005-0000-0000-00003C010000}"/>
    <cellStyle name="Currency 13 3 2" xfId="529" xr:uid="{00000000-0005-0000-0000-00003D010000}"/>
    <cellStyle name="Currency 13 3 3" xfId="530" xr:uid="{00000000-0005-0000-0000-00003E010000}"/>
    <cellStyle name="Currency 13 3 4" xfId="531" xr:uid="{00000000-0005-0000-0000-00003F010000}"/>
    <cellStyle name="Currency 13 4" xfId="532" xr:uid="{00000000-0005-0000-0000-000040010000}"/>
    <cellStyle name="Currency 13 4 2" xfId="533" xr:uid="{00000000-0005-0000-0000-000041010000}"/>
    <cellStyle name="Currency 13 5" xfId="534" xr:uid="{00000000-0005-0000-0000-000042010000}"/>
    <cellStyle name="Currency 13 6" xfId="535" xr:uid="{00000000-0005-0000-0000-000043010000}"/>
    <cellStyle name="Currency 2" xfId="104" xr:uid="{00000000-0005-0000-0000-000044010000}"/>
    <cellStyle name="Currency 2 2" xfId="536" xr:uid="{00000000-0005-0000-0000-000045010000}"/>
    <cellStyle name="Currency 2 2 2" xfId="537" xr:uid="{00000000-0005-0000-0000-000046010000}"/>
    <cellStyle name="Currency 2 3" xfId="538" xr:uid="{00000000-0005-0000-0000-000047010000}"/>
    <cellStyle name="Currency 3" xfId="539" xr:uid="{00000000-0005-0000-0000-000048010000}"/>
    <cellStyle name="Currency 3 2" xfId="540" xr:uid="{00000000-0005-0000-0000-000049010000}"/>
    <cellStyle name="Currency 4" xfId="541" xr:uid="{00000000-0005-0000-0000-00004A010000}"/>
    <cellStyle name="Currency 4 2" xfId="542" xr:uid="{00000000-0005-0000-0000-00004B010000}"/>
    <cellStyle name="Currency 5" xfId="543" xr:uid="{00000000-0005-0000-0000-00004C010000}"/>
    <cellStyle name="Currency 5 2" xfId="544" xr:uid="{00000000-0005-0000-0000-00004D010000}"/>
    <cellStyle name="Currency 6" xfId="545" xr:uid="{00000000-0005-0000-0000-00004E010000}"/>
    <cellStyle name="Currency 6 2" xfId="546" xr:uid="{00000000-0005-0000-0000-00004F010000}"/>
    <cellStyle name="Currency 7" xfId="547" xr:uid="{00000000-0005-0000-0000-000050010000}"/>
    <cellStyle name="Currency 7 2" xfId="548" xr:uid="{00000000-0005-0000-0000-000051010000}"/>
    <cellStyle name="Currency 7 2 2" xfId="549" xr:uid="{00000000-0005-0000-0000-000052010000}"/>
    <cellStyle name="Currency 7 2 2 2" xfId="550" xr:uid="{00000000-0005-0000-0000-000053010000}"/>
    <cellStyle name="Currency 7 2 3" xfId="551" xr:uid="{00000000-0005-0000-0000-000054010000}"/>
    <cellStyle name="Currency 7 2 4" xfId="552" xr:uid="{00000000-0005-0000-0000-000055010000}"/>
    <cellStyle name="Currency 7 3" xfId="553" xr:uid="{00000000-0005-0000-0000-000056010000}"/>
    <cellStyle name="Currency 7 3 2" xfId="554" xr:uid="{00000000-0005-0000-0000-000057010000}"/>
    <cellStyle name="Currency 7 3 3" xfId="555" xr:uid="{00000000-0005-0000-0000-000058010000}"/>
    <cellStyle name="Currency 7 3 4" xfId="556" xr:uid="{00000000-0005-0000-0000-000059010000}"/>
    <cellStyle name="Currency 7 4" xfId="557" xr:uid="{00000000-0005-0000-0000-00005A010000}"/>
    <cellStyle name="Currency 7 4 2" xfId="558" xr:uid="{00000000-0005-0000-0000-00005B010000}"/>
    <cellStyle name="Currency 7 5" xfId="559" xr:uid="{00000000-0005-0000-0000-00005C010000}"/>
    <cellStyle name="Currency 7 6" xfId="560" xr:uid="{00000000-0005-0000-0000-00005D010000}"/>
    <cellStyle name="Currency 8" xfId="561" xr:uid="{00000000-0005-0000-0000-00005E010000}"/>
    <cellStyle name="Currency 8 2" xfId="562" xr:uid="{00000000-0005-0000-0000-00005F010000}"/>
    <cellStyle name="Currency 8 2 2" xfId="563" xr:uid="{00000000-0005-0000-0000-000060010000}"/>
    <cellStyle name="Currency 8 2 2 2" xfId="564" xr:uid="{00000000-0005-0000-0000-000061010000}"/>
    <cellStyle name="Currency 8 2 3" xfId="565" xr:uid="{00000000-0005-0000-0000-000062010000}"/>
    <cellStyle name="Currency 8 2 4" xfId="566" xr:uid="{00000000-0005-0000-0000-000063010000}"/>
    <cellStyle name="Currency 8 3" xfId="567" xr:uid="{00000000-0005-0000-0000-000064010000}"/>
    <cellStyle name="Currency 8 3 2" xfId="568" xr:uid="{00000000-0005-0000-0000-000065010000}"/>
    <cellStyle name="Currency 8 3 3" xfId="569" xr:uid="{00000000-0005-0000-0000-000066010000}"/>
    <cellStyle name="Currency 8 3 4" xfId="570" xr:uid="{00000000-0005-0000-0000-000067010000}"/>
    <cellStyle name="Currency 8 4" xfId="571" xr:uid="{00000000-0005-0000-0000-000068010000}"/>
    <cellStyle name="Currency 8 4 2" xfId="572" xr:uid="{00000000-0005-0000-0000-000069010000}"/>
    <cellStyle name="Currency 8 5" xfId="573" xr:uid="{00000000-0005-0000-0000-00006A010000}"/>
    <cellStyle name="Currency 8 6" xfId="574" xr:uid="{00000000-0005-0000-0000-00006B010000}"/>
    <cellStyle name="Currency 9" xfId="575" xr:uid="{00000000-0005-0000-0000-00006C010000}"/>
    <cellStyle name="Currency 9 2" xfId="576" xr:uid="{00000000-0005-0000-0000-00006D010000}"/>
    <cellStyle name="Currency 9 2 2" xfId="577" xr:uid="{00000000-0005-0000-0000-00006E010000}"/>
    <cellStyle name="Currency 9 2 2 2" xfId="578" xr:uid="{00000000-0005-0000-0000-00006F010000}"/>
    <cellStyle name="Currency 9 2 3" xfId="579" xr:uid="{00000000-0005-0000-0000-000070010000}"/>
    <cellStyle name="Currency 9 2 4" xfId="580" xr:uid="{00000000-0005-0000-0000-000071010000}"/>
    <cellStyle name="Currency 9 3" xfId="581" xr:uid="{00000000-0005-0000-0000-000072010000}"/>
    <cellStyle name="Currency 9 3 2" xfId="582" xr:uid="{00000000-0005-0000-0000-000073010000}"/>
    <cellStyle name="Currency 9 3 3" xfId="583" xr:uid="{00000000-0005-0000-0000-000074010000}"/>
    <cellStyle name="Currency 9 3 4" xfId="584" xr:uid="{00000000-0005-0000-0000-000075010000}"/>
    <cellStyle name="Currency 9 4" xfId="585" xr:uid="{00000000-0005-0000-0000-000076010000}"/>
    <cellStyle name="Currency 9 4 2" xfId="586" xr:uid="{00000000-0005-0000-0000-000077010000}"/>
    <cellStyle name="Currency 9 5" xfId="587" xr:uid="{00000000-0005-0000-0000-000078010000}"/>
    <cellStyle name="Currency 9 6" xfId="588" xr:uid="{00000000-0005-0000-0000-000079010000}"/>
    <cellStyle name="Currency0" xfId="105" xr:uid="{00000000-0005-0000-0000-00007A010000}"/>
    <cellStyle name="Currency0 2" xfId="106" xr:uid="{00000000-0005-0000-0000-00007B010000}"/>
    <cellStyle name="Date" xfId="107" xr:uid="{00000000-0005-0000-0000-00007C010000}"/>
    <cellStyle name="Date 2" xfId="108" xr:uid="{00000000-0005-0000-0000-00007D010000}"/>
    <cellStyle name="Dia" xfId="109" xr:uid="{00000000-0005-0000-0000-00007E010000}"/>
    <cellStyle name="Encabez1" xfId="110" xr:uid="{00000000-0005-0000-0000-00007F010000}"/>
    <cellStyle name="Encabez2" xfId="111" xr:uid="{00000000-0005-0000-0000-000080010000}"/>
    <cellStyle name="Encabezado 1 2" xfId="1040" xr:uid="{00000000-0005-0000-0000-000081010000}"/>
    <cellStyle name="Encabezado 4" xfId="154" builtinId="19" customBuiltin="1"/>
    <cellStyle name="Encabezado 4 2" xfId="112" xr:uid="{00000000-0005-0000-0000-000083010000}"/>
    <cellStyle name="Encabezado 4 3" xfId="113" xr:uid="{00000000-0005-0000-0000-000084010000}"/>
    <cellStyle name="Encabezado 4 4" xfId="114" xr:uid="{00000000-0005-0000-0000-000085010000}"/>
    <cellStyle name="Énfasis1 - 20%" xfId="589" xr:uid="{00000000-0005-0000-0000-000086010000}"/>
    <cellStyle name="Énfasis1 - 20% 2" xfId="590" xr:uid="{00000000-0005-0000-0000-000087010000}"/>
    <cellStyle name="Énfasis1 - 40%" xfId="591" xr:uid="{00000000-0005-0000-0000-000088010000}"/>
    <cellStyle name="Énfasis1 - 40% 2" xfId="592" xr:uid="{00000000-0005-0000-0000-000089010000}"/>
    <cellStyle name="Énfasis1 - 60%" xfId="593" xr:uid="{00000000-0005-0000-0000-00008A010000}"/>
    <cellStyle name="Énfasis1 10" xfId="594" xr:uid="{00000000-0005-0000-0000-00008B010000}"/>
    <cellStyle name="Énfasis1 11" xfId="595" xr:uid="{00000000-0005-0000-0000-00008C010000}"/>
    <cellStyle name="Énfasis1 12" xfId="596" xr:uid="{00000000-0005-0000-0000-00008D010000}"/>
    <cellStyle name="Énfasis1 13" xfId="597" xr:uid="{00000000-0005-0000-0000-00008E010000}"/>
    <cellStyle name="Énfasis1 2" xfId="115" xr:uid="{00000000-0005-0000-0000-00008F010000}"/>
    <cellStyle name="Énfasis1 3" xfId="116" xr:uid="{00000000-0005-0000-0000-000090010000}"/>
    <cellStyle name="Énfasis1 4" xfId="117" xr:uid="{00000000-0005-0000-0000-000091010000}"/>
    <cellStyle name="Énfasis1 5" xfId="598" xr:uid="{00000000-0005-0000-0000-000092010000}"/>
    <cellStyle name="Énfasis1 6" xfId="599" xr:uid="{00000000-0005-0000-0000-000093010000}"/>
    <cellStyle name="Énfasis1 7" xfId="600" xr:uid="{00000000-0005-0000-0000-000094010000}"/>
    <cellStyle name="Énfasis1 8" xfId="601" xr:uid="{00000000-0005-0000-0000-000095010000}"/>
    <cellStyle name="Énfasis1 9" xfId="602" xr:uid="{00000000-0005-0000-0000-000096010000}"/>
    <cellStyle name="Énfasis2 - 20%" xfId="603" xr:uid="{00000000-0005-0000-0000-000097010000}"/>
    <cellStyle name="Énfasis2 - 20% 2" xfId="604" xr:uid="{00000000-0005-0000-0000-000098010000}"/>
    <cellStyle name="Énfasis2 - 40%" xfId="605" xr:uid="{00000000-0005-0000-0000-000099010000}"/>
    <cellStyle name="Énfasis2 - 40% 2" xfId="606" xr:uid="{00000000-0005-0000-0000-00009A010000}"/>
    <cellStyle name="Énfasis2 - 60%" xfId="607" xr:uid="{00000000-0005-0000-0000-00009B010000}"/>
    <cellStyle name="Énfasis2 10" xfId="608" xr:uid="{00000000-0005-0000-0000-00009C010000}"/>
    <cellStyle name="Énfasis2 11" xfId="609" xr:uid="{00000000-0005-0000-0000-00009D010000}"/>
    <cellStyle name="Énfasis2 12" xfId="610" xr:uid="{00000000-0005-0000-0000-00009E010000}"/>
    <cellStyle name="Énfasis2 13" xfId="611" xr:uid="{00000000-0005-0000-0000-00009F010000}"/>
    <cellStyle name="Énfasis2 2" xfId="118" xr:uid="{00000000-0005-0000-0000-0000A0010000}"/>
    <cellStyle name="Énfasis2 3" xfId="119" xr:uid="{00000000-0005-0000-0000-0000A1010000}"/>
    <cellStyle name="Énfasis2 4" xfId="120" xr:uid="{00000000-0005-0000-0000-0000A2010000}"/>
    <cellStyle name="Énfasis2 5" xfId="612" xr:uid="{00000000-0005-0000-0000-0000A3010000}"/>
    <cellStyle name="Énfasis2 6" xfId="613" xr:uid="{00000000-0005-0000-0000-0000A4010000}"/>
    <cellStyle name="Énfasis2 7" xfId="614" xr:uid="{00000000-0005-0000-0000-0000A5010000}"/>
    <cellStyle name="Énfasis2 8" xfId="615" xr:uid="{00000000-0005-0000-0000-0000A6010000}"/>
    <cellStyle name="Énfasis2 9" xfId="616" xr:uid="{00000000-0005-0000-0000-0000A7010000}"/>
    <cellStyle name="Énfasis3 - 20%" xfId="617" xr:uid="{00000000-0005-0000-0000-0000A8010000}"/>
    <cellStyle name="Énfasis3 - 20% 2" xfId="618" xr:uid="{00000000-0005-0000-0000-0000A9010000}"/>
    <cellStyle name="Énfasis3 - 40%" xfId="619" xr:uid="{00000000-0005-0000-0000-0000AA010000}"/>
    <cellStyle name="Énfasis3 - 40% 2" xfId="620" xr:uid="{00000000-0005-0000-0000-0000AB010000}"/>
    <cellStyle name="Énfasis3 - 60%" xfId="621" xr:uid="{00000000-0005-0000-0000-0000AC010000}"/>
    <cellStyle name="Énfasis3 10" xfId="622" xr:uid="{00000000-0005-0000-0000-0000AD010000}"/>
    <cellStyle name="Énfasis3 11" xfId="623" xr:uid="{00000000-0005-0000-0000-0000AE010000}"/>
    <cellStyle name="Énfasis3 12" xfId="624" xr:uid="{00000000-0005-0000-0000-0000AF010000}"/>
    <cellStyle name="Énfasis3 13" xfId="625" xr:uid="{00000000-0005-0000-0000-0000B0010000}"/>
    <cellStyle name="Énfasis3 2" xfId="121" xr:uid="{00000000-0005-0000-0000-0000B1010000}"/>
    <cellStyle name="Énfasis3 3" xfId="122" xr:uid="{00000000-0005-0000-0000-0000B2010000}"/>
    <cellStyle name="Énfasis3 4" xfId="123" xr:uid="{00000000-0005-0000-0000-0000B3010000}"/>
    <cellStyle name="Énfasis3 5" xfId="626" xr:uid="{00000000-0005-0000-0000-0000B4010000}"/>
    <cellStyle name="Énfasis3 6" xfId="627" xr:uid="{00000000-0005-0000-0000-0000B5010000}"/>
    <cellStyle name="Énfasis3 7" xfId="628" xr:uid="{00000000-0005-0000-0000-0000B6010000}"/>
    <cellStyle name="Énfasis3 8" xfId="629" xr:uid="{00000000-0005-0000-0000-0000B7010000}"/>
    <cellStyle name="Énfasis3 9" xfId="630" xr:uid="{00000000-0005-0000-0000-0000B8010000}"/>
    <cellStyle name="Énfasis4 - 20%" xfId="631" xr:uid="{00000000-0005-0000-0000-0000B9010000}"/>
    <cellStyle name="Énfasis4 - 20% 2" xfId="632" xr:uid="{00000000-0005-0000-0000-0000BA010000}"/>
    <cellStyle name="Énfasis4 - 40%" xfId="633" xr:uid="{00000000-0005-0000-0000-0000BB010000}"/>
    <cellStyle name="Énfasis4 - 40% 2" xfId="634" xr:uid="{00000000-0005-0000-0000-0000BC010000}"/>
    <cellStyle name="Énfasis4 - 60%" xfId="635" xr:uid="{00000000-0005-0000-0000-0000BD010000}"/>
    <cellStyle name="Énfasis4 10" xfId="636" xr:uid="{00000000-0005-0000-0000-0000BE010000}"/>
    <cellStyle name="Énfasis4 11" xfId="637" xr:uid="{00000000-0005-0000-0000-0000BF010000}"/>
    <cellStyle name="Énfasis4 12" xfId="638" xr:uid="{00000000-0005-0000-0000-0000C0010000}"/>
    <cellStyle name="Énfasis4 13" xfId="639" xr:uid="{00000000-0005-0000-0000-0000C1010000}"/>
    <cellStyle name="Énfasis4 2" xfId="124" xr:uid="{00000000-0005-0000-0000-0000C2010000}"/>
    <cellStyle name="Énfasis4 3" xfId="125" xr:uid="{00000000-0005-0000-0000-0000C3010000}"/>
    <cellStyle name="Énfasis4 4" xfId="126" xr:uid="{00000000-0005-0000-0000-0000C4010000}"/>
    <cellStyle name="Énfasis4 5" xfId="640" xr:uid="{00000000-0005-0000-0000-0000C5010000}"/>
    <cellStyle name="Énfasis4 6" xfId="641" xr:uid="{00000000-0005-0000-0000-0000C6010000}"/>
    <cellStyle name="Énfasis4 7" xfId="642" xr:uid="{00000000-0005-0000-0000-0000C7010000}"/>
    <cellStyle name="Énfasis4 8" xfId="643" xr:uid="{00000000-0005-0000-0000-0000C8010000}"/>
    <cellStyle name="Énfasis4 9" xfId="644" xr:uid="{00000000-0005-0000-0000-0000C9010000}"/>
    <cellStyle name="Énfasis5 - 20%" xfId="645" xr:uid="{00000000-0005-0000-0000-0000CA010000}"/>
    <cellStyle name="Énfasis5 - 20% 2" xfId="646" xr:uid="{00000000-0005-0000-0000-0000CB010000}"/>
    <cellStyle name="Énfasis5 - 40%" xfId="647" xr:uid="{00000000-0005-0000-0000-0000CC010000}"/>
    <cellStyle name="Énfasis5 - 40% 2" xfId="648" xr:uid="{00000000-0005-0000-0000-0000CD010000}"/>
    <cellStyle name="Énfasis5 - 60%" xfId="649" xr:uid="{00000000-0005-0000-0000-0000CE010000}"/>
    <cellStyle name="Énfasis5 10" xfId="650" xr:uid="{00000000-0005-0000-0000-0000CF010000}"/>
    <cellStyle name="Énfasis5 11" xfId="651" xr:uid="{00000000-0005-0000-0000-0000D0010000}"/>
    <cellStyle name="Énfasis5 12" xfId="652" xr:uid="{00000000-0005-0000-0000-0000D1010000}"/>
    <cellStyle name="Énfasis5 13" xfId="653" xr:uid="{00000000-0005-0000-0000-0000D2010000}"/>
    <cellStyle name="Énfasis5 2" xfId="127" xr:uid="{00000000-0005-0000-0000-0000D3010000}"/>
    <cellStyle name="Énfasis5 3" xfId="128" xr:uid="{00000000-0005-0000-0000-0000D4010000}"/>
    <cellStyle name="Énfasis5 4" xfId="129" xr:uid="{00000000-0005-0000-0000-0000D5010000}"/>
    <cellStyle name="Énfasis5 5" xfId="654" xr:uid="{00000000-0005-0000-0000-0000D6010000}"/>
    <cellStyle name="Énfasis5 6" xfId="655" xr:uid="{00000000-0005-0000-0000-0000D7010000}"/>
    <cellStyle name="Énfasis5 7" xfId="656" xr:uid="{00000000-0005-0000-0000-0000D8010000}"/>
    <cellStyle name="Énfasis5 8" xfId="657" xr:uid="{00000000-0005-0000-0000-0000D9010000}"/>
    <cellStyle name="Énfasis5 9" xfId="658" xr:uid="{00000000-0005-0000-0000-0000DA010000}"/>
    <cellStyle name="Énfasis6 - 20%" xfId="659" xr:uid="{00000000-0005-0000-0000-0000DB010000}"/>
    <cellStyle name="Énfasis6 - 20% 2" xfId="660" xr:uid="{00000000-0005-0000-0000-0000DC010000}"/>
    <cellStyle name="Énfasis6 - 40%" xfId="661" xr:uid="{00000000-0005-0000-0000-0000DD010000}"/>
    <cellStyle name="Énfasis6 - 40% 2" xfId="662" xr:uid="{00000000-0005-0000-0000-0000DE010000}"/>
    <cellStyle name="Énfasis6 - 60%" xfId="663" xr:uid="{00000000-0005-0000-0000-0000DF010000}"/>
    <cellStyle name="Énfasis6 10" xfId="664" xr:uid="{00000000-0005-0000-0000-0000E0010000}"/>
    <cellStyle name="Énfasis6 11" xfId="665" xr:uid="{00000000-0005-0000-0000-0000E1010000}"/>
    <cellStyle name="Énfasis6 12" xfId="666" xr:uid="{00000000-0005-0000-0000-0000E2010000}"/>
    <cellStyle name="Énfasis6 13" xfId="667" xr:uid="{00000000-0005-0000-0000-0000E3010000}"/>
    <cellStyle name="Énfasis6 2" xfId="130" xr:uid="{00000000-0005-0000-0000-0000E4010000}"/>
    <cellStyle name="Énfasis6 3" xfId="131" xr:uid="{00000000-0005-0000-0000-0000E5010000}"/>
    <cellStyle name="Énfasis6 4" xfId="132" xr:uid="{00000000-0005-0000-0000-0000E6010000}"/>
    <cellStyle name="Énfasis6 5" xfId="668" xr:uid="{00000000-0005-0000-0000-0000E7010000}"/>
    <cellStyle name="Énfasis6 6" xfId="669" xr:uid="{00000000-0005-0000-0000-0000E8010000}"/>
    <cellStyle name="Énfasis6 7" xfId="670" xr:uid="{00000000-0005-0000-0000-0000E9010000}"/>
    <cellStyle name="Énfasis6 8" xfId="671" xr:uid="{00000000-0005-0000-0000-0000EA010000}"/>
    <cellStyle name="Énfasis6 9" xfId="672" xr:uid="{00000000-0005-0000-0000-0000EB010000}"/>
    <cellStyle name="Entrada" xfId="158" builtinId="20" customBuiltin="1"/>
    <cellStyle name="Entrada 2" xfId="133" xr:uid="{00000000-0005-0000-0000-0000ED010000}"/>
    <cellStyle name="Entrada 3" xfId="134" xr:uid="{00000000-0005-0000-0000-0000EE010000}"/>
    <cellStyle name="Entrada 4" xfId="135" xr:uid="{00000000-0005-0000-0000-0000EF010000}"/>
    <cellStyle name="Entrada 5" xfId="1044" xr:uid="{00000000-0005-0000-0000-0000F0010000}"/>
    <cellStyle name="Euro" xfId="136" xr:uid="{00000000-0005-0000-0000-0000F1010000}"/>
    <cellStyle name="Euro 2" xfId="673" xr:uid="{00000000-0005-0000-0000-0000F2010000}"/>
    <cellStyle name="Explanatory Text" xfId="137" xr:uid="{00000000-0005-0000-0000-0000F3010000}"/>
    <cellStyle name="Explanatory Text 2" xfId="674" xr:uid="{00000000-0005-0000-0000-0000F4010000}"/>
    <cellStyle name="F2" xfId="138" xr:uid="{00000000-0005-0000-0000-0000F5010000}"/>
    <cellStyle name="F3" xfId="139" xr:uid="{00000000-0005-0000-0000-0000F6010000}"/>
    <cellStyle name="F4" xfId="140" xr:uid="{00000000-0005-0000-0000-0000F7010000}"/>
    <cellStyle name="F5" xfId="141" xr:uid="{00000000-0005-0000-0000-0000F8010000}"/>
    <cellStyle name="F6" xfId="142" xr:uid="{00000000-0005-0000-0000-0000F9010000}"/>
    <cellStyle name="F7" xfId="143" xr:uid="{00000000-0005-0000-0000-0000FA010000}"/>
    <cellStyle name="F8" xfId="144" xr:uid="{00000000-0005-0000-0000-0000FB010000}"/>
    <cellStyle name="Fecha" xfId="145" xr:uid="{00000000-0005-0000-0000-0000FC010000}"/>
    <cellStyle name="Fijo" xfId="146" xr:uid="{00000000-0005-0000-0000-0000FD010000}"/>
    <cellStyle name="Financiero" xfId="147" xr:uid="{00000000-0005-0000-0000-0000FE010000}"/>
    <cellStyle name="Fixed" xfId="148" xr:uid="{00000000-0005-0000-0000-0000FF010000}"/>
    <cellStyle name="Fixed 2" xfId="149" xr:uid="{00000000-0005-0000-0000-000000020000}"/>
    <cellStyle name="Good" xfId="311" xr:uid="{00000000-0005-0000-0000-000001020000}"/>
    <cellStyle name="Good 2" xfId="675" xr:uid="{00000000-0005-0000-0000-000002020000}"/>
    <cellStyle name="Heading 1" xfId="151" xr:uid="{00000000-0005-0000-0000-000003020000}"/>
    <cellStyle name="Heading 1 2" xfId="676" xr:uid="{00000000-0005-0000-0000-000004020000}"/>
    <cellStyle name="Heading 2" xfId="152" xr:uid="{00000000-0005-0000-0000-000005020000}"/>
    <cellStyle name="Heading 2 2" xfId="677" xr:uid="{00000000-0005-0000-0000-000006020000}"/>
    <cellStyle name="Heading 3" xfId="153" xr:uid="{00000000-0005-0000-0000-000007020000}"/>
    <cellStyle name="Heading 3 2" xfId="678" xr:uid="{00000000-0005-0000-0000-000008020000}"/>
    <cellStyle name="Heading 3 2 2" xfId="679" xr:uid="{00000000-0005-0000-0000-000009020000}"/>
    <cellStyle name="Heading 4" xfId="312" xr:uid="{00000000-0005-0000-0000-00000A020000}"/>
    <cellStyle name="Heading 4 2" xfId="680" xr:uid="{00000000-0005-0000-0000-00000B020000}"/>
    <cellStyle name="Heading1" xfId="681" xr:uid="{00000000-0005-0000-0000-00000C020000}"/>
    <cellStyle name="Heading2" xfId="682" xr:uid="{00000000-0005-0000-0000-00000D020000}"/>
    <cellStyle name="Incorrecto 2" xfId="155" xr:uid="{00000000-0005-0000-0000-00000E020000}"/>
    <cellStyle name="Incorrecto 3" xfId="156" xr:uid="{00000000-0005-0000-0000-00000F020000}"/>
    <cellStyle name="Incorrecto 4" xfId="157" xr:uid="{00000000-0005-0000-0000-000010020000}"/>
    <cellStyle name="Input" xfId="313" xr:uid="{00000000-0005-0000-0000-000011020000}"/>
    <cellStyle name="Input 2" xfId="683" xr:uid="{00000000-0005-0000-0000-000012020000}"/>
    <cellStyle name="Input 2 2" xfId="684" xr:uid="{00000000-0005-0000-0000-000013020000}"/>
    <cellStyle name="Input 2 2 2" xfId="685" xr:uid="{00000000-0005-0000-0000-000014020000}"/>
    <cellStyle name="Input 2 2 3" xfId="686" xr:uid="{00000000-0005-0000-0000-000015020000}"/>
    <cellStyle name="Input 2 3" xfId="687" xr:uid="{00000000-0005-0000-0000-000016020000}"/>
    <cellStyle name="Input 2 4" xfId="688" xr:uid="{00000000-0005-0000-0000-000017020000}"/>
    <cellStyle name="Input 2_Sheet4" xfId="689" xr:uid="{00000000-0005-0000-0000-000018020000}"/>
    <cellStyle name="Input 3" xfId="690" xr:uid="{00000000-0005-0000-0000-000019020000}"/>
    <cellStyle name="Input 4" xfId="691" xr:uid="{00000000-0005-0000-0000-00001A020000}"/>
    <cellStyle name="Linked Cell" xfId="314" xr:uid="{00000000-0005-0000-0000-00001B020000}"/>
    <cellStyle name="Linked Cell 2" xfId="692" xr:uid="{00000000-0005-0000-0000-00001C020000}"/>
    <cellStyle name="Millares" xfId="1054" builtinId="3"/>
    <cellStyle name="Millares 2" xfId="160" xr:uid="{00000000-0005-0000-0000-00001E020000}"/>
    <cellStyle name="Millares 2 2" xfId="693" xr:uid="{00000000-0005-0000-0000-00001F020000}"/>
    <cellStyle name="Millares 2 2 2" xfId="694" xr:uid="{00000000-0005-0000-0000-000020020000}"/>
    <cellStyle name="Millares 2 2 3" xfId="695" xr:uid="{00000000-0005-0000-0000-000021020000}"/>
    <cellStyle name="Millares 2 2 4" xfId="696" xr:uid="{00000000-0005-0000-0000-000022020000}"/>
    <cellStyle name="Millares 2 3" xfId="697" xr:uid="{00000000-0005-0000-0000-000023020000}"/>
    <cellStyle name="Millares 2 3 2" xfId="698" xr:uid="{00000000-0005-0000-0000-000024020000}"/>
    <cellStyle name="Millares 2 3 3" xfId="699" xr:uid="{00000000-0005-0000-0000-000025020000}"/>
    <cellStyle name="Millares 2 3 4" xfId="700" xr:uid="{00000000-0005-0000-0000-000026020000}"/>
    <cellStyle name="Millares 2 4" xfId="701" xr:uid="{00000000-0005-0000-0000-000027020000}"/>
    <cellStyle name="Millares 2 4 2" xfId="702" xr:uid="{00000000-0005-0000-0000-000028020000}"/>
    <cellStyle name="Millares 2 5" xfId="703" xr:uid="{00000000-0005-0000-0000-000029020000}"/>
    <cellStyle name="Millares 2 6" xfId="704" xr:uid="{00000000-0005-0000-0000-00002A020000}"/>
    <cellStyle name="Millares 3" xfId="161" xr:uid="{00000000-0005-0000-0000-00002B020000}"/>
    <cellStyle name="Millares 3 2" xfId="162" xr:uid="{00000000-0005-0000-0000-00002C020000}"/>
    <cellStyle name="Millares 3 2 2" xfId="163" xr:uid="{00000000-0005-0000-0000-00002D020000}"/>
    <cellStyle name="Millares 3 3" xfId="164" xr:uid="{00000000-0005-0000-0000-00002E020000}"/>
    <cellStyle name="Millares 3 4" xfId="165" xr:uid="{00000000-0005-0000-0000-00002F020000}"/>
    <cellStyle name="Millares 4" xfId="166" xr:uid="{00000000-0005-0000-0000-000030020000}"/>
    <cellStyle name="Millares 5" xfId="705" xr:uid="{00000000-0005-0000-0000-000031020000}"/>
    <cellStyle name="Millares 6" xfId="1050" xr:uid="{00000000-0005-0000-0000-000032020000}"/>
    <cellStyle name="Moneda [0] 2" xfId="167" xr:uid="{00000000-0005-0000-0000-000033020000}"/>
    <cellStyle name="Moneda 10" xfId="1037" xr:uid="{00000000-0005-0000-0000-000034020000}"/>
    <cellStyle name="Moneda 11" xfId="1042" xr:uid="{00000000-0005-0000-0000-000035020000}"/>
    <cellStyle name="Moneda 12" xfId="1048" xr:uid="{00000000-0005-0000-0000-000036020000}"/>
    <cellStyle name="Moneda 2" xfId="168" xr:uid="{00000000-0005-0000-0000-000037020000}"/>
    <cellStyle name="Moneda 2 2" xfId="169" xr:uid="{00000000-0005-0000-0000-000038020000}"/>
    <cellStyle name="Moneda 2 3" xfId="170" xr:uid="{00000000-0005-0000-0000-000039020000}"/>
    <cellStyle name="Moneda 2 4" xfId="171" xr:uid="{00000000-0005-0000-0000-00003A020000}"/>
    <cellStyle name="Moneda 2 5" xfId="172" xr:uid="{00000000-0005-0000-0000-00003B020000}"/>
    <cellStyle name="Moneda 2 6" xfId="1034" xr:uid="{00000000-0005-0000-0000-00003C020000}"/>
    <cellStyle name="Moneda 2 7" xfId="1076" xr:uid="{00000000-0005-0000-0000-00003D020000}"/>
    <cellStyle name="Moneda 3" xfId="173" xr:uid="{00000000-0005-0000-0000-00003E020000}"/>
    <cellStyle name="Moneda 3 2" xfId="174" xr:uid="{00000000-0005-0000-0000-00003F020000}"/>
    <cellStyle name="Moneda 3 2 2" xfId="175" xr:uid="{00000000-0005-0000-0000-000040020000}"/>
    <cellStyle name="Moneda 3 3" xfId="176" xr:uid="{00000000-0005-0000-0000-000041020000}"/>
    <cellStyle name="Moneda 3 4" xfId="177" xr:uid="{00000000-0005-0000-0000-000042020000}"/>
    <cellStyle name="Moneda 3 5" xfId="178" xr:uid="{00000000-0005-0000-0000-000043020000}"/>
    <cellStyle name="Moneda 3 6" xfId="1072" xr:uid="{00000000-0005-0000-0000-000044020000}"/>
    <cellStyle name="Moneda 4" xfId="179" xr:uid="{00000000-0005-0000-0000-000045020000}"/>
    <cellStyle name="Moneda 4 2" xfId="180" xr:uid="{00000000-0005-0000-0000-000046020000}"/>
    <cellStyle name="Moneda 4 3" xfId="181" xr:uid="{00000000-0005-0000-0000-000047020000}"/>
    <cellStyle name="Moneda 5" xfId="182" xr:uid="{00000000-0005-0000-0000-000048020000}"/>
    <cellStyle name="Moneda 5 2" xfId="183" xr:uid="{00000000-0005-0000-0000-000049020000}"/>
    <cellStyle name="Moneda 5 2 2" xfId="184" xr:uid="{00000000-0005-0000-0000-00004A020000}"/>
    <cellStyle name="Moneda 5 3" xfId="185" xr:uid="{00000000-0005-0000-0000-00004B020000}"/>
    <cellStyle name="Moneda 5 4" xfId="186" xr:uid="{00000000-0005-0000-0000-00004C020000}"/>
    <cellStyle name="Moneda 6" xfId="187" xr:uid="{00000000-0005-0000-0000-00004D020000}"/>
    <cellStyle name="Moneda 7" xfId="188" xr:uid="{00000000-0005-0000-0000-00004E020000}"/>
    <cellStyle name="Moneda 8" xfId="189" xr:uid="{00000000-0005-0000-0000-00004F020000}"/>
    <cellStyle name="Moneda 9" xfId="190" xr:uid="{00000000-0005-0000-0000-000050020000}"/>
    <cellStyle name="Monetario" xfId="191" xr:uid="{00000000-0005-0000-0000-000051020000}"/>
    <cellStyle name="Monetario0" xfId="192" xr:uid="{00000000-0005-0000-0000-000052020000}"/>
    <cellStyle name="Monetario0 2" xfId="706" xr:uid="{00000000-0005-0000-0000-000053020000}"/>
    <cellStyle name="Neutral" xfId="193" builtinId="28" customBuiltin="1"/>
    <cellStyle name="Neutral 2" xfId="194" xr:uid="{00000000-0005-0000-0000-000055020000}"/>
    <cellStyle name="Neutral 3" xfId="195" xr:uid="{00000000-0005-0000-0000-000056020000}"/>
    <cellStyle name="Neutral 4" xfId="196" xr:uid="{00000000-0005-0000-0000-000057020000}"/>
    <cellStyle name="no dec" xfId="197" xr:uid="{00000000-0005-0000-0000-000058020000}"/>
    <cellStyle name="Normal" xfId="0" builtinId="0"/>
    <cellStyle name="Normal - Style1" xfId="707" xr:uid="{00000000-0005-0000-0000-00005A020000}"/>
    <cellStyle name="Normal 10" xfId="198" xr:uid="{00000000-0005-0000-0000-00005B020000}"/>
    <cellStyle name="Normal 10 2" xfId="199" xr:uid="{00000000-0005-0000-0000-00005C020000}"/>
    <cellStyle name="Normal 10 2 2" xfId="708" xr:uid="{00000000-0005-0000-0000-00005D020000}"/>
    <cellStyle name="Normal 10 2 3" xfId="709" xr:uid="{00000000-0005-0000-0000-00005E020000}"/>
    <cellStyle name="Normal 10 3" xfId="710" xr:uid="{00000000-0005-0000-0000-00005F020000}"/>
    <cellStyle name="Normal 10 4" xfId="711" xr:uid="{00000000-0005-0000-0000-000060020000}"/>
    <cellStyle name="Normal 100" xfId="712" xr:uid="{00000000-0005-0000-0000-000061020000}"/>
    <cellStyle name="Normal 101" xfId="713" xr:uid="{00000000-0005-0000-0000-000062020000}"/>
    <cellStyle name="Normal 102" xfId="714" xr:uid="{00000000-0005-0000-0000-000063020000}"/>
    <cellStyle name="Normal 103" xfId="715" xr:uid="{00000000-0005-0000-0000-000064020000}"/>
    <cellStyle name="Normal 104" xfId="716" xr:uid="{00000000-0005-0000-0000-000065020000}"/>
    <cellStyle name="Normal 105" xfId="717" xr:uid="{00000000-0005-0000-0000-000066020000}"/>
    <cellStyle name="Normal 106" xfId="718" xr:uid="{00000000-0005-0000-0000-000067020000}"/>
    <cellStyle name="Normal 107" xfId="719" xr:uid="{00000000-0005-0000-0000-000068020000}"/>
    <cellStyle name="Normal 108" xfId="720" xr:uid="{00000000-0005-0000-0000-000069020000}"/>
    <cellStyle name="Normal 109" xfId="721" xr:uid="{00000000-0005-0000-0000-00006A020000}"/>
    <cellStyle name="Normal 11" xfId="200" xr:uid="{00000000-0005-0000-0000-00006B020000}"/>
    <cellStyle name="Normal 11 2" xfId="722" xr:uid="{00000000-0005-0000-0000-00006C020000}"/>
    <cellStyle name="Normal 11 2 2" xfId="723" xr:uid="{00000000-0005-0000-0000-00006D020000}"/>
    <cellStyle name="Normal 11 3" xfId="724" xr:uid="{00000000-0005-0000-0000-00006E020000}"/>
    <cellStyle name="Normal 11 3 2" xfId="725" xr:uid="{00000000-0005-0000-0000-00006F020000}"/>
    <cellStyle name="Normal 11 4" xfId="726" xr:uid="{00000000-0005-0000-0000-000070020000}"/>
    <cellStyle name="Normal 110" xfId="727" xr:uid="{00000000-0005-0000-0000-000071020000}"/>
    <cellStyle name="Normal 111" xfId="728" xr:uid="{00000000-0005-0000-0000-000072020000}"/>
    <cellStyle name="Normal 112" xfId="729" xr:uid="{00000000-0005-0000-0000-000073020000}"/>
    <cellStyle name="Normal 113" xfId="730" xr:uid="{00000000-0005-0000-0000-000074020000}"/>
    <cellStyle name="Normal 114" xfId="731" xr:uid="{00000000-0005-0000-0000-000075020000}"/>
    <cellStyle name="Normal 115" xfId="732" xr:uid="{00000000-0005-0000-0000-000076020000}"/>
    <cellStyle name="Normal 116" xfId="733" xr:uid="{00000000-0005-0000-0000-000077020000}"/>
    <cellStyle name="Normal 117" xfId="734" xr:uid="{00000000-0005-0000-0000-000078020000}"/>
    <cellStyle name="Normal 118" xfId="735" xr:uid="{00000000-0005-0000-0000-000079020000}"/>
    <cellStyle name="Normal 119" xfId="736" xr:uid="{00000000-0005-0000-0000-00007A020000}"/>
    <cellStyle name="Normal 12" xfId="201" xr:uid="{00000000-0005-0000-0000-00007B020000}"/>
    <cellStyle name="Normal 12 2" xfId="737" xr:uid="{00000000-0005-0000-0000-00007C020000}"/>
    <cellStyle name="Normal 12 2 2" xfId="738" xr:uid="{00000000-0005-0000-0000-00007D020000}"/>
    <cellStyle name="Normal 12 3" xfId="739" xr:uid="{00000000-0005-0000-0000-00007E020000}"/>
    <cellStyle name="Normal 12 4" xfId="740" xr:uid="{00000000-0005-0000-0000-00007F020000}"/>
    <cellStyle name="Normal 12 4 2" xfId="741" xr:uid="{00000000-0005-0000-0000-000080020000}"/>
    <cellStyle name="Normal 12 5" xfId="742" xr:uid="{00000000-0005-0000-0000-000081020000}"/>
    <cellStyle name="Normal 120" xfId="743" xr:uid="{00000000-0005-0000-0000-000082020000}"/>
    <cellStyle name="Normal 121" xfId="744" xr:uid="{00000000-0005-0000-0000-000083020000}"/>
    <cellStyle name="Normal 122" xfId="745" xr:uid="{00000000-0005-0000-0000-000084020000}"/>
    <cellStyle name="Normal 123" xfId="746" xr:uid="{00000000-0005-0000-0000-000085020000}"/>
    <cellStyle name="Normal 124" xfId="747" xr:uid="{00000000-0005-0000-0000-000086020000}"/>
    <cellStyle name="Normal 125" xfId="748" xr:uid="{00000000-0005-0000-0000-000087020000}"/>
    <cellStyle name="Normal 126" xfId="749" xr:uid="{00000000-0005-0000-0000-000088020000}"/>
    <cellStyle name="Normal 127" xfId="750" xr:uid="{00000000-0005-0000-0000-000089020000}"/>
    <cellStyle name="Normal 128" xfId="751" xr:uid="{00000000-0005-0000-0000-00008A020000}"/>
    <cellStyle name="Normal 129" xfId="752" xr:uid="{00000000-0005-0000-0000-00008B020000}"/>
    <cellStyle name="Normal 13" xfId="202" xr:uid="{00000000-0005-0000-0000-00008C020000}"/>
    <cellStyle name="Normal 13 2" xfId="753" xr:uid="{00000000-0005-0000-0000-00008D020000}"/>
    <cellStyle name="Normal 13 2 2" xfId="754" xr:uid="{00000000-0005-0000-0000-00008E020000}"/>
    <cellStyle name="Normal 13 3" xfId="755" xr:uid="{00000000-0005-0000-0000-00008F020000}"/>
    <cellStyle name="Normal 13 4" xfId="756" xr:uid="{00000000-0005-0000-0000-000090020000}"/>
    <cellStyle name="Normal 130" xfId="757" xr:uid="{00000000-0005-0000-0000-000091020000}"/>
    <cellStyle name="Normal 131" xfId="758" xr:uid="{00000000-0005-0000-0000-000092020000}"/>
    <cellStyle name="Normal 132" xfId="759" xr:uid="{00000000-0005-0000-0000-000093020000}"/>
    <cellStyle name="Normal 133" xfId="760" xr:uid="{00000000-0005-0000-0000-000094020000}"/>
    <cellStyle name="Normal 134" xfId="761" xr:uid="{00000000-0005-0000-0000-000095020000}"/>
    <cellStyle name="Normal 135" xfId="762" xr:uid="{00000000-0005-0000-0000-000096020000}"/>
    <cellStyle name="Normal 136" xfId="763" xr:uid="{00000000-0005-0000-0000-000097020000}"/>
    <cellStyle name="Normal 137" xfId="764" xr:uid="{00000000-0005-0000-0000-000098020000}"/>
    <cellStyle name="Normal 138" xfId="765" xr:uid="{00000000-0005-0000-0000-000099020000}"/>
    <cellStyle name="Normal 139" xfId="766" xr:uid="{00000000-0005-0000-0000-00009A020000}"/>
    <cellStyle name="Normal 14" xfId="203" xr:uid="{00000000-0005-0000-0000-00009B020000}"/>
    <cellStyle name="Normal 14 2" xfId="204" xr:uid="{00000000-0005-0000-0000-00009C020000}"/>
    <cellStyle name="Normal 14 3" xfId="767" xr:uid="{00000000-0005-0000-0000-00009D020000}"/>
    <cellStyle name="Normal 140" xfId="768" xr:uid="{00000000-0005-0000-0000-00009E020000}"/>
    <cellStyle name="Normal 141" xfId="769" xr:uid="{00000000-0005-0000-0000-00009F020000}"/>
    <cellStyle name="Normal 142" xfId="770" xr:uid="{00000000-0005-0000-0000-0000A0020000}"/>
    <cellStyle name="Normal 143" xfId="771" xr:uid="{00000000-0005-0000-0000-0000A1020000}"/>
    <cellStyle name="Normal 144" xfId="772" xr:uid="{00000000-0005-0000-0000-0000A2020000}"/>
    <cellStyle name="Normal 145" xfId="773" xr:uid="{00000000-0005-0000-0000-0000A3020000}"/>
    <cellStyle name="Normal 146" xfId="774" xr:uid="{00000000-0005-0000-0000-0000A4020000}"/>
    <cellStyle name="Normal 147" xfId="775" xr:uid="{00000000-0005-0000-0000-0000A5020000}"/>
    <cellStyle name="Normal 148" xfId="776" xr:uid="{00000000-0005-0000-0000-0000A6020000}"/>
    <cellStyle name="Normal 149" xfId="777" xr:uid="{00000000-0005-0000-0000-0000A7020000}"/>
    <cellStyle name="Normal 15" xfId="205" xr:uid="{00000000-0005-0000-0000-0000A8020000}"/>
    <cellStyle name="Normal 15 2" xfId="778" xr:uid="{00000000-0005-0000-0000-0000A9020000}"/>
    <cellStyle name="Normal 15 3" xfId="779" xr:uid="{00000000-0005-0000-0000-0000AA020000}"/>
    <cellStyle name="Normal 150" xfId="780" xr:uid="{00000000-0005-0000-0000-0000AB020000}"/>
    <cellStyle name="Normal 151" xfId="781" xr:uid="{00000000-0005-0000-0000-0000AC020000}"/>
    <cellStyle name="Normal 152" xfId="782" xr:uid="{00000000-0005-0000-0000-0000AD020000}"/>
    <cellStyle name="Normal 153" xfId="783" xr:uid="{00000000-0005-0000-0000-0000AE020000}"/>
    <cellStyle name="Normal 154" xfId="784" xr:uid="{00000000-0005-0000-0000-0000AF020000}"/>
    <cellStyle name="Normal 155" xfId="785" xr:uid="{00000000-0005-0000-0000-0000B0020000}"/>
    <cellStyle name="Normal 156" xfId="786" xr:uid="{00000000-0005-0000-0000-0000B1020000}"/>
    <cellStyle name="Normal 157" xfId="787" xr:uid="{00000000-0005-0000-0000-0000B2020000}"/>
    <cellStyle name="Normal 158" xfId="788" xr:uid="{00000000-0005-0000-0000-0000B3020000}"/>
    <cellStyle name="Normal 159" xfId="789" xr:uid="{00000000-0005-0000-0000-0000B4020000}"/>
    <cellStyle name="Normal 16" xfId="206" xr:uid="{00000000-0005-0000-0000-0000B5020000}"/>
    <cellStyle name="Normal 16 2" xfId="207" xr:uid="{00000000-0005-0000-0000-0000B6020000}"/>
    <cellStyle name="Normal 16 3" xfId="790" xr:uid="{00000000-0005-0000-0000-0000B7020000}"/>
    <cellStyle name="Normal 160" xfId="791" xr:uid="{00000000-0005-0000-0000-0000B8020000}"/>
    <cellStyle name="Normal 161" xfId="792" xr:uid="{00000000-0005-0000-0000-0000B9020000}"/>
    <cellStyle name="Normal 162" xfId="793" xr:uid="{00000000-0005-0000-0000-0000BA020000}"/>
    <cellStyle name="Normal 163" xfId="794" xr:uid="{00000000-0005-0000-0000-0000BB020000}"/>
    <cellStyle name="Normal 164" xfId="795" xr:uid="{00000000-0005-0000-0000-0000BC020000}"/>
    <cellStyle name="Normal 165" xfId="796" xr:uid="{00000000-0005-0000-0000-0000BD020000}"/>
    <cellStyle name="Normal 166" xfId="797" xr:uid="{00000000-0005-0000-0000-0000BE020000}"/>
    <cellStyle name="Normal 167" xfId="798" xr:uid="{00000000-0005-0000-0000-0000BF020000}"/>
    <cellStyle name="Normal 168" xfId="799" xr:uid="{00000000-0005-0000-0000-0000C0020000}"/>
    <cellStyle name="Normal 169" xfId="800" xr:uid="{00000000-0005-0000-0000-0000C1020000}"/>
    <cellStyle name="Normal 17" xfId="208" xr:uid="{00000000-0005-0000-0000-0000C2020000}"/>
    <cellStyle name="Normal 17 2" xfId="801" xr:uid="{00000000-0005-0000-0000-0000C3020000}"/>
    <cellStyle name="Normal 17 3" xfId="802" xr:uid="{00000000-0005-0000-0000-0000C4020000}"/>
    <cellStyle name="Normal 170" xfId="803" xr:uid="{00000000-0005-0000-0000-0000C5020000}"/>
    <cellStyle name="Normal 171" xfId="804" xr:uid="{00000000-0005-0000-0000-0000C6020000}"/>
    <cellStyle name="Normal 172" xfId="805" xr:uid="{00000000-0005-0000-0000-0000C7020000}"/>
    <cellStyle name="Normal 173" xfId="806" xr:uid="{00000000-0005-0000-0000-0000C8020000}"/>
    <cellStyle name="Normal 174" xfId="807" xr:uid="{00000000-0005-0000-0000-0000C9020000}"/>
    <cellStyle name="Normal 175" xfId="808" xr:uid="{00000000-0005-0000-0000-0000CA020000}"/>
    <cellStyle name="Normal 176" xfId="809" xr:uid="{00000000-0005-0000-0000-0000CB020000}"/>
    <cellStyle name="Normal 177" xfId="810" xr:uid="{00000000-0005-0000-0000-0000CC020000}"/>
    <cellStyle name="Normal 178" xfId="811" xr:uid="{00000000-0005-0000-0000-0000CD020000}"/>
    <cellStyle name="Normal 179" xfId="812" xr:uid="{00000000-0005-0000-0000-0000CE020000}"/>
    <cellStyle name="Normal 18" xfId="209" xr:uid="{00000000-0005-0000-0000-0000CF020000}"/>
    <cellStyle name="Normal 18 2" xfId="813" xr:uid="{00000000-0005-0000-0000-0000D0020000}"/>
    <cellStyle name="Normal 18 3" xfId="814" xr:uid="{00000000-0005-0000-0000-0000D1020000}"/>
    <cellStyle name="Normal 180" xfId="815" xr:uid="{00000000-0005-0000-0000-0000D2020000}"/>
    <cellStyle name="Normal 181" xfId="816" xr:uid="{00000000-0005-0000-0000-0000D3020000}"/>
    <cellStyle name="Normal 182" xfId="817" xr:uid="{00000000-0005-0000-0000-0000D4020000}"/>
    <cellStyle name="Normal 183" xfId="818" xr:uid="{00000000-0005-0000-0000-0000D5020000}"/>
    <cellStyle name="Normal 184" xfId="819" xr:uid="{00000000-0005-0000-0000-0000D6020000}"/>
    <cellStyle name="Normal 185" xfId="820" xr:uid="{00000000-0005-0000-0000-0000D7020000}"/>
    <cellStyle name="Normal 186" xfId="821" xr:uid="{00000000-0005-0000-0000-0000D8020000}"/>
    <cellStyle name="Normal 187" xfId="822" xr:uid="{00000000-0005-0000-0000-0000D9020000}"/>
    <cellStyle name="Normal 188" xfId="823" xr:uid="{00000000-0005-0000-0000-0000DA020000}"/>
    <cellStyle name="Normal 189" xfId="824" xr:uid="{00000000-0005-0000-0000-0000DB020000}"/>
    <cellStyle name="Normal 19" xfId="317" xr:uid="{00000000-0005-0000-0000-0000DC020000}"/>
    <cellStyle name="Normal 19 2" xfId="825" xr:uid="{00000000-0005-0000-0000-0000DD020000}"/>
    <cellStyle name="Normal 190" xfId="826" xr:uid="{00000000-0005-0000-0000-0000DE020000}"/>
    <cellStyle name="Normal 191" xfId="827" xr:uid="{00000000-0005-0000-0000-0000DF020000}"/>
    <cellStyle name="Normal 192" xfId="828" xr:uid="{00000000-0005-0000-0000-0000E0020000}"/>
    <cellStyle name="Normal 193" xfId="829" xr:uid="{00000000-0005-0000-0000-0000E1020000}"/>
    <cellStyle name="Normal 194" xfId="830" xr:uid="{00000000-0005-0000-0000-0000E2020000}"/>
    <cellStyle name="Normal 195" xfId="831" xr:uid="{00000000-0005-0000-0000-0000E3020000}"/>
    <cellStyle name="Normal 196" xfId="832" xr:uid="{00000000-0005-0000-0000-0000E4020000}"/>
    <cellStyle name="Normal 197" xfId="833" xr:uid="{00000000-0005-0000-0000-0000E5020000}"/>
    <cellStyle name="Normal 198" xfId="834" xr:uid="{00000000-0005-0000-0000-0000E6020000}"/>
    <cellStyle name="Normal 199" xfId="835" xr:uid="{00000000-0005-0000-0000-0000E7020000}"/>
    <cellStyle name="Normal 2" xfId="210" xr:uid="{00000000-0005-0000-0000-0000E8020000}"/>
    <cellStyle name="Normal 2 2" xfId="211" xr:uid="{00000000-0005-0000-0000-0000E9020000}"/>
    <cellStyle name="Normal 2 2 2" xfId="836" xr:uid="{00000000-0005-0000-0000-0000EA020000}"/>
    <cellStyle name="Normal 2 2 3" xfId="837" xr:uid="{00000000-0005-0000-0000-0000EB020000}"/>
    <cellStyle name="Normal 2 2 4" xfId="1032" xr:uid="{00000000-0005-0000-0000-0000EC020000}"/>
    <cellStyle name="Normal 2 3" xfId="212" xr:uid="{00000000-0005-0000-0000-0000ED020000}"/>
    <cellStyle name="Normal 2 4" xfId="213" xr:uid="{00000000-0005-0000-0000-0000EE020000}"/>
    <cellStyle name="Normal 2 5" xfId="214" xr:uid="{00000000-0005-0000-0000-0000EF020000}"/>
    <cellStyle name="Normal 2 6" xfId="215" xr:uid="{00000000-0005-0000-0000-0000F0020000}"/>
    <cellStyle name="Normal 2 7" xfId="216" xr:uid="{00000000-0005-0000-0000-0000F1020000}"/>
    <cellStyle name="Normal 2 8" xfId="1075" xr:uid="{00000000-0005-0000-0000-0000F2020000}"/>
    <cellStyle name="Normal 2_Copy of Inventario de Bombas BHI 27Jul12" xfId="838" xr:uid="{00000000-0005-0000-0000-0000F3020000}"/>
    <cellStyle name="Normal 20" xfId="839" xr:uid="{00000000-0005-0000-0000-0000F4020000}"/>
    <cellStyle name="Normal 20 2" xfId="840" xr:uid="{00000000-0005-0000-0000-0000F5020000}"/>
    <cellStyle name="Normal 200" xfId="841" xr:uid="{00000000-0005-0000-0000-0000F6020000}"/>
    <cellStyle name="Normal 201" xfId="842" xr:uid="{00000000-0005-0000-0000-0000F7020000}"/>
    <cellStyle name="Normal 202" xfId="843" xr:uid="{00000000-0005-0000-0000-0000F8020000}"/>
    <cellStyle name="Normal 203" xfId="844" xr:uid="{00000000-0005-0000-0000-0000F9020000}"/>
    <cellStyle name="Normal 204" xfId="845" xr:uid="{00000000-0005-0000-0000-0000FA020000}"/>
    <cellStyle name="Normal 205" xfId="846" xr:uid="{00000000-0005-0000-0000-0000FB020000}"/>
    <cellStyle name="Normal 206" xfId="847" xr:uid="{00000000-0005-0000-0000-0000FC020000}"/>
    <cellStyle name="Normal 207" xfId="848" xr:uid="{00000000-0005-0000-0000-0000FD020000}"/>
    <cellStyle name="Normal 208" xfId="849" xr:uid="{00000000-0005-0000-0000-0000FE020000}"/>
    <cellStyle name="Normal 209" xfId="850" xr:uid="{00000000-0005-0000-0000-0000FF020000}"/>
    <cellStyle name="Normal 21" xfId="851" xr:uid="{00000000-0005-0000-0000-000000030000}"/>
    <cellStyle name="Normal 21 2" xfId="852" xr:uid="{00000000-0005-0000-0000-000001030000}"/>
    <cellStyle name="Normal 210" xfId="853" xr:uid="{00000000-0005-0000-0000-000002030000}"/>
    <cellStyle name="Normal 211" xfId="854" xr:uid="{00000000-0005-0000-0000-000003030000}"/>
    <cellStyle name="Normal 212" xfId="855" xr:uid="{00000000-0005-0000-0000-000004030000}"/>
    <cellStyle name="Normal 213" xfId="856" xr:uid="{00000000-0005-0000-0000-000005030000}"/>
    <cellStyle name="Normal 214" xfId="857" xr:uid="{00000000-0005-0000-0000-000006030000}"/>
    <cellStyle name="Normal 215" xfId="858" xr:uid="{00000000-0005-0000-0000-000007030000}"/>
    <cellStyle name="Normal 216" xfId="859" xr:uid="{00000000-0005-0000-0000-000008030000}"/>
    <cellStyle name="Normal 217" xfId="860" xr:uid="{00000000-0005-0000-0000-000009030000}"/>
    <cellStyle name="Normal 218" xfId="861" xr:uid="{00000000-0005-0000-0000-00000A030000}"/>
    <cellStyle name="Normal 219" xfId="862" xr:uid="{00000000-0005-0000-0000-00000B030000}"/>
    <cellStyle name="Normal 22" xfId="863" xr:uid="{00000000-0005-0000-0000-00000C030000}"/>
    <cellStyle name="Normal 22 2" xfId="864" xr:uid="{00000000-0005-0000-0000-00000D030000}"/>
    <cellStyle name="Normal 220" xfId="865" xr:uid="{00000000-0005-0000-0000-00000E030000}"/>
    <cellStyle name="Normal 221" xfId="866" xr:uid="{00000000-0005-0000-0000-00000F030000}"/>
    <cellStyle name="Normal 222" xfId="867" xr:uid="{00000000-0005-0000-0000-000010030000}"/>
    <cellStyle name="Normal 223" xfId="868" xr:uid="{00000000-0005-0000-0000-000011030000}"/>
    <cellStyle name="Normal 224" xfId="869" xr:uid="{00000000-0005-0000-0000-000012030000}"/>
    <cellStyle name="Normal 225" xfId="870" xr:uid="{00000000-0005-0000-0000-000013030000}"/>
    <cellStyle name="Normal 226" xfId="871" xr:uid="{00000000-0005-0000-0000-000014030000}"/>
    <cellStyle name="Normal 227" xfId="872" xr:uid="{00000000-0005-0000-0000-000015030000}"/>
    <cellStyle name="Normal 228" xfId="873" xr:uid="{00000000-0005-0000-0000-000016030000}"/>
    <cellStyle name="Normal 229" xfId="874" xr:uid="{00000000-0005-0000-0000-000017030000}"/>
    <cellStyle name="Normal 23" xfId="875" xr:uid="{00000000-0005-0000-0000-000018030000}"/>
    <cellStyle name="Normal 23 2" xfId="876" xr:uid="{00000000-0005-0000-0000-000019030000}"/>
    <cellStyle name="Normal 230" xfId="877" xr:uid="{00000000-0005-0000-0000-00001A030000}"/>
    <cellStyle name="Normal 231" xfId="878" xr:uid="{00000000-0005-0000-0000-00001B030000}"/>
    <cellStyle name="Normal 232" xfId="879" xr:uid="{00000000-0005-0000-0000-00001C030000}"/>
    <cellStyle name="Normal 233" xfId="880" xr:uid="{00000000-0005-0000-0000-00001D030000}"/>
    <cellStyle name="Normal 234" xfId="881" xr:uid="{00000000-0005-0000-0000-00001E030000}"/>
    <cellStyle name="Normal 235" xfId="882" xr:uid="{00000000-0005-0000-0000-00001F030000}"/>
    <cellStyle name="Normal 236" xfId="883" xr:uid="{00000000-0005-0000-0000-000020030000}"/>
    <cellStyle name="Normal 237" xfId="884" xr:uid="{00000000-0005-0000-0000-000021030000}"/>
    <cellStyle name="Normal 238" xfId="885" xr:uid="{00000000-0005-0000-0000-000022030000}"/>
    <cellStyle name="Normal 239" xfId="886" xr:uid="{00000000-0005-0000-0000-000023030000}"/>
    <cellStyle name="Normal 24" xfId="887" xr:uid="{00000000-0005-0000-0000-000024030000}"/>
    <cellStyle name="Normal 24 2" xfId="888" xr:uid="{00000000-0005-0000-0000-000025030000}"/>
    <cellStyle name="Normal 240" xfId="889" xr:uid="{00000000-0005-0000-0000-000026030000}"/>
    <cellStyle name="Normal 241" xfId="890" xr:uid="{00000000-0005-0000-0000-000027030000}"/>
    <cellStyle name="Normal 242" xfId="891" xr:uid="{00000000-0005-0000-0000-000028030000}"/>
    <cellStyle name="Normal 243" xfId="892" xr:uid="{00000000-0005-0000-0000-000029030000}"/>
    <cellStyle name="Normal 244" xfId="893" xr:uid="{00000000-0005-0000-0000-00002A030000}"/>
    <cellStyle name="Normal 245" xfId="1030" xr:uid="{00000000-0005-0000-0000-00002B030000}"/>
    <cellStyle name="Normal 246" xfId="1035" xr:uid="{00000000-0005-0000-0000-00002C030000}"/>
    <cellStyle name="Normal 247" xfId="1038" xr:uid="{00000000-0005-0000-0000-00002D030000}"/>
    <cellStyle name="Normal 248" xfId="1039" xr:uid="{00000000-0005-0000-0000-00002E030000}"/>
    <cellStyle name="Normal 249" xfId="1045" xr:uid="{00000000-0005-0000-0000-00002F030000}"/>
    <cellStyle name="Normal 249 2" xfId="1058" xr:uid="{00000000-0005-0000-0000-000030030000}"/>
    <cellStyle name="Normal 249 3" xfId="1089" xr:uid="{00000000-0005-0000-0000-000031030000}"/>
    <cellStyle name="Normal 25" xfId="894" xr:uid="{00000000-0005-0000-0000-000032030000}"/>
    <cellStyle name="Normal 25 2" xfId="895" xr:uid="{00000000-0005-0000-0000-000033030000}"/>
    <cellStyle name="Normal 250" xfId="1047" xr:uid="{00000000-0005-0000-0000-000034030000}"/>
    <cellStyle name="Normal 250 2" xfId="1069" xr:uid="{00000000-0005-0000-0000-000035030000}"/>
    <cellStyle name="Normal 250 2 2" xfId="1092" xr:uid="{00000000-0005-0000-0000-000036030000}"/>
    <cellStyle name="Normal 251" xfId="1052" xr:uid="{00000000-0005-0000-0000-000037030000}"/>
    <cellStyle name="Normal 252" xfId="1060" xr:uid="{00000000-0005-0000-0000-000038030000}"/>
    <cellStyle name="Normal 253" xfId="1062" xr:uid="{00000000-0005-0000-0000-000039030000}"/>
    <cellStyle name="Normal 254" xfId="1064" xr:uid="{00000000-0005-0000-0000-00003A030000}"/>
    <cellStyle name="Normal 255" xfId="1065" xr:uid="{00000000-0005-0000-0000-00003B030000}"/>
    <cellStyle name="Normal 256" xfId="1066" xr:uid="{00000000-0005-0000-0000-00003C030000}"/>
    <cellStyle name="Normal 256 2" xfId="1074" xr:uid="{00000000-0005-0000-0000-00003D030000}"/>
    <cellStyle name="Normal 257" xfId="1067" xr:uid="{00000000-0005-0000-0000-00003E030000}"/>
    <cellStyle name="Normal 258" xfId="1071" xr:uid="{00000000-0005-0000-0000-00003F030000}"/>
    <cellStyle name="Normal 259" xfId="1073" xr:uid="{00000000-0005-0000-0000-000040030000}"/>
    <cellStyle name="Normal 26" xfId="896" xr:uid="{00000000-0005-0000-0000-000041030000}"/>
    <cellStyle name="Normal 260" xfId="1079" xr:uid="{00000000-0005-0000-0000-000042030000}"/>
    <cellStyle name="Normal 261" xfId="1080" xr:uid="{00000000-0005-0000-0000-000043030000}"/>
    <cellStyle name="Normal 262" xfId="1083" xr:uid="{00000000-0005-0000-0000-000044030000}"/>
    <cellStyle name="Normal 263" xfId="1084" xr:uid="{00000000-0005-0000-0000-000045030000}"/>
    <cellStyle name="Normal 264" xfId="1085" xr:uid="{00000000-0005-0000-0000-000046030000}"/>
    <cellStyle name="Normal 265" xfId="1086" xr:uid="{00000000-0005-0000-0000-000047030000}"/>
    <cellStyle name="Normal 266" xfId="1087" xr:uid="{00000000-0005-0000-0000-000048030000}"/>
    <cellStyle name="Normal 27" xfId="897" xr:uid="{00000000-0005-0000-0000-000049030000}"/>
    <cellStyle name="Normal 28" xfId="898" xr:uid="{00000000-0005-0000-0000-00004A030000}"/>
    <cellStyle name="Normal 29" xfId="899" xr:uid="{00000000-0005-0000-0000-00004B030000}"/>
    <cellStyle name="Normal 3" xfId="217" xr:uid="{00000000-0005-0000-0000-00004C030000}"/>
    <cellStyle name="Normal 3 2" xfId="218" xr:uid="{00000000-0005-0000-0000-00004D030000}"/>
    <cellStyle name="Normal 3 2 2" xfId="219" xr:uid="{00000000-0005-0000-0000-00004E030000}"/>
    <cellStyle name="Normal 3 2 2 2" xfId="900" xr:uid="{00000000-0005-0000-0000-00004F030000}"/>
    <cellStyle name="Normal 3 2 3" xfId="901" xr:uid="{00000000-0005-0000-0000-000050030000}"/>
    <cellStyle name="Normal 3 2 4" xfId="902" xr:uid="{00000000-0005-0000-0000-000051030000}"/>
    <cellStyle name="Normal 3 3" xfId="220" xr:uid="{00000000-0005-0000-0000-000052030000}"/>
    <cellStyle name="Normal 3 4" xfId="221" xr:uid="{00000000-0005-0000-0000-000053030000}"/>
    <cellStyle name="Normal 3 4 2" xfId="903" xr:uid="{00000000-0005-0000-0000-000054030000}"/>
    <cellStyle name="Normal 3 4 2 2" xfId="904" xr:uid="{00000000-0005-0000-0000-000055030000}"/>
    <cellStyle name="Normal 3 4 3" xfId="905" xr:uid="{00000000-0005-0000-0000-000056030000}"/>
    <cellStyle name="Normal 3 5" xfId="222" xr:uid="{00000000-0005-0000-0000-000057030000}"/>
    <cellStyle name="Normal 3 5 2" xfId="906" xr:uid="{00000000-0005-0000-0000-000058030000}"/>
    <cellStyle name="Normal 3 6" xfId="907" xr:uid="{00000000-0005-0000-0000-000059030000}"/>
    <cellStyle name="Normal 3_FOREMAN" xfId="908" xr:uid="{00000000-0005-0000-0000-00005A030000}"/>
    <cellStyle name="Normal 30" xfId="909" xr:uid="{00000000-0005-0000-0000-00005B030000}"/>
    <cellStyle name="Normal 31" xfId="910" xr:uid="{00000000-0005-0000-0000-00005C030000}"/>
    <cellStyle name="Normal 32" xfId="911" xr:uid="{00000000-0005-0000-0000-00005D030000}"/>
    <cellStyle name="Normal 33" xfId="912" xr:uid="{00000000-0005-0000-0000-00005E030000}"/>
    <cellStyle name="Normal 34" xfId="913" xr:uid="{00000000-0005-0000-0000-00005F030000}"/>
    <cellStyle name="Normal 35" xfId="914" xr:uid="{00000000-0005-0000-0000-000060030000}"/>
    <cellStyle name="Normal 36" xfId="915" xr:uid="{00000000-0005-0000-0000-000061030000}"/>
    <cellStyle name="Normal 37" xfId="916" xr:uid="{00000000-0005-0000-0000-000062030000}"/>
    <cellStyle name="Normal 38" xfId="917" xr:uid="{00000000-0005-0000-0000-000063030000}"/>
    <cellStyle name="Normal 39" xfId="918" xr:uid="{00000000-0005-0000-0000-000064030000}"/>
    <cellStyle name="Normal 4" xfId="223" xr:uid="{00000000-0005-0000-0000-000065030000}"/>
    <cellStyle name="Normal 4 2" xfId="224" xr:uid="{00000000-0005-0000-0000-000066030000}"/>
    <cellStyle name="Normal 4 2 2" xfId="225" xr:uid="{00000000-0005-0000-0000-000067030000}"/>
    <cellStyle name="Normal 4 2 3" xfId="1055" xr:uid="{00000000-0005-0000-0000-000068030000}"/>
    <cellStyle name="Normal 4 3" xfId="226" xr:uid="{00000000-0005-0000-0000-000069030000}"/>
    <cellStyle name="Normal 4 4" xfId="227" xr:uid="{00000000-0005-0000-0000-00006A030000}"/>
    <cellStyle name="Normal 4 5" xfId="1081" xr:uid="{00000000-0005-0000-0000-00006B030000}"/>
    <cellStyle name="Normal 4 5 2" xfId="1088" xr:uid="{00000000-0005-0000-0000-00006C030000}"/>
    <cellStyle name="Normal 4 5 3" xfId="1093" xr:uid="{00000000-0005-0000-0000-00006D030000}"/>
    <cellStyle name="Normal 40" xfId="919" xr:uid="{00000000-0005-0000-0000-00006E030000}"/>
    <cellStyle name="Normal 41" xfId="920" xr:uid="{00000000-0005-0000-0000-00006F030000}"/>
    <cellStyle name="Normal 42" xfId="921" xr:uid="{00000000-0005-0000-0000-000070030000}"/>
    <cellStyle name="Normal 43" xfId="922" xr:uid="{00000000-0005-0000-0000-000071030000}"/>
    <cellStyle name="Normal 44" xfId="923" xr:uid="{00000000-0005-0000-0000-000072030000}"/>
    <cellStyle name="Normal 45" xfId="924" xr:uid="{00000000-0005-0000-0000-000073030000}"/>
    <cellStyle name="Normal 46" xfId="925" xr:uid="{00000000-0005-0000-0000-000074030000}"/>
    <cellStyle name="Normal 47" xfId="926" xr:uid="{00000000-0005-0000-0000-000075030000}"/>
    <cellStyle name="Normal 48" xfId="927" xr:uid="{00000000-0005-0000-0000-000076030000}"/>
    <cellStyle name="Normal 49" xfId="928" xr:uid="{00000000-0005-0000-0000-000077030000}"/>
    <cellStyle name="Normal 5" xfId="228" xr:uid="{00000000-0005-0000-0000-000078030000}"/>
    <cellStyle name="Normal 5 2" xfId="229" xr:uid="{00000000-0005-0000-0000-000079030000}"/>
    <cellStyle name="Normal 5 3" xfId="929" xr:uid="{00000000-0005-0000-0000-00007A030000}"/>
    <cellStyle name="Normal 5 4" xfId="930" xr:uid="{00000000-0005-0000-0000-00007B030000}"/>
    <cellStyle name="Normal 5 5" xfId="1057" xr:uid="{00000000-0005-0000-0000-00007C030000}"/>
    <cellStyle name="Normal 50" xfId="931" xr:uid="{00000000-0005-0000-0000-00007D030000}"/>
    <cellStyle name="Normal 51" xfId="932" xr:uid="{00000000-0005-0000-0000-00007E030000}"/>
    <cellStyle name="Normal 52" xfId="933" xr:uid="{00000000-0005-0000-0000-00007F030000}"/>
    <cellStyle name="Normal 53" xfId="934" xr:uid="{00000000-0005-0000-0000-000080030000}"/>
    <cellStyle name="Normal 54" xfId="935" xr:uid="{00000000-0005-0000-0000-000081030000}"/>
    <cellStyle name="Normal 55" xfId="936" xr:uid="{00000000-0005-0000-0000-000082030000}"/>
    <cellStyle name="Normal 56" xfId="937" xr:uid="{00000000-0005-0000-0000-000083030000}"/>
    <cellStyle name="Normal 57" xfId="938" xr:uid="{00000000-0005-0000-0000-000084030000}"/>
    <cellStyle name="Normal 58" xfId="939" xr:uid="{00000000-0005-0000-0000-000085030000}"/>
    <cellStyle name="Normal 59" xfId="940" xr:uid="{00000000-0005-0000-0000-000086030000}"/>
    <cellStyle name="Normal 6" xfId="230" xr:uid="{00000000-0005-0000-0000-000087030000}"/>
    <cellStyle name="Normal 6 2" xfId="231" xr:uid="{00000000-0005-0000-0000-000088030000}"/>
    <cellStyle name="Normal 6 2 2" xfId="941" xr:uid="{00000000-0005-0000-0000-000089030000}"/>
    <cellStyle name="Normal 6 2 3" xfId="942" xr:uid="{00000000-0005-0000-0000-00008A030000}"/>
    <cellStyle name="Normal 6 3" xfId="232" xr:uid="{00000000-0005-0000-0000-00008B030000}"/>
    <cellStyle name="Normal 6 4" xfId="943" xr:uid="{00000000-0005-0000-0000-00008C030000}"/>
    <cellStyle name="Normal 6 5" xfId="944" xr:uid="{00000000-0005-0000-0000-00008D030000}"/>
    <cellStyle name="Normal 6 6" xfId="1056" xr:uid="{00000000-0005-0000-0000-00008E030000}"/>
    <cellStyle name="Normal 60" xfId="945" xr:uid="{00000000-0005-0000-0000-00008F030000}"/>
    <cellStyle name="Normal 61" xfId="946" xr:uid="{00000000-0005-0000-0000-000090030000}"/>
    <cellStyle name="Normal 62" xfId="947" xr:uid="{00000000-0005-0000-0000-000091030000}"/>
    <cellStyle name="Normal 63" xfId="948" xr:uid="{00000000-0005-0000-0000-000092030000}"/>
    <cellStyle name="Normal 64" xfId="949" xr:uid="{00000000-0005-0000-0000-000093030000}"/>
    <cellStyle name="Normal 65" xfId="950" xr:uid="{00000000-0005-0000-0000-000094030000}"/>
    <cellStyle name="Normal 66" xfId="951" xr:uid="{00000000-0005-0000-0000-000095030000}"/>
    <cellStyle name="Normal 67" xfId="952" xr:uid="{00000000-0005-0000-0000-000096030000}"/>
    <cellStyle name="Normal 68" xfId="953" xr:uid="{00000000-0005-0000-0000-000097030000}"/>
    <cellStyle name="Normal 69" xfId="954" xr:uid="{00000000-0005-0000-0000-000098030000}"/>
    <cellStyle name="Normal 7" xfId="233" xr:uid="{00000000-0005-0000-0000-000099030000}"/>
    <cellStyle name="Normal 7 2" xfId="234" xr:uid="{00000000-0005-0000-0000-00009A030000}"/>
    <cellStyle name="Normal 7 2 2" xfId="955" xr:uid="{00000000-0005-0000-0000-00009B030000}"/>
    <cellStyle name="Normal 7 3" xfId="956" xr:uid="{00000000-0005-0000-0000-00009C030000}"/>
    <cellStyle name="Normal 7 4" xfId="957" xr:uid="{00000000-0005-0000-0000-00009D030000}"/>
    <cellStyle name="Normal 70" xfId="958" xr:uid="{00000000-0005-0000-0000-00009E030000}"/>
    <cellStyle name="Normal 71" xfId="959" xr:uid="{00000000-0005-0000-0000-00009F030000}"/>
    <cellStyle name="Normal 72" xfId="960" xr:uid="{00000000-0005-0000-0000-0000A0030000}"/>
    <cellStyle name="Normal 73" xfId="961" xr:uid="{00000000-0005-0000-0000-0000A1030000}"/>
    <cellStyle name="Normal 74" xfId="962" xr:uid="{00000000-0005-0000-0000-0000A2030000}"/>
    <cellStyle name="Normal 75" xfId="963" xr:uid="{00000000-0005-0000-0000-0000A3030000}"/>
    <cellStyle name="Normal 76" xfId="964" xr:uid="{00000000-0005-0000-0000-0000A4030000}"/>
    <cellStyle name="Normal 77" xfId="965" xr:uid="{00000000-0005-0000-0000-0000A5030000}"/>
    <cellStyle name="Normal 78" xfId="966" xr:uid="{00000000-0005-0000-0000-0000A6030000}"/>
    <cellStyle name="Normal 79" xfId="967" xr:uid="{00000000-0005-0000-0000-0000A7030000}"/>
    <cellStyle name="Normal 8" xfId="235" xr:uid="{00000000-0005-0000-0000-0000A8030000}"/>
    <cellStyle name="Normal 80" xfId="968" xr:uid="{00000000-0005-0000-0000-0000A9030000}"/>
    <cellStyle name="Normal 81" xfId="969" xr:uid="{00000000-0005-0000-0000-0000AA030000}"/>
    <cellStyle name="Normal 82" xfId="970" xr:uid="{00000000-0005-0000-0000-0000AB030000}"/>
    <cellStyle name="Normal 83" xfId="971" xr:uid="{00000000-0005-0000-0000-0000AC030000}"/>
    <cellStyle name="Normal 84" xfId="972" xr:uid="{00000000-0005-0000-0000-0000AD030000}"/>
    <cellStyle name="Normal 85" xfId="973" xr:uid="{00000000-0005-0000-0000-0000AE030000}"/>
    <cellStyle name="Normal 86" xfId="974" xr:uid="{00000000-0005-0000-0000-0000AF030000}"/>
    <cellStyle name="Normal 87" xfId="975" xr:uid="{00000000-0005-0000-0000-0000B0030000}"/>
    <cellStyle name="Normal 88" xfId="976" xr:uid="{00000000-0005-0000-0000-0000B1030000}"/>
    <cellStyle name="Normal 89" xfId="977" xr:uid="{00000000-0005-0000-0000-0000B2030000}"/>
    <cellStyle name="Normal 9" xfId="236" xr:uid="{00000000-0005-0000-0000-0000B3030000}"/>
    <cellStyle name="Normal 9 2" xfId="237" xr:uid="{00000000-0005-0000-0000-0000B4030000}"/>
    <cellStyle name="Normal 9 2 2" xfId="978" xr:uid="{00000000-0005-0000-0000-0000B5030000}"/>
    <cellStyle name="Normal 9 3" xfId="979" xr:uid="{00000000-0005-0000-0000-0000B6030000}"/>
    <cellStyle name="Normal 9 4" xfId="980" xr:uid="{00000000-0005-0000-0000-0000B7030000}"/>
    <cellStyle name="Normal 90" xfId="981" xr:uid="{00000000-0005-0000-0000-0000B8030000}"/>
    <cellStyle name="Normal 91" xfId="982" xr:uid="{00000000-0005-0000-0000-0000B9030000}"/>
    <cellStyle name="Normal 92" xfId="983" xr:uid="{00000000-0005-0000-0000-0000BA030000}"/>
    <cellStyle name="Normal 93" xfId="984" xr:uid="{00000000-0005-0000-0000-0000BB030000}"/>
    <cellStyle name="Normal 94" xfId="985" xr:uid="{00000000-0005-0000-0000-0000BC030000}"/>
    <cellStyle name="Normal 95" xfId="986" xr:uid="{00000000-0005-0000-0000-0000BD030000}"/>
    <cellStyle name="Normal 96" xfId="987" xr:uid="{00000000-0005-0000-0000-0000BE030000}"/>
    <cellStyle name="Normal 97" xfId="988" xr:uid="{00000000-0005-0000-0000-0000BF030000}"/>
    <cellStyle name="Normal 98" xfId="989" xr:uid="{00000000-0005-0000-0000-0000C0030000}"/>
    <cellStyle name="Normal 99" xfId="990" xr:uid="{00000000-0005-0000-0000-0000C1030000}"/>
    <cellStyle name="Normal_Modelo estructura de costos_A" xfId="238" xr:uid="{00000000-0005-0000-0000-0000C2030000}"/>
    <cellStyle name="Notas" xfId="242" builtinId="10" customBuiltin="1"/>
    <cellStyle name="Notas 2" xfId="239" xr:uid="{00000000-0005-0000-0000-0000C4030000}"/>
    <cellStyle name="Notas 3" xfId="240" xr:uid="{00000000-0005-0000-0000-0000C5030000}"/>
    <cellStyle name="Notas 4" xfId="241" xr:uid="{00000000-0005-0000-0000-0000C6030000}"/>
    <cellStyle name="Note" xfId="315" xr:uid="{00000000-0005-0000-0000-0000C7030000}"/>
    <cellStyle name="Note 10" xfId="991" xr:uid="{00000000-0005-0000-0000-0000C8030000}"/>
    <cellStyle name="Note 2" xfId="992" xr:uid="{00000000-0005-0000-0000-0000C9030000}"/>
    <cellStyle name="Note 2 2" xfId="993" xr:uid="{00000000-0005-0000-0000-0000CA030000}"/>
    <cellStyle name="Note 2 2 2" xfId="994" xr:uid="{00000000-0005-0000-0000-0000CB030000}"/>
    <cellStyle name="Note 2 2 3" xfId="995" xr:uid="{00000000-0005-0000-0000-0000CC030000}"/>
    <cellStyle name="Note 2 3" xfId="996" xr:uid="{00000000-0005-0000-0000-0000CD030000}"/>
    <cellStyle name="Note 2 4" xfId="997" xr:uid="{00000000-0005-0000-0000-0000CE030000}"/>
    <cellStyle name="Note 2_Sheet4" xfId="998" xr:uid="{00000000-0005-0000-0000-0000CF030000}"/>
    <cellStyle name="Note 3" xfId="999" xr:uid="{00000000-0005-0000-0000-0000D0030000}"/>
    <cellStyle name="Note 3 2" xfId="1000" xr:uid="{00000000-0005-0000-0000-0000D1030000}"/>
    <cellStyle name="Note 4" xfId="1001" xr:uid="{00000000-0005-0000-0000-0000D2030000}"/>
    <cellStyle name="Note 4 2" xfId="1002" xr:uid="{00000000-0005-0000-0000-0000D3030000}"/>
    <cellStyle name="Note 5" xfId="1003" xr:uid="{00000000-0005-0000-0000-0000D4030000}"/>
    <cellStyle name="Note 5 2" xfId="1004" xr:uid="{00000000-0005-0000-0000-0000D5030000}"/>
    <cellStyle name="Note 6" xfId="1005" xr:uid="{00000000-0005-0000-0000-0000D6030000}"/>
    <cellStyle name="Note 7" xfId="1006" xr:uid="{00000000-0005-0000-0000-0000D7030000}"/>
    <cellStyle name="Note 8" xfId="1007" xr:uid="{00000000-0005-0000-0000-0000D8030000}"/>
    <cellStyle name="Note 9" xfId="1008" xr:uid="{00000000-0005-0000-0000-0000D9030000}"/>
    <cellStyle name="Output" xfId="243" xr:uid="{00000000-0005-0000-0000-0000DA030000}"/>
    <cellStyle name="Output 2" xfId="1009" xr:uid="{00000000-0005-0000-0000-0000DB030000}"/>
    <cellStyle name="Output 2 2" xfId="1010" xr:uid="{00000000-0005-0000-0000-0000DC030000}"/>
    <cellStyle name="Output 2 2 2" xfId="1011" xr:uid="{00000000-0005-0000-0000-0000DD030000}"/>
    <cellStyle name="Output 2 2 3" xfId="1012" xr:uid="{00000000-0005-0000-0000-0000DE030000}"/>
    <cellStyle name="Output 2 3" xfId="1013" xr:uid="{00000000-0005-0000-0000-0000DF030000}"/>
    <cellStyle name="Output 2 4" xfId="1014" xr:uid="{00000000-0005-0000-0000-0000E0030000}"/>
    <cellStyle name="Output 2_Sheet4" xfId="1015" xr:uid="{00000000-0005-0000-0000-0000E1030000}"/>
    <cellStyle name="Output 3" xfId="1016" xr:uid="{00000000-0005-0000-0000-0000E2030000}"/>
    <cellStyle name="Output 4" xfId="1017" xr:uid="{00000000-0005-0000-0000-0000E3030000}"/>
    <cellStyle name="Percent 2" xfId="244" xr:uid="{00000000-0005-0000-0000-0000E4030000}"/>
    <cellStyle name="Percent 2 2" xfId="245" xr:uid="{00000000-0005-0000-0000-0000E5030000}"/>
    <cellStyle name="Percent 2 2 2" xfId="1018" xr:uid="{00000000-0005-0000-0000-0000E6030000}"/>
    <cellStyle name="Percent 2 3" xfId="1019" xr:uid="{00000000-0005-0000-0000-0000E7030000}"/>
    <cellStyle name="Percent 3" xfId="1020" xr:uid="{00000000-0005-0000-0000-0000E8030000}"/>
    <cellStyle name="Percent 4" xfId="1021" xr:uid="{00000000-0005-0000-0000-0000E9030000}"/>
    <cellStyle name="Percent 4 2" xfId="1022" xr:uid="{00000000-0005-0000-0000-0000EA030000}"/>
    <cellStyle name="Porcentaje" xfId="1051" xr:uid="{00000000-0005-0000-0000-0000EB030000}"/>
    <cellStyle name="Porcentaje 10" xfId="1068" xr:uid="{00000000-0005-0000-0000-0000EC030000}"/>
    <cellStyle name="Porcentaje 11" xfId="1070" xr:uid="{00000000-0005-0000-0000-0000ED030000}"/>
    <cellStyle name="Porcentaje 12" xfId="1094" xr:uid="{00000000-0005-0000-0000-0000EE030000}"/>
    <cellStyle name="Porcentaje 2" xfId="1033" xr:uid="{00000000-0005-0000-0000-0000EF030000}"/>
    <cellStyle name="Porcentaje 2 2" xfId="1077" xr:uid="{00000000-0005-0000-0000-0000F0030000}"/>
    <cellStyle name="Porcentaje 3" xfId="1036" xr:uid="{00000000-0005-0000-0000-0000F1030000}"/>
    <cellStyle name="Porcentaje 3 2" xfId="1082" xr:uid="{00000000-0005-0000-0000-0000F2030000}"/>
    <cellStyle name="Porcentaje 3 2 2" xfId="1091" xr:uid="{00000000-0005-0000-0000-0000F3030000}"/>
    <cellStyle name="Porcentaje 3 2 3" xfId="1095" xr:uid="{00000000-0005-0000-0000-0000F4030000}"/>
    <cellStyle name="Porcentaje 4" xfId="1043" xr:uid="{00000000-0005-0000-0000-0000F5030000}"/>
    <cellStyle name="Porcentaje 4 2" xfId="1090" xr:uid="{00000000-0005-0000-0000-0000F6030000}"/>
    <cellStyle name="Porcentaje 5" xfId="1046" xr:uid="{00000000-0005-0000-0000-0000F7030000}"/>
    <cellStyle name="Porcentaje 5 2" xfId="1059" xr:uid="{00000000-0005-0000-0000-0000F8030000}"/>
    <cellStyle name="Porcentaje 6" xfId="1049" xr:uid="{00000000-0005-0000-0000-0000F9030000}"/>
    <cellStyle name="Porcentaje 7" xfId="1053" xr:uid="{00000000-0005-0000-0000-0000FA030000}"/>
    <cellStyle name="Porcentaje 8" xfId="1061" xr:uid="{00000000-0005-0000-0000-0000FB030000}"/>
    <cellStyle name="Porcentaje 9" xfId="1063" xr:uid="{00000000-0005-0000-0000-0000FC030000}"/>
    <cellStyle name="Porcentual 2" xfId="246" xr:uid="{00000000-0005-0000-0000-0000FD030000}"/>
    <cellStyle name="Porcentual 2 2" xfId="247" xr:uid="{00000000-0005-0000-0000-0000FE030000}"/>
    <cellStyle name="Porcentual 3" xfId="248" xr:uid="{00000000-0005-0000-0000-0000FF030000}"/>
    <cellStyle name="Porcentual 3 2" xfId="249" xr:uid="{00000000-0005-0000-0000-000000040000}"/>
    <cellStyle name="Porcentual 3 3" xfId="1023" xr:uid="{00000000-0005-0000-0000-000001040000}"/>
    <cellStyle name="Porcentual 4" xfId="250" xr:uid="{00000000-0005-0000-0000-000002040000}"/>
    <cellStyle name="Porcentual 4 2" xfId="251" xr:uid="{00000000-0005-0000-0000-000003040000}"/>
    <cellStyle name="Porcentual 5" xfId="252" xr:uid="{00000000-0005-0000-0000-000004040000}"/>
    <cellStyle name="Porcentual 6" xfId="1024" xr:uid="{00000000-0005-0000-0000-000005040000}"/>
    <cellStyle name="Porcentual 7" xfId="1031" xr:uid="{00000000-0005-0000-0000-000006040000}"/>
    <cellStyle name="Punto" xfId="253" xr:uid="{00000000-0005-0000-0000-000007040000}"/>
    <cellStyle name="Punto0" xfId="254" xr:uid="{00000000-0005-0000-0000-000008040000}"/>
    <cellStyle name="RM" xfId="255" xr:uid="{00000000-0005-0000-0000-000009040000}"/>
    <cellStyle name="Row Lvl 2" xfId="256" xr:uid="{00000000-0005-0000-0000-00000A040000}"/>
    <cellStyle name="Row Total (currency)" xfId="257" xr:uid="{00000000-0005-0000-0000-00000B040000}"/>
    <cellStyle name="Salida 2" xfId="258" xr:uid="{00000000-0005-0000-0000-00000C040000}"/>
    <cellStyle name="Salida 3" xfId="259" xr:uid="{00000000-0005-0000-0000-00000D040000}"/>
    <cellStyle name="Salida 4" xfId="260" xr:uid="{00000000-0005-0000-0000-00000E040000}"/>
    <cellStyle name="Special" xfId="1025" xr:uid="{00000000-0005-0000-0000-00000F040000}"/>
    <cellStyle name="Style 1" xfId="1026" xr:uid="{00000000-0005-0000-0000-000010040000}"/>
    <cellStyle name="Style 1 2" xfId="1027" xr:uid="{00000000-0005-0000-0000-000011040000}"/>
    <cellStyle name="Style 21" xfId="261" xr:uid="{00000000-0005-0000-0000-000012040000}"/>
    <cellStyle name="Style 22" xfId="262" xr:uid="{00000000-0005-0000-0000-000013040000}"/>
    <cellStyle name="Style 23" xfId="263" xr:uid="{00000000-0005-0000-0000-000014040000}"/>
    <cellStyle name="Style 23 2" xfId="264" xr:uid="{00000000-0005-0000-0000-000015040000}"/>
    <cellStyle name="Style 24" xfId="265" xr:uid="{00000000-0005-0000-0000-000016040000}"/>
    <cellStyle name="Style 24 2" xfId="266" xr:uid="{00000000-0005-0000-0000-000017040000}"/>
    <cellStyle name="Style 25" xfId="267" xr:uid="{00000000-0005-0000-0000-000018040000}"/>
    <cellStyle name="Style 25 2" xfId="268" xr:uid="{00000000-0005-0000-0000-000019040000}"/>
    <cellStyle name="Style 26" xfId="269" xr:uid="{00000000-0005-0000-0000-00001A040000}"/>
    <cellStyle name="Style 26 2" xfId="270" xr:uid="{00000000-0005-0000-0000-00001B040000}"/>
    <cellStyle name="Style 27" xfId="271" xr:uid="{00000000-0005-0000-0000-00001C040000}"/>
    <cellStyle name="Style 27 2" xfId="272" xr:uid="{00000000-0005-0000-0000-00001D040000}"/>
    <cellStyle name="Style 28" xfId="273" xr:uid="{00000000-0005-0000-0000-00001E040000}"/>
    <cellStyle name="Style 28 2" xfId="274" xr:uid="{00000000-0005-0000-0000-00001F040000}"/>
    <cellStyle name="Style 29" xfId="275" xr:uid="{00000000-0005-0000-0000-000020040000}"/>
    <cellStyle name="Style 29 2" xfId="276" xr:uid="{00000000-0005-0000-0000-000021040000}"/>
    <cellStyle name="Style 30" xfId="277" xr:uid="{00000000-0005-0000-0000-000022040000}"/>
    <cellStyle name="Style 30 2" xfId="278" xr:uid="{00000000-0005-0000-0000-000023040000}"/>
    <cellStyle name="Style 31" xfId="279" xr:uid="{00000000-0005-0000-0000-000024040000}"/>
    <cellStyle name="Style 32" xfId="280" xr:uid="{00000000-0005-0000-0000-000025040000}"/>
    <cellStyle name="Style 33" xfId="281" xr:uid="{00000000-0005-0000-0000-000026040000}"/>
    <cellStyle name="Subtitle" xfId="282" xr:uid="{00000000-0005-0000-0000-000027040000}"/>
    <cellStyle name="Texto de advertencia" xfId="309" builtinId="11" customBuiltin="1"/>
    <cellStyle name="Texto de advertencia 2" xfId="283" xr:uid="{00000000-0005-0000-0000-000029040000}"/>
    <cellStyle name="Texto de advertencia 3" xfId="284" xr:uid="{00000000-0005-0000-0000-00002A040000}"/>
    <cellStyle name="Texto de advertencia 4" xfId="285" xr:uid="{00000000-0005-0000-0000-00002B040000}"/>
    <cellStyle name="Texto explicativo 2" xfId="286" xr:uid="{00000000-0005-0000-0000-00002C040000}"/>
    <cellStyle name="Texto explicativo 3" xfId="287" xr:uid="{00000000-0005-0000-0000-00002D040000}"/>
    <cellStyle name="Texto explicativo 4" xfId="288" xr:uid="{00000000-0005-0000-0000-00002E040000}"/>
    <cellStyle name="Title" xfId="289" xr:uid="{00000000-0005-0000-0000-00002F040000}"/>
    <cellStyle name="Title 2" xfId="1028" xr:uid="{00000000-0005-0000-0000-000030040000}"/>
    <cellStyle name="Título 1 2" xfId="290" xr:uid="{00000000-0005-0000-0000-000031040000}"/>
    <cellStyle name="Título 1 3" xfId="291" xr:uid="{00000000-0005-0000-0000-000032040000}"/>
    <cellStyle name="Título 1 4" xfId="292" xr:uid="{00000000-0005-0000-0000-000033040000}"/>
    <cellStyle name="Título 2 2" xfId="293" xr:uid="{00000000-0005-0000-0000-000034040000}"/>
    <cellStyle name="Título 2 2 2" xfId="1078" xr:uid="{00000000-0005-0000-0000-000035040000}"/>
    <cellStyle name="Título 2 3" xfId="294" xr:uid="{00000000-0005-0000-0000-000036040000}"/>
    <cellStyle name="Título 2 4" xfId="295" xr:uid="{00000000-0005-0000-0000-000037040000}"/>
    <cellStyle name="Título 2 5" xfId="1041" xr:uid="{00000000-0005-0000-0000-000038040000}"/>
    <cellStyle name="Título 3 2" xfId="296" xr:uid="{00000000-0005-0000-0000-000039040000}"/>
    <cellStyle name="Título 3 3" xfId="297" xr:uid="{00000000-0005-0000-0000-00003A040000}"/>
    <cellStyle name="Título 3 4" xfId="298" xr:uid="{00000000-0005-0000-0000-00003B040000}"/>
    <cellStyle name="Título 4" xfId="299" xr:uid="{00000000-0005-0000-0000-00003C040000}"/>
    <cellStyle name="Título 5" xfId="300" xr:uid="{00000000-0005-0000-0000-00003D040000}"/>
    <cellStyle name="Título 6" xfId="301" xr:uid="{00000000-0005-0000-0000-00003E040000}"/>
    <cellStyle name="Total" xfId="302" builtinId="25" customBuiltin="1"/>
    <cellStyle name="Total 2" xfId="303" xr:uid="{00000000-0005-0000-0000-000040040000}"/>
    <cellStyle name="Total 3" xfId="304" xr:uid="{00000000-0005-0000-0000-000041040000}"/>
    <cellStyle name="Total 4" xfId="305" xr:uid="{00000000-0005-0000-0000-000042040000}"/>
    <cellStyle name="Total 5" xfId="306" xr:uid="{00000000-0005-0000-0000-000043040000}"/>
    <cellStyle name="Total 6" xfId="307" xr:uid="{00000000-0005-0000-0000-000044040000}"/>
    <cellStyle name="Total 7" xfId="308" xr:uid="{00000000-0005-0000-0000-000045040000}"/>
    <cellStyle name="Warning Text" xfId="316" xr:uid="{00000000-0005-0000-0000-000046040000}"/>
    <cellStyle name="Warning Text 2" xfId="1029" xr:uid="{00000000-0005-0000-0000-000047040000}"/>
  </cellStyles>
  <dxfs count="18"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  <dxf>
      <numFmt numFmtId="198" formatCode="#,##0;[Red]#,##0"/>
    </dxf>
  </dxfs>
  <tableStyles count="0" defaultTableStyle="TableStyleMedium9" defaultPivotStyle="PivotStyleLight16"/>
  <colors>
    <mruColors>
      <color rgb="FFFFFF00"/>
      <color rgb="FF00CC00"/>
      <color rgb="FFFFFF99"/>
      <color rgb="FFFF5353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openxmlformats.org/officeDocument/2006/relationships/externalLink" Target="externalLinks/externalLink9.xml"/><Relationship Id="rId47" Type="http://schemas.openxmlformats.org/officeDocument/2006/relationships/externalLink" Target="externalLinks/externalLink14.xml"/><Relationship Id="rId63" Type="http://schemas.openxmlformats.org/officeDocument/2006/relationships/externalLink" Target="externalLinks/externalLink30.xml"/><Relationship Id="rId68" Type="http://schemas.openxmlformats.org/officeDocument/2006/relationships/externalLink" Target="externalLinks/externalLink35.xml"/><Relationship Id="rId84" Type="http://schemas.openxmlformats.org/officeDocument/2006/relationships/externalLink" Target="externalLinks/externalLink51.xml"/><Relationship Id="rId89" Type="http://schemas.openxmlformats.org/officeDocument/2006/relationships/externalLink" Target="externalLinks/externalLink56.xml"/><Relationship Id="rId112" Type="http://schemas.openxmlformats.org/officeDocument/2006/relationships/externalLink" Target="externalLinks/externalLink79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74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53" Type="http://schemas.openxmlformats.org/officeDocument/2006/relationships/externalLink" Target="externalLinks/externalLink20.xml"/><Relationship Id="rId58" Type="http://schemas.openxmlformats.org/officeDocument/2006/relationships/externalLink" Target="externalLinks/externalLink25.xml"/><Relationship Id="rId74" Type="http://schemas.openxmlformats.org/officeDocument/2006/relationships/externalLink" Target="externalLinks/externalLink41.xml"/><Relationship Id="rId79" Type="http://schemas.openxmlformats.org/officeDocument/2006/relationships/externalLink" Target="externalLinks/externalLink46.xml"/><Relationship Id="rId102" Type="http://schemas.openxmlformats.org/officeDocument/2006/relationships/externalLink" Target="externalLinks/externalLink69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57.xml"/><Relationship Id="rId95" Type="http://schemas.openxmlformats.org/officeDocument/2006/relationships/externalLink" Target="externalLinks/externalLink62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externalLink" Target="externalLinks/externalLink10.xml"/><Relationship Id="rId48" Type="http://schemas.openxmlformats.org/officeDocument/2006/relationships/externalLink" Target="externalLinks/externalLink15.xml"/><Relationship Id="rId64" Type="http://schemas.openxmlformats.org/officeDocument/2006/relationships/externalLink" Target="externalLinks/externalLink31.xml"/><Relationship Id="rId69" Type="http://schemas.openxmlformats.org/officeDocument/2006/relationships/externalLink" Target="externalLinks/externalLink36.xml"/><Relationship Id="rId113" Type="http://schemas.openxmlformats.org/officeDocument/2006/relationships/externalLink" Target="externalLinks/externalLink80.xml"/><Relationship Id="rId118" Type="http://schemas.openxmlformats.org/officeDocument/2006/relationships/styles" Target="styles.xml"/><Relationship Id="rId80" Type="http://schemas.openxmlformats.org/officeDocument/2006/relationships/externalLink" Target="externalLinks/externalLink47.xml"/><Relationship Id="rId85" Type="http://schemas.openxmlformats.org/officeDocument/2006/relationships/externalLink" Target="externalLinks/externalLink52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59" Type="http://schemas.openxmlformats.org/officeDocument/2006/relationships/externalLink" Target="externalLinks/externalLink26.xml"/><Relationship Id="rId103" Type="http://schemas.openxmlformats.org/officeDocument/2006/relationships/externalLink" Target="externalLinks/externalLink70.xml"/><Relationship Id="rId108" Type="http://schemas.openxmlformats.org/officeDocument/2006/relationships/externalLink" Target="externalLinks/externalLink75.xml"/><Relationship Id="rId54" Type="http://schemas.openxmlformats.org/officeDocument/2006/relationships/externalLink" Target="externalLinks/externalLink21.xml"/><Relationship Id="rId70" Type="http://schemas.openxmlformats.org/officeDocument/2006/relationships/externalLink" Target="externalLinks/externalLink37.xml"/><Relationship Id="rId75" Type="http://schemas.openxmlformats.org/officeDocument/2006/relationships/externalLink" Target="externalLinks/externalLink42.xml"/><Relationship Id="rId91" Type="http://schemas.openxmlformats.org/officeDocument/2006/relationships/externalLink" Target="externalLinks/externalLink58.xml"/><Relationship Id="rId96" Type="http://schemas.openxmlformats.org/officeDocument/2006/relationships/externalLink" Target="externalLinks/externalLink6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externalLink" Target="externalLinks/externalLink16.xml"/><Relationship Id="rId114" Type="http://schemas.openxmlformats.org/officeDocument/2006/relationships/externalLink" Target="externalLinks/externalLink81.xml"/><Relationship Id="rId119" Type="http://schemas.openxmlformats.org/officeDocument/2006/relationships/sharedStrings" Target="sharedStrings.xml"/><Relationship Id="rId44" Type="http://schemas.openxmlformats.org/officeDocument/2006/relationships/externalLink" Target="externalLinks/externalLink11.xml"/><Relationship Id="rId60" Type="http://schemas.openxmlformats.org/officeDocument/2006/relationships/externalLink" Target="externalLinks/externalLink27.xml"/><Relationship Id="rId65" Type="http://schemas.openxmlformats.org/officeDocument/2006/relationships/externalLink" Target="externalLinks/externalLink32.xml"/><Relationship Id="rId81" Type="http://schemas.openxmlformats.org/officeDocument/2006/relationships/externalLink" Target="externalLinks/externalLink48.xml"/><Relationship Id="rId86" Type="http://schemas.openxmlformats.org/officeDocument/2006/relationships/externalLink" Target="externalLinks/externalLink5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6.xml"/><Relationship Id="rId109" Type="http://schemas.openxmlformats.org/officeDocument/2006/relationships/externalLink" Target="externalLinks/externalLink76.xml"/><Relationship Id="rId34" Type="http://schemas.openxmlformats.org/officeDocument/2006/relationships/externalLink" Target="externalLinks/externalLink1.xml"/><Relationship Id="rId50" Type="http://schemas.openxmlformats.org/officeDocument/2006/relationships/externalLink" Target="externalLinks/externalLink17.xml"/><Relationship Id="rId55" Type="http://schemas.openxmlformats.org/officeDocument/2006/relationships/externalLink" Target="externalLinks/externalLink22.xml"/><Relationship Id="rId76" Type="http://schemas.openxmlformats.org/officeDocument/2006/relationships/externalLink" Target="externalLinks/externalLink43.xml"/><Relationship Id="rId97" Type="http://schemas.openxmlformats.org/officeDocument/2006/relationships/externalLink" Target="externalLinks/externalLink64.xml"/><Relationship Id="rId104" Type="http://schemas.openxmlformats.org/officeDocument/2006/relationships/externalLink" Target="externalLinks/externalLink71.xml"/><Relationship Id="rId120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38.xml"/><Relationship Id="rId92" Type="http://schemas.openxmlformats.org/officeDocument/2006/relationships/externalLink" Target="externalLinks/externalLink5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externalLink" Target="externalLinks/externalLink7.xml"/><Relationship Id="rId45" Type="http://schemas.openxmlformats.org/officeDocument/2006/relationships/externalLink" Target="externalLinks/externalLink12.xml"/><Relationship Id="rId66" Type="http://schemas.openxmlformats.org/officeDocument/2006/relationships/externalLink" Target="externalLinks/externalLink33.xml"/><Relationship Id="rId87" Type="http://schemas.openxmlformats.org/officeDocument/2006/relationships/externalLink" Target="externalLinks/externalLink54.xml"/><Relationship Id="rId110" Type="http://schemas.openxmlformats.org/officeDocument/2006/relationships/externalLink" Target="externalLinks/externalLink77.xml"/><Relationship Id="rId115" Type="http://schemas.openxmlformats.org/officeDocument/2006/relationships/externalLink" Target="externalLinks/externalLink82.xml"/><Relationship Id="rId61" Type="http://schemas.openxmlformats.org/officeDocument/2006/relationships/externalLink" Target="externalLinks/externalLink28.xml"/><Relationship Id="rId82" Type="http://schemas.openxmlformats.org/officeDocument/2006/relationships/externalLink" Target="externalLinks/externalLink4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56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44.xml"/><Relationship Id="rId100" Type="http://schemas.openxmlformats.org/officeDocument/2006/relationships/externalLink" Target="externalLinks/externalLink67.xml"/><Relationship Id="rId105" Type="http://schemas.openxmlformats.org/officeDocument/2006/relationships/externalLink" Target="externalLinks/externalLink7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8.xml"/><Relationship Id="rId72" Type="http://schemas.openxmlformats.org/officeDocument/2006/relationships/externalLink" Target="externalLinks/externalLink39.xml"/><Relationship Id="rId93" Type="http://schemas.openxmlformats.org/officeDocument/2006/relationships/externalLink" Target="externalLinks/externalLink60.xml"/><Relationship Id="rId98" Type="http://schemas.openxmlformats.org/officeDocument/2006/relationships/externalLink" Target="externalLinks/externalLink65.xml"/><Relationship Id="rId12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34.xml"/><Relationship Id="rId116" Type="http://schemas.openxmlformats.org/officeDocument/2006/relationships/pivotCacheDefinition" Target="pivotCache/pivotCacheDefinition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8.xml"/><Relationship Id="rId62" Type="http://schemas.openxmlformats.org/officeDocument/2006/relationships/externalLink" Target="externalLinks/externalLink29.xml"/><Relationship Id="rId83" Type="http://schemas.openxmlformats.org/officeDocument/2006/relationships/externalLink" Target="externalLinks/externalLink50.xml"/><Relationship Id="rId88" Type="http://schemas.openxmlformats.org/officeDocument/2006/relationships/externalLink" Target="externalLinks/externalLink55.xml"/><Relationship Id="rId111" Type="http://schemas.openxmlformats.org/officeDocument/2006/relationships/externalLink" Target="externalLinks/externalLink78.xml"/><Relationship Id="rId15" Type="http://schemas.openxmlformats.org/officeDocument/2006/relationships/worksheet" Target="worksheets/sheet15.xml"/><Relationship Id="rId36" Type="http://schemas.openxmlformats.org/officeDocument/2006/relationships/externalLink" Target="externalLinks/externalLink3.xml"/><Relationship Id="rId57" Type="http://schemas.openxmlformats.org/officeDocument/2006/relationships/externalLink" Target="externalLinks/externalLink24.xml"/><Relationship Id="rId106" Type="http://schemas.openxmlformats.org/officeDocument/2006/relationships/externalLink" Target="externalLinks/externalLink7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40.xml"/><Relationship Id="rId78" Type="http://schemas.openxmlformats.org/officeDocument/2006/relationships/externalLink" Target="externalLinks/externalLink45.xml"/><Relationship Id="rId94" Type="http://schemas.openxmlformats.org/officeDocument/2006/relationships/externalLink" Target="externalLinks/externalLink61.xml"/><Relationship Id="rId99" Type="http://schemas.openxmlformats.org/officeDocument/2006/relationships/externalLink" Target="externalLinks/externalLink66.xml"/><Relationship Id="rId101" Type="http://schemas.openxmlformats.org/officeDocument/2006/relationships/externalLink" Target="externalLinks/externalLink68.xml"/><Relationship Id="rId1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600" b="1"/>
              <a:t>Desembolsos</a:t>
            </a:r>
            <a:r>
              <a:rPr lang="es-AR" sz="1600" b="1" baseline="0"/>
              <a:t> por adquisición de equipos según proveedor:</a:t>
            </a:r>
          </a:p>
          <a:p>
            <a:pPr>
              <a:defRPr sz="1600"/>
            </a:pPr>
            <a:r>
              <a:rPr lang="es-AR" sz="1600" baseline="0"/>
              <a:t>EDGE: 1,942 MUSD  -  DSVC: 1,953 MUSD  -  PS: 1,734 MUSD</a:t>
            </a:r>
            <a:endParaRPr lang="es-AR" sz="1600"/>
          </a:p>
        </c:rich>
      </c:tx>
      <c:layout>
        <c:manualLayout>
          <c:xMode val="edge"/>
          <c:yMode val="edge"/>
          <c:x val="0.21883062716789872"/>
          <c:y val="3.05459718271093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6.9573477694649902E-2"/>
          <c:y val="0.17105763502236712"/>
          <c:w val="0.90865953106658282"/>
          <c:h val="0.68477050689293484"/>
        </c:manualLayout>
      </c:layout>
      <c:scatterChart>
        <c:scatterStyle val="lineMarker"/>
        <c:varyColors val="0"/>
        <c:ser>
          <c:idx val="0"/>
          <c:order val="0"/>
          <c:tx>
            <c:v>EDGE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B6-4083-A3B3-523BAE2F8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'Eqps (2)'!$O$36:$O$63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'Eqps (2)'!$P$36:$P$45</c:f>
              <c:numCache>
                <c:formatCode>#,##0</c:formatCode>
                <c:ptCount val="10"/>
                <c:pt idx="0">
                  <c:v>59074.93548387097</c:v>
                </c:pt>
                <c:pt idx="1">
                  <c:v>196916.45161290324</c:v>
                </c:pt>
                <c:pt idx="2">
                  <c:v>196916.45161290324</c:v>
                </c:pt>
                <c:pt idx="3">
                  <c:v>196916.45161290324</c:v>
                </c:pt>
                <c:pt idx="4">
                  <c:v>196916.45161290324</c:v>
                </c:pt>
                <c:pt idx="5">
                  <c:v>199188.56451612903</c:v>
                </c:pt>
                <c:pt idx="6">
                  <c:v>204490.16129032255</c:v>
                </c:pt>
                <c:pt idx="7">
                  <c:v>204490.16129032255</c:v>
                </c:pt>
                <c:pt idx="8">
                  <c:v>204490.16129032255</c:v>
                </c:pt>
                <c:pt idx="9">
                  <c:v>143143.11290322579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B6-4083-A3B3-523BAE2F816D}"/>
            </c:ext>
          </c:extLst>
        </c:ser>
        <c:ser>
          <c:idx val="1"/>
          <c:order val="1"/>
          <c:tx>
            <c:v>DSVC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8"/>
              <c:layout>
                <c:manualLayout>
                  <c:x val="-7.3262478142467946E-2"/>
                  <c:y val="-2.98618782321956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B6-4083-A3B3-523BAE2F816D}"/>
                </c:ext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B6-4083-A3B3-523BAE2F8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'Eqps (2)'!$O$36:$O$63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'Eqps (2)'!$R$36:$R$63</c:f>
              <c:numCache>
                <c:formatCode>#,##0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B6-4083-A3B3-523BAE2F816D}"/>
            </c:ext>
          </c:extLst>
        </c:ser>
        <c:ser>
          <c:idx val="2"/>
          <c:order val="2"/>
          <c:tx>
            <c:v>PS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8"/>
              <c:layout>
                <c:manualLayout>
                  <c:x val="8.1984201730856951E-2"/>
                  <c:y val="-2.986187823219616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B6-4083-A3B3-523BAE2F81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'Eqps (2)'!$O$36:$O$63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'Eqps (2)'!$T$36:$T$47</c:f>
              <c:numCache>
                <c:formatCode>#,##0</c:formatCode>
                <c:ptCount val="12"/>
                <c:pt idx="0">
                  <c:v>55513.41015126049</c:v>
                </c:pt>
                <c:pt idx="1">
                  <c:v>55513.41015126049</c:v>
                </c:pt>
                <c:pt idx="2">
                  <c:v>53274.966193548375</c:v>
                </c:pt>
                <c:pt idx="3">
                  <c:v>177583.22064516123</c:v>
                </c:pt>
                <c:pt idx="4">
                  <c:v>177583.22064516123</c:v>
                </c:pt>
                <c:pt idx="5">
                  <c:v>179632.25780645155</c:v>
                </c:pt>
                <c:pt idx="6">
                  <c:v>179632.25780645155</c:v>
                </c:pt>
                <c:pt idx="7">
                  <c:v>179632.25780645155</c:v>
                </c:pt>
                <c:pt idx="8">
                  <c:v>184413.34451612897</c:v>
                </c:pt>
                <c:pt idx="9">
                  <c:v>129089.34116129027</c:v>
                </c:pt>
                <c:pt idx="10">
                  <c:v>129089.34116129027</c:v>
                </c:pt>
                <c:pt idx="11">
                  <c:v>129089.34116129027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B6-4083-A3B3-523BAE2F8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499152"/>
        <c:axId val="427502760"/>
      </c:scatterChart>
      <c:valAx>
        <c:axId val="42749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 sz="1200"/>
                  <a:t>Meses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7502760"/>
        <c:crosses val="autoZero"/>
        <c:crossBetween val="midCat"/>
        <c:majorUnit val="3"/>
      </c:valAx>
      <c:valAx>
        <c:axId val="42750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27499152"/>
        <c:crosses val="autoZero"/>
        <c:crossBetween val="midCat"/>
        <c:dispUnits>
          <c:builtInUnit val="thousands"/>
          <c:dispUnitsLbl>
            <c:layout>
              <c:manualLayout>
                <c:xMode val="edge"/>
                <c:yMode val="edge"/>
                <c:x val="1.1191255135613008E-2"/>
                <c:y val="0.4642992950607107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s-AR" sz="1200"/>
                    <a:t>KUSD/mes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1177433494919933"/>
          <c:y val="0.27175211849730996"/>
          <c:w val="0.13710003517094257"/>
          <c:h val="0.21878679951049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581025</xdr:colOff>
      <xdr:row>8</xdr:row>
      <xdr:rowOff>38100</xdr:rowOff>
    </xdr:from>
    <xdr:to>
      <xdr:col>9</xdr:col>
      <xdr:colOff>713474</xdr:colOff>
      <xdr:row>33</xdr:row>
      <xdr:rowOff>9023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8B62B57-676B-4450-9BF7-7AB229009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1333500"/>
          <a:ext cx="7209524" cy="4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638175</xdr:colOff>
      <xdr:row>26</xdr:row>
      <xdr:rowOff>0</xdr:rowOff>
    </xdr:from>
    <xdr:ext cx="10086975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8AB014-A193-48F5-8AE6-704BB30511FF}"/>
                </a:ext>
              </a:extLst>
            </xdr:cNvPr>
            <xdr:cNvSpPr txBox="1"/>
          </xdr:nvSpPr>
          <xdr:spPr>
            <a:xfrm>
              <a:off x="2162175" y="4210050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𝟕𝟒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𝟎𝟔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8AB014-A193-48F5-8AE6-704BB30511FF}"/>
                </a:ext>
              </a:extLst>
            </xdr:cNvPr>
            <xdr:cNvSpPr txBox="1"/>
          </xdr:nvSpPr>
          <xdr:spPr>
            <a:xfrm>
              <a:off x="2162175" y="4210050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〖𝟏. 𝑪𝒐𝒆𝒇. 𝑨𝒋𝒖𝒔𝒕𝒆 𝒅𝒆 𝒑𝒓𝒆𝒄𝒊𝒐𝒔〗_𝒏=𝟎,𝟕𝟒+[𝟎,𝟏𝟎×〖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+𝟎,𝟏𝟎×〖𝑴𝑶〗_𝒏/〖𝑴𝑶〗_𝒐 +𝟎,𝟎𝟔×〖𝑰𝑷𝑰𝑴〗_𝒏/〖𝑰𝑷𝑰𝑴〗_𝒐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oneCellAnchor>
    <xdr:from>
      <xdr:col>2</xdr:col>
      <xdr:colOff>619125</xdr:colOff>
      <xdr:row>29</xdr:row>
      <xdr:rowOff>85725</xdr:rowOff>
    </xdr:from>
    <xdr:ext cx="10086975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3374805B-067C-4525-BA90-CACE884FB504}"/>
                </a:ext>
              </a:extLst>
            </xdr:cNvPr>
            <xdr:cNvSpPr txBox="1"/>
          </xdr:nvSpPr>
          <xdr:spPr>
            <a:xfrm>
              <a:off x="2143125" y="4781550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𝟐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𝟎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𝟖𝟓</m:t>
                  </m:r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𝟏𝟓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3374805B-067C-4525-BA90-CACE884FB504}"/>
                </a:ext>
              </a:extLst>
            </xdr:cNvPr>
            <xdr:cNvSpPr txBox="1"/>
          </xdr:nvSpPr>
          <xdr:spPr>
            <a:xfrm>
              <a:off x="2143125" y="4781550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〖𝟐. 𝑪𝒐𝒆𝒇. 𝑨𝒋𝒖𝒔𝒕𝒆 𝒅𝒆 𝒑𝒓𝒆𝒄𝒊𝒐𝒔〗_𝒏=𝟎,𝟖𝟓+[𝟎,𝟏𝟓×〖𝑰𝑷𝑰𝑴〗_𝒏/〖𝑰𝑷𝑰𝑴〗_𝒐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  <xdr:oneCellAnchor>
    <xdr:from>
      <xdr:col>2</xdr:col>
      <xdr:colOff>628650</xdr:colOff>
      <xdr:row>33</xdr:row>
      <xdr:rowOff>38100</xdr:rowOff>
    </xdr:from>
    <xdr:ext cx="10086975" cy="459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457B2B2-8777-4518-8FFB-A81EDD308365}"/>
                </a:ext>
              </a:extLst>
            </xdr:cNvPr>
            <xdr:cNvSpPr txBox="1"/>
          </xdr:nvSpPr>
          <xdr:spPr>
            <a:xfrm>
              <a:off x="2152650" y="5381625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𝑪𝒐𝒆𝒇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𝑨𝒋𝒖𝒔𝒕𝒆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𝒅𝒆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𝒑𝒓𝒆𝒄𝒊𝒐𝒔</m:t>
                      </m:r>
                    </m:e>
                    <m:sub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𝒏</m:t>
                      </m:r>
                    </m:sub>
                  </m:sSub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begChr m:val="["/>
                      <m:endChr m:val="]"/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𝟏𝟕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ES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𝑮𝑶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𝟒𝟔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𝑴𝑶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𝟑𝟕</m:t>
                      </m:r>
                      <m: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×</m:t>
                      </m:r>
                      <m:f>
                        <m:f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𝒏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𝑰𝑷𝑰𝑴</m:t>
                              </m:r>
                            </m:e>
                            <m:sub>
                              <m:r>
                                <a:rPr lang="es-AR" sz="1600" b="1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𝒐</m:t>
                              </m:r>
                            </m:sub>
                          </m:sSub>
                        </m:den>
                      </m:f>
                    </m:e>
                  </m:d>
                  <m:r>
                    <a:rPr lang="es-AR" sz="1600" b="1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f>
                    <m:fPr>
                      <m:ctrlPr>
                        <a:rPr lang="es-AR" sz="1600" b="1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𝒐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𝑻𝑪</m:t>
                          </m:r>
                        </m:e>
                        <m:sub>
                          <m:r>
                            <a:rPr lang="es-AR" sz="1600" b="1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𝒏</m:t>
                          </m:r>
                        </m:sub>
                      </m:sSub>
                    </m:den>
                  </m:f>
                </m:oMath>
              </a14:m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457B2B2-8777-4518-8FFB-A81EDD308365}"/>
                </a:ext>
              </a:extLst>
            </xdr:cNvPr>
            <xdr:cNvSpPr txBox="1"/>
          </xdr:nvSpPr>
          <xdr:spPr>
            <a:xfrm>
              <a:off x="2152650" y="5381625"/>
              <a:ext cx="10086975" cy="459440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AR" sz="1400" b="1">
                  <a:solidFill>
                    <a:schemeClr val="tx1"/>
                  </a:solidFill>
                  <a:effectLst/>
                  <a:latin typeface="Arial Unicode MS" panose="020B0604020202020204" pitchFamily="34" charset="-128"/>
                  <a:ea typeface="Arial Unicode MS" panose="020B0604020202020204" pitchFamily="34" charset="-128"/>
                  <a:cs typeface="Arial Unicode MS" panose="020B0604020202020204" pitchFamily="34" charset="-128"/>
                </a:rPr>
                <a:t> 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〖𝟑. 𝑪𝒐𝒆𝒇. 𝑨𝒋𝒖𝒔𝒕𝒆 𝒅𝒆 𝒑𝒓𝒆𝒄𝒊𝒐𝒔〗_𝒏=[𝟎,𝟏𝟕×〖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〗_𝒏/〖</a:t>
              </a:r>
              <a:r>
                <a:rPr lang="es-ES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𝑮𝑶</a:t>
              </a:r>
              <a:r>
                <a:rPr lang="es-AR" sz="16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〗_𝒐 +𝟎,𝟒𝟔×〖𝑴𝑶〗_𝒏/〖𝑴𝑶〗_𝒐 +𝟎,𝟑𝟕×〖𝑰𝑷𝑰𝑴〗_𝒏/〖𝑰𝑷𝑰𝑴〗_𝒐 ]×〖𝑻𝑪〗_𝒐/〖𝑻𝑪〗_𝒏 </a:t>
              </a:r>
              <a:endParaRPr lang="es-AR" sz="1600" b="1">
                <a:solidFill>
                  <a:schemeClr val="tx1"/>
                </a:solidFill>
                <a:effectLst/>
                <a:latin typeface="Arial Unicode MS" panose="020B0604020202020204" pitchFamily="34" charset="-128"/>
                <a:ea typeface="Arial Unicode MS" panose="020B0604020202020204" pitchFamily="34" charset="-128"/>
                <a:cs typeface="Arial Unicode MS" panose="020B0604020202020204" pitchFamily="34" charset="-128"/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466786</xdr:colOff>
      <xdr:row>33</xdr:row>
      <xdr:rowOff>9525</xdr:rowOff>
    </xdr:from>
    <xdr:to>
      <xdr:col>13</xdr:col>
      <xdr:colOff>7963</xdr:colOff>
      <xdr:row>54</xdr:row>
      <xdr:rowOff>85176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049B38F-BDBE-4DEC-9140-CF35B96CC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86" y="5953125"/>
          <a:ext cx="9885327" cy="34760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14</xdr:row>
      <xdr:rowOff>114300</xdr:rowOff>
    </xdr:from>
    <xdr:to>
      <xdr:col>3</xdr:col>
      <xdr:colOff>866170</xdr:colOff>
      <xdr:row>34</xdr:row>
      <xdr:rowOff>9133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9D2A4B3-1B60-4955-96F9-7E2706D5F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4981575"/>
          <a:ext cx="4838095" cy="31333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47625</xdr:colOff>
      <xdr:row>2</xdr:row>
      <xdr:rowOff>38100</xdr:rowOff>
    </xdr:from>
    <xdr:to>
      <xdr:col>36</xdr:col>
      <xdr:colOff>500324</xdr:colOff>
      <xdr:row>11</xdr:row>
      <xdr:rowOff>100551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36600" y="361950"/>
          <a:ext cx="5110424" cy="16531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296157</xdr:colOff>
      <xdr:row>2</xdr:row>
      <xdr:rowOff>47624</xdr:rowOff>
    </xdr:from>
    <xdr:to>
      <xdr:col>36</xdr:col>
      <xdr:colOff>407305</xdr:colOff>
      <xdr:row>17</xdr:row>
      <xdr:rowOff>52007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75407" y="371474"/>
          <a:ext cx="6378598" cy="2566608"/>
        </a:xfrm>
        <a:prstGeom prst="rect">
          <a:avLst/>
        </a:prstGeom>
      </xdr:spPr>
    </xdr:pic>
    <xdr:clientData/>
  </xdr:twoCellAnchor>
  <xdr:twoCellAnchor editAs="oneCell">
    <xdr:from>
      <xdr:col>27</xdr:col>
      <xdr:colOff>1107280</xdr:colOff>
      <xdr:row>17</xdr:row>
      <xdr:rowOff>98269</xdr:rowOff>
    </xdr:from>
    <xdr:to>
      <xdr:col>35</xdr:col>
      <xdr:colOff>97732</xdr:colOff>
      <xdr:row>29</xdr:row>
      <xdr:rowOff>156836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186355" y="2984344"/>
          <a:ext cx="5896077" cy="2001667"/>
        </a:xfrm>
        <a:prstGeom prst="rect">
          <a:avLst/>
        </a:prstGeom>
      </xdr:spPr>
    </xdr:pic>
    <xdr:clientData/>
  </xdr:twoCellAnchor>
  <xdr:twoCellAnchor>
    <xdr:from>
      <xdr:col>0</xdr:col>
      <xdr:colOff>220266</xdr:colOff>
      <xdr:row>38</xdr:row>
      <xdr:rowOff>104773</xdr:rowOff>
    </xdr:from>
    <xdr:to>
      <xdr:col>11</xdr:col>
      <xdr:colOff>619124</xdr:colOff>
      <xdr:row>64</xdr:row>
      <xdr:rowOff>23812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682925</xdr:colOff>
      <xdr:row>0</xdr:row>
      <xdr:rowOff>65639</xdr:rowOff>
    </xdr:from>
    <xdr:to>
      <xdr:col>12</xdr:col>
      <xdr:colOff>279641</xdr:colOff>
      <xdr:row>8</xdr:row>
      <xdr:rowOff>180058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A4D9CEA-A186-42BA-8239-B52C3EFCD8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1675" y="65639"/>
          <a:ext cx="3388744" cy="237885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21167</xdr:colOff>
      <xdr:row>22</xdr:row>
      <xdr:rowOff>95250</xdr:rowOff>
    </xdr:from>
    <xdr:to>
      <xdr:col>18</xdr:col>
      <xdr:colOff>600679</xdr:colOff>
      <xdr:row>40</xdr:row>
      <xdr:rowOff>152036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52525A3-586B-41FE-8240-E8E663B40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3250" y="5894917"/>
          <a:ext cx="12104762" cy="29142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123825</xdr:colOff>
      <xdr:row>31</xdr:row>
      <xdr:rowOff>104775</xdr:rowOff>
    </xdr:from>
    <xdr:to>
      <xdr:col>13</xdr:col>
      <xdr:colOff>207975</xdr:colOff>
      <xdr:row>49</xdr:row>
      <xdr:rowOff>37813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3E46482-5529-4437-BE3C-D53D5C6CE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29200" y="8820150"/>
          <a:ext cx="10780725" cy="2847688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31</xdr:row>
      <xdr:rowOff>112051</xdr:rowOff>
    </xdr:from>
    <xdr:to>
      <xdr:col>7</xdr:col>
      <xdr:colOff>251049</xdr:colOff>
      <xdr:row>41</xdr:row>
      <xdr:rowOff>104775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93221FF1-8A16-4BA1-8A94-B87781572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2075" y="8827426"/>
          <a:ext cx="9576024" cy="16119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Secundaria\Porvenir\C&#225;lculo%20Qi.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ba7933\Cementaci&#243;n\Hern&#225;n\Trabajos%20de%20Campo\Informes%20de%20Operaciones\Chevron%20San%20Jorge%20SRL\ET-598\Aislaci&#243;n\aisl%20ET-59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AFES\PTER11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Local%20Data/back%20AF%20%20recuperado/My%20Documents/Carpeta%20de%20Control%20de%20Pozos/Resumen%20y%20an&#225;lisis%2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2MIS001\Users\VictorErnesto\Propuesta\Soportes\Estadisticas%20Perf%2097%2098%2099%2000%2001%2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rguevara\LOCALS~1\Temp\notes8DDD21\CE113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QN_FS01\VOL1\NEUQUEN\Contabilidad\Budget\1999\Definitivo\BUDGET%201999%20(Definitivo%2015-3-99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102378\C\access\LOYOLA\basic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PAE/Licitaci&#243;n%20Capilares%20Dic17/Econ&#243;mico/Apertura%20de%20Costos%20Tipo%20PAE%20-%20vfinal%201.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erem/Documents/Total/Licitacion%20Capilares%202018/Econ&#243;mico/BNDTQ-%20180164-CAPILLARY%20STRINGS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r-pin-s-0001\rrhh%20patagonia%20norte\Users\COSETE\AppData\Local\Microsoft\Windows\INetCache\Content.Outlook\CRKHO1UF\Copia%20de%20C&#225;lculo%20Salarial%20pedido%20Eva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AppData/Local/Microsoft/Windows/Temporary%20Internet%20Files/Content.Outlook/8ZMJZ5EL/BNDAL-18150-YPFAR%20-%20Montaje%20Controladores%20de%20Pozo%20(rev.A)%20SANTA%20CRUZ%20(003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DM-PLANILLA%20COMEDOR-AFES%20ACTUALIZADOS\AFES\Afes%20Centenario%202008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foProd%202.0\Porvenir\Mensual\2002\Mensual%20del%20%20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WINDOWS\TEMP\CURVA-MEDJDM-Prod-2001-Tota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microsoft.com/office/2006/relationships/xlExternalLinkPath/xlPathMissing" Target="API1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Bill\Configuraci&#243;n%20local\Archivos%20temporales%20de%20Internet\Content.IE5\1R4XPPCF\Planta%20de%20Inyeccion%20-%20Cerro%20Dragon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Bill\Configuraci&#243;n%20local\Archivos%20temporales%20de%20Internet\Content.IE5\1R4XPPCF\Planta%20de%20Inyeccion%20-%20Cerro%20Dragon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Abril\Informe%20Asignados%20Internacionale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4\Versi&#243;n%2023-01-04%20Con%203%20Perfora%20Gas%20Centenario\Produc%20Vtas%20Precios%20Budget%202004%20(NP)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reyandr\My%20Documents\2004%20files\Finance%202004\Repsol%20YPF%20analysis%20-%20December%202004%20II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09\EE_AFES\WO&amp;CONV\EE_Ce-103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cmontiel\LOCALS~1\Temp\notes8DDD21\CE105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earntmulti5\general$\Ingenieria\Tratamiento%20Qu&#237;mico\EL%20TRAPIAL\NALCO\Tratamiento%20Quimico\Inhibidor%20de%20Incrustaciones\Pozos%20criticos\Copia%20de%20SPEF-ETm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pmiculi\Mis%20documentos\Miculian%20Pablo\Bolland%20&amp;%20Cia\Costeo%20preliminar%203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pmiculi\Mis%20documentos\Miculian%20Pablo\Bolland%20&amp;%20Cia\Costeo%20preliminar%203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ectores\Ing.%20Prod\PULLING\SEGUIMIENTO\Pulling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/AppData/Local/Microsoft/Windows/Temporary%20Internet%20Files/Content.Outlook/07PSDZ8O/Cot-LN%20y%20LY%20x%20m3%20Capex%202018.xlsb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~0052671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ntraprod.pan-energy.com/Documents%20and%20Settings/usuario/Mis%20documentos/AA%20Cutover/PEPS/PEPS%20PLANTAS%20TODAS%20LAS%20AREAS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ecoronad\LOCALS~1\Temp\notes8DDD21\AFE%20&amp;%20WO\AFE-2004\EPO\AFE&amp;WO%20NA-18\AFE%20WO&amp;PEM%20NA-18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0\Definitivo\BUDGET%202000%20(Definitivo%2001.02.00)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/Aquanima/Proyectos/Chile/Banco%20Santander/6041%20-%20Servicio%20Apoyo%20de%20Vigilancia/3%20Inteligencia%20Mercado/RFI_6041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8/Casos/D&amp;S/ASEO/RFI/RFI%20Recibidos/analisis/RFI%20Recibidos/Limoci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TOTAUSTR\INS\BASICA\INSTRUM\PSV'S\CALCULO\10D110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Vrubio/Mis%20documentos/2009/Casos/TOTTUS/RFI/Recepci&#243;n%20RFI/Floor_Crew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WINDOWS\Temp\Estudio%202525%20ver%2022deMayo%20con%20zona%20y%20modif%20CC%20JP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NEUQUEN\Contabilidad\Budget\2007\Budget%202007%20Inversiones%20501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AJUSTES%20SALARIALES%20GENERALES\2010%20-%2005\AJUSTES%20PARA%20INFORMAR\Base%20-%20Abril%202010.AJUSTES.Para%20enviar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msanch/Mis%20documentos/Ventas/Pendientes%20NQN%202012%2006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Ejercicio%202002\Enero\Informe%20Asignados%20Internacionales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corder/Mis%20documentos/evangelina/Yacimiento/YPF/Informe%20varios/Informes%20T&#233;cnicos/Intervenci&#243;n-fotos-tendencia-croma-bsr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irocco/Documents/BND%20-%20Gesti&#243;n%20de%20Personas%20MZA/Cotizaciones/TRAZADORES/201801%20Pablo%20Mu&#241;oz/Cotizaci&#243;n%20MO%20201801%20rev.A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/AppData/Local/Microsoft/Windows/Temporary%20Internet%20Files/Content.Outlook/07PSDZ8O/COTIZACION%20TQ%20CATRIEL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i05\biblioteca\Biblioteca\Piping\Soporte%20de%20C&#225;lculo\Espesor\Caner&#237;as%20PEAD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fsnas01\Depart\COMPENSACIONES\INFORMES%20SOLICITADOS\2009\R&amp;P\Ejercicio%20Octubre%202008\Recibidos\10-08_ANALISIS%20EJERCICIO%20DE%20NOV%20v3.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16/03%20Pulling%20PP%2016%20(02-04-04)/RI%20PP16%20(05-04-04)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My%20Documents\A%20RIO%20GALLEGOS\Alianza%20Petrobras\Contrato\Copy%20of%20Petrobras%20%20Agosto%20%202006%20con%20Bombas%20Centurion%20a%20Presentar%20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TPO0197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LBERTO\Formularios%20Servicios\PPTO.%20PETROANDINA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SuarNic\Local%20Settings\Temporary%20Internet%20Files\OLK10\WINDOWS\Temporary%20Internet%20Files\Content.IE5\9GNO1ELY\Certificado%2003-02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costan/Configuraci&#243;n%20local/Temp/CATRIEL_JUL13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AIPU01\RRHH-Petrol\Informaci&#243;n%20Compartida\Asignados%20Internacionales\Simulaci&#243;n%20aumentos\Simulaci&#243;n%20condiciones\Informe%20Asignados%20Internacionales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huench/Mis%20documentos/PQB%20NEUQUEN/CUENTAS/DISCRIMINACION%20DE%20PRECIOS%20Y%20RECURSOS%20YPF/FINAL%20FINAL/ANEXO%20III%204944903%20u$s_912$_%20%20Ajustada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miculi.ARGENTINA/AppData/Local/Microsoft/Windows/Temporary%20Internet%20Files/Content.Outlook/PEZDPPGF/Cotizaci&#243;n%20PM-FS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odelo%20Unificado%20V2.8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PETREVEN\BSC-FIN\BILANCIO\2014\SA\Petreven%20S.A.%20BCA%20Menu%20Administrador.xlsm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lientes_doc\BOLLAND\0034_1st%20Iny%20Trapial\piping\c&#243;mputo%20el%20trapial%202.xls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Documents%20and%20Settings\jose-h\Mis%20documentos\AA\CONTRATO%20O&amp;M%20YPF\Estudio%20Econ&#243;mico\Tarifa%20WO%20O&amp;M%20%20%20incremental\REE%20EPASA%20TARIFA%20Incremental%20WO%20UNAO%20ene2008%20rev%202%20YPF-EPASA%2019may08%20DTM.xls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/cotizaciones/PEREZ%20COMPANC/PLANILLAYPF5645.xls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oter\ARCHI\UGA%20S%20A\906\PIPING\Computo\BASEDAT.xls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_A.B..xls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NogueraL\AppData\Roaming\Microsoft\Excel\OXYPOARG_R_Service_Order_Contract_Details%20(cancel)%20(version%201).xls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GEN\CENTENARIO\PETROLEO\Ce.-%20Evaluaciones%20Econ&#243;micas\2010\Conversiones\EE_Ce-1015.xls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Mant.Junio-Julio%202009.xls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O&amp;M%20-%20Paro.xls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CONTROL%20PRESUPUESTARIO\2009\10%20-%20OCTUBRE\Explicaciones\Provisi&#243;n%20Ingenier&#237;a%20Extracci&#243;n%20Junio%20Rev1.xls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omegabd/My%20Documents/Maria%20Ines/REPORTES/PP%2028/01%20Pulling%20PP%2028%20(11-05-04)/RP%20PP28%20(11-05-04).xls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svera\Local%20Settings\Temporary%20Internet%20Files\Content.Outlook\RTB1BOIN\EQUIPOS\Cinco%20Saltos\PRo.x-1\Programa\Coversion%20Programas%20Finales%20Ce\CE23.XLS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qnbua-dc\respaldo$\Documents%20and%20Settings\Victoria.Maes\Configuraci&#243;n%20local\Archivos%20temporales%20de%20Internet\OLK88\RFI_6041%20(2).xls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9_Archivos%20adjuntos%20comprimidos%20de%20WinZip%20(2).zip/Planilla%20Certificaci&#243;n%20Enero%202016-Catriel-Zona%20I%20II%20y%20VAM-.xlsm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lizon/AppData/Local/Temp/Temp12_Archivos%20adjuntos%20comprimidos%20de%20WinZip%20(2).zip/Planilla%20Certificaci&#243;n%20Abril%202016-Catriel-Zona%20I%20II%20y%20VAM.xlsm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mhuench\Configuraci&#243;n%20local\Temp\Copia%20de%20NUEVO%20ANEXO%20III%20V7%2049_%20AJ_CCT%2053-6346-12%20mh.xls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mhuench\Configuraci&#243;n%20local\Temp\Copia%20de%20NUEVO%20ANEXO%20III%20V7%2049_%20AJ_CCT%2053-6346-12%20mh.xls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ecom-my.sharepoint.com/personal/ana_cevnia_pecomenergia_com_ar/Documents/ESCRITORIO/SALARIOS/01-Reportes%20Mensuales%20Completos/02.%20Febrero%202021/Copia%20de%20COTIZACI&#211;N%20MO%20PAE-%20Asan%20con%20incremento%201225%25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order/AppData/Local/Microsoft/Windows/Temporary%20Internet%20Files/Content.Outlook/VE5FP8OR/CENTENO%20-%20CASTA&#209;EDA%20TQ.xlsx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Mis%20documentos\Econ&#243;micos\Evaluaci&#243;n%20perf_rep-aceler(3).xls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bidart/Mis%20documentos/Pamela/Banco%20Santander/Cheques/Estadisticas%20Cheques%20y%20Dctos.Valorados.xls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MPA_02\Centrilift\Mis%20documentos\Puesto%20Hern&#225;ndez\Disco%20Q\Ingenieria%20de%20Produccion\Pulling%20-%20Parte%20diario\Pulling-Intervenciones\PULL98.xls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berger.ARGENTINA/Desktop/Cotizaci&#243;n%20DBS1170%20-%20REFSA%20Nov-2021/Cot-%20DBS1170%20-%20REFSA%20Nov21.xlsm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pmiculi\Mis%20documentos\Miculian%20Pablo\Bolland%20&amp;%20Cia\COTIZACIONES\Septiembre%202014\Shell\SHELL_Skid_Sept14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calann.ARGENTINA/Documents/Cotizacines/Capex/Cot%20licitaci&#243;n%20042017%20Cape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cope"/>
      <sheetName val="costo"/>
      <sheetName val="programa"/>
      <sheetName val="estatica"/>
      <sheetName val="FMT y DP"/>
      <sheetName val="Call Sheet"/>
      <sheetName val="costo con N2"/>
      <sheetName val="costo 13.9# + Flow Check"/>
      <sheetName val="FMT_y_DP"/>
      <sheetName val="Call_Sheet"/>
      <sheetName val="costo_con_N2"/>
      <sheetName val="costo_13_9#_+_Flow_Check"/>
      <sheetName val="Gradientes Program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INFREP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SCADA"/>
      <sheetName val="S-102"/>
      <sheetName val="SCADA"/>
      <sheetName val="Correcciones"/>
      <sheetName val="Novedades"/>
      <sheetName val="Curvas"/>
      <sheetName val="MiniDB"/>
      <sheetName val="DB_declinacion"/>
      <sheetName val="Impres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>
        <row r="1">
          <cell r="D1" t="str">
            <v>R-15</v>
          </cell>
        </row>
        <row r="2">
          <cell r="D2">
            <v>37765</v>
          </cell>
        </row>
        <row r="3">
          <cell r="D3">
            <v>1237</v>
          </cell>
        </row>
        <row r="4">
          <cell r="D4">
            <v>485888</v>
          </cell>
        </row>
        <row r="5">
          <cell r="D5" t="str">
            <v>128/64 2R</v>
          </cell>
        </row>
        <row r="6">
          <cell r="D6" t="str">
            <v>Standard</v>
          </cell>
        </row>
        <row r="7">
          <cell r="D7">
            <v>37753</v>
          </cell>
        </row>
        <row r="8">
          <cell r="D8">
            <v>1244</v>
          </cell>
        </row>
        <row r="9">
          <cell r="D9">
            <v>522625</v>
          </cell>
        </row>
        <row r="10">
          <cell r="D10">
            <v>37638</v>
          </cell>
        </row>
        <row r="11">
          <cell r="D11">
            <v>1341</v>
          </cell>
        </row>
        <row r="12">
          <cell r="D12">
            <v>504162</v>
          </cell>
        </row>
        <row r="13">
          <cell r="D13">
            <v>1230</v>
          </cell>
        </row>
        <row r="14">
          <cell r="D14">
            <v>1237</v>
          </cell>
        </row>
        <row r="15">
          <cell r="D15">
            <v>1330</v>
          </cell>
        </row>
        <row r="16">
          <cell r="D16">
            <v>1119</v>
          </cell>
        </row>
        <row r="17">
          <cell r="D17">
            <v>1130</v>
          </cell>
        </row>
        <row r="18">
          <cell r="D18">
            <v>1115.2</v>
          </cell>
        </row>
        <row r="19">
          <cell r="D19">
            <v>0.6</v>
          </cell>
        </row>
        <row r="20">
          <cell r="D20">
            <v>0.43</v>
          </cell>
        </row>
        <row r="22">
          <cell r="D22">
            <v>25.911000000000001</v>
          </cell>
        </row>
        <row r="24">
          <cell r="D24">
            <v>27.558</v>
          </cell>
        </row>
        <row r="25">
          <cell r="D25">
            <v>2.6259999999999999</v>
          </cell>
        </row>
        <row r="27">
          <cell r="D27">
            <v>3.3319999999999999</v>
          </cell>
        </row>
        <row r="28">
          <cell r="D28">
            <v>59</v>
          </cell>
        </row>
        <row r="29">
          <cell r="D29">
            <v>60</v>
          </cell>
        </row>
        <row r="30">
          <cell r="D30">
            <v>60</v>
          </cell>
        </row>
        <row r="31">
          <cell r="D31">
            <v>33.799999999999997</v>
          </cell>
        </row>
        <row r="32">
          <cell r="D32">
            <v>32.799999999999997</v>
          </cell>
        </row>
        <row r="33">
          <cell r="D33">
            <v>25.14</v>
          </cell>
        </row>
        <row r="34">
          <cell r="D34" t="str">
            <v xml:space="preserve">Control Std. realizado con la surgencia de las dos ramas, para ello se cerro el R1001. </v>
          </cell>
        </row>
        <row r="35">
          <cell r="D35">
            <v>4315.7700000000004</v>
          </cell>
        </row>
        <row r="36">
          <cell r="D36">
            <v>3.8260000000000001</v>
          </cell>
        </row>
        <row r="37">
          <cell r="D37" t="str">
            <v>Control por 12 horas, se tomó cloruros de Bdp. En producción estable toda la semana con variaciones el dia 28 de mayo y  02 de junio por la compresora Chango Norte</v>
          </cell>
        </row>
        <row r="38">
          <cell r="D38">
            <v>1407.81</v>
          </cell>
        </row>
        <row r="39">
          <cell r="D39">
            <v>-0.54663074</v>
          </cell>
        </row>
        <row r="40">
          <cell r="D40">
            <v>382.56658055999998</v>
          </cell>
        </row>
        <row r="42">
          <cell r="D42">
            <v>-155475.79529256001</v>
          </cell>
        </row>
        <row r="44">
          <cell r="D44">
            <v>1254</v>
          </cell>
        </row>
        <row r="45">
          <cell r="D45">
            <v>1245</v>
          </cell>
        </row>
        <row r="46">
          <cell r="D46">
            <v>1249.4613037109375</v>
          </cell>
        </row>
        <row r="47">
          <cell r="D47">
            <v>1252</v>
          </cell>
        </row>
        <row r="48">
          <cell r="D48">
            <v>1254.9107360839844</v>
          </cell>
        </row>
        <row r="49">
          <cell r="D49">
            <v>1268</v>
          </cell>
        </row>
        <row r="50">
          <cell r="D50">
            <v>5.75</v>
          </cell>
        </row>
        <row r="51">
          <cell r="D51">
            <v>0</v>
          </cell>
        </row>
        <row r="52">
          <cell r="D52">
            <v>1204</v>
          </cell>
        </row>
        <row r="53">
          <cell r="D53">
            <v>1254</v>
          </cell>
        </row>
        <row r="54">
          <cell r="D54">
            <v>1304</v>
          </cell>
        </row>
        <row r="55">
          <cell r="D55">
            <v>1354</v>
          </cell>
        </row>
        <row r="56">
          <cell r="D56">
            <v>1404</v>
          </cell>
        </row>
        <row r="57">
          <cell r="D57">
            <v>0</v>
          </cell>
        </row>
        <row r="58">
          <cell r="D58">
            <v>0</v>
          </cell>
        </row>
        <row r="59">
          <cell r="D59">
            <v>113</v>
          </cell>
        </row>
        <row r="60">
          <cell r="D60">
            <v>55</v>
          </cell>
        </row>
        <row r="61">
          <cell r="D61">
            <v>0</v>
          </cell>
        </row>
        <row r="62">
          <cell r="D62">
            <v>0</v>
          </cell>
        </row>
        <row r="63">
          <cell r="D63">
            <v>0</v>
          </cell>
        </row>
        <row r="64">
          <cell r="D64">
            <v>0</v>
          </cell>
        </row>
        <row r="65">
          <cell r="D65">
            <v>0.67261904761904767</v>
          </cell>
        </row>
        <row r="66">
          <cell r="D66">
            <v>0.32738095238095238</v>
          </cell>
        </row>
        <row r="67">
          <cell r="D67">
            <v>0</v>
          </cell>
        </row>
        <row r="68">
          <cell r="D68">
            <v>0</v>
          </cell>
        </row>
        <row r="69">
          <cell r="D69" t="str">
            <v>0 % de la semana entre 0 - 1204 psi</v>
          </cell>
        </row>
        <row r="70">
          <cell r="D70" t="str">
            <v>67.26 % de la semana entre 1205 - 1254 psi</v>
          </cell>
        </row>
        <row r="71">
          <cell r="D71" t="str">
            <v>32.74 % de la semana entre 1255 - 1304 psi</v>
          </cell>
        </row>
        <row r="72">
          <cell r="D72" t="str">
            <v>0 % de la semana entre 1305 - 1354 psi</v>
          </cell>
        </row>
        <row r="73">
          <cell r="D73" t="str">
            <v>0 % de la semana entre 1355 - 1404 psi</v>
          </cell>
        </row>
      </sheetData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onas c rc"/>
      <sheetName val="Mejores vs Piloto"/>
      <sheetName val="Piloto"/>
      <sheetName val="zonas 97 a 01 7"/>
      <sheetName val="97 a 2001 7"/>
      <sheetName val="% Varios"/>
      <sheetName val="2001 7"/>
      <sheetName val="2000"/>
      <sheetName val="99"/>
      <sheetName val="98"/>
      <sheetName val="97"/>
      <sheetName val="PC97 98"/>
      <sheetName val="RC 102 00 01 1"/>
      <sheetName val="RC136 00 01 1"/>
      <sheetName val="RC Downtime"/>
      <sheetName val="zonas_c_rc"/>
      <sheetName val="Mejores_vs_Piloto"/>
      <sheetName val="zonas_97_a_01_7"/>
      <sheetName val="97_a_2001_7"/>
      <sheetName val="%_Varios"/>
      <sheetName val="2001_7"/>
      <sheetName val="PC97_98"/>
      <sheetName val="RC_102_00_01_1"/>
      <sheetName val="RC136_00_01_1"/>
      <sheetName val="RC_Down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7">
          <cell r="A7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 1"/>
      <sheetName val="Term 2"/>
      <sheetName val="Term 3"/>
      <sheetName val="K"/>
      <sheetName val="costos"/>
      <sheetName val="Informe Term. (2)"/>
      <sheetName val="Informe Term. (3)"/>
      <sheetName val="AFE00Caratula"/>
      <sheetName val="AFE Costos"/>
      <sheetName val="Rep 08-2003 "/>
      <sheetName val="InfRep.11_200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RESUMEN INV EXPLO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507 Exp"/>
      <sheetName val="507 Exp Aclara"/>
      <sheetName val="Budget 99 Vs. Fct 6+6 "/>
      <sheetName val="RESUMEN"/>
      <sheetName val="PROD DIA Y MES"/>
      <sheetName val="PROD TOTAL"/>
      <sheetName val="PRECIOS"/>
      <sheetName val="PRECIOS GAS"/>
      <sheetName val="CASHFLOW"/>
      <sheetName val="Sheet1"/>
      <sheetName val="Datos"/>
      <sheetName val="Chart2"/>
      <sheetName val="Reservoirs Evolution"/>
      <sheetName val="BUDGET 1999 (Definitivo 15-3-9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>
        <row r="1">
          <cell r="N1" t="str">
            <v>U$S 000</v>
          </cell>
        </row>
        <row r="2">
          <cell r="A2" t="str">
            <v>INVESTMENT AND DEVELOPMENT PLAN YEAR 1999</v>
          </cell>
        </row>
        <row r="3">
          <cell r="A3" t="str">
            <v>NEUQUEN OFFICE - BUDGET 1999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N14">
            <v>0</v>
          </cell>
        </row>
        <row r="15">
          <cell r="A15" t="str">
            <v xml:space="preserve">        Battery</v>
          </cell>
          <cell r="N15">
            <v>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Gasolinoducto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20">
          <cell r="A20" t="str">
            <v>Gas Proyect</v>
          </cell>
          <cell r="N20">
            <v>0</v>
          </cell>
        </row>
        <row r="22">
          <cell r="A22" t="str">
            <v>Gas Lift / Plunger Lift</v>
          </cell>
          <cell r="N22">
            <v>0</v>
          </cell>
        </row>
        <row r="23">
          <cell r="N23">
            <v>0</v>
          </cell>
        </row>
        <row r="25">
          <cell r="A25" t="str">
            <v>Vehicles</v>
          </cell>
          <cell r="D25">
            <v>17</v>
          </cell>
          <cell r="N25">
            <v>17</v>
          </cell>
        </row>
        <row r="26">
          <cell r="D26">
            <v>1</v>
          </cell>
          <cell r="N26">
            <v>1</v>
          </cell>
        </row>
        <row r="28">
          <cell r="A28" t="str">
            <v>Miscellaneous</v>
          </cell>
          <cell r="B28">
            <v>20</v>
          </cell>
          <cell r="C28">
            <v>16</v>
          </cell>
          <cell r="D28">
            <v>20</v>
          </cell>
          <cell r="G28">
            <v>14</v>
          </cell>
          <cell r="N28">
            <v>70</v>
          </cell>
        </row>
        <row r="29">
          <cell r="N29">
            <v>0</v>
          </cell>
        </row>
        <row r="30">
          <cell r="A30" t="str">
            <v>Total Capitalized</v>
          </cell>
          <cell r="B30">
            <v>20</v>
          </cell>
          <cell r="C30">
            <v>16</v>
          </cell>
          <cell r="D30">
            <v>37</v>
          </cell>
          <cell r="E30">
            <v>0</v>
          </cell>
          <cell r="F30">
            <v>0</v>
          </cell>
          <cell r="G30">
            <v>14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87</v>
          </cell>
        </row>
        <row r="32">
          <cell r="A32" t="str">
            <v>Workovers</v>
          </cell>
          <cell r="N32">
            <v>0</v>
          </cell>
        </row>
        <row r="33">
          <cell r="N33">
            <v>0</v>
          </cell>
        </row>
        <row r="35">
          <cell r="A35" t="str">
            <v>Conversions &amp; Sel. Inyec.</v>
          </cell>
          <cell r="N35">
            <v>0</v>
          </cell>
        </row>
        <row r="36">
          <cell r="N36">
            <v>0</v>
          </cell>
        </row>
        <row r="38">
          <cell r="A38" t="str">
            <v>Water Disposal System</v>
          </cell>
          <cell r="N38">
            <v>0</v>
          </cell>
        </row>
        <row r="39">
          <cell r="N39">
            <v>0</v>
          </cell>
        </row>
        <row r="41">
          <cell r="A41" t="str">
            <v>Repair Oil &amp; Gas Line</v>
          </cell>
          <cell r="N41">
            <v>0</v>
          </cell>
        </row>
        <row r="43">
          <cell r="A43" t="str">
            <v>Core Analysis</v>
          </cell>
          <cell r="N43">
            <v>0</v>
          </cell>
        </row>
        <row r="45">
          <cell r="A45" t="str">
            <v>Testing</v>
          </cell>
          <cell r="N45">
            <v>0</v>
          </cell>
        </row>
        <row r="48">
          <cell r="A48" t="str">
            <v>Enviroment</v>
          </cell>
          <cell r="N48">
            <v>0</v>
          </cell>
        </row>
        <row r="51">
          <cell r="A51" t="str">
            <v>Road &amp; Dirt Works</v>
          </cell>
          <cell r="N51">
            <v>0</v>
          </cell>
        </row>
        <row r="53">
          <cell r="A53" t="str">
            <v>Miscellaneous Studies</v>
          </cell>
          <cell r="N53">
            <v>0</v>
          </cell>
        </row>
        <row r="55">
          <cell r="A55" t="str">
            <v>Miscellaneous</v>
          </cell>
          <cell r="N55">
            <v>0</v>
          </cell>
        </row>
        <row r="57">
          <cell r="A57" t="str">
            <v>Abandono Pozo</v>
          </cell>
          <cell r="N57">
            <v>0</v>
          </cell>
        </row>
        <row r="59">
          <cell r="A59" t="str">
            <v>Total Non Capitalized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Total Investiments</v>
          </cell>
          <cell r="B60">
            <v>20</v>
          </cell>
          <cell r="C60">
            <v>16</v>
          </cell>
          <cell r="D60">
            <v>37</v>
          </cell>
          <cell r="E60">
            <v>0</v>
          </cell>
          <cell r="F60">
            <v>0</v>
          </cell>
          <cell r="G60">
            <v>14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87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 refreshError="1">
        <row r="2">
          <cell r="A2" t="str">
            <v>PRODUCTION &amp; SALES VOLUMES</v>
          </cell>
        </row>
        <row r="3">
          <cell r="A3" t="str">
            <v>NEUQUEN DISTRICT - BUDGET 1999</v>
          </cell>
        </row>
        <row r="7">
          <cell r="B7" t="str">
            <v>DAILY OIL PRODUCTION VOLUMES SCHEDULE</v>
          </cell>
        </row>
        <row r="8">
          <cell r="B8" t="str">
            <v>m3/d</v>
          </cell>
        </row>
        <row r="10">
          <cell r="C10" t="str">
            <v>Jan</v>
          </cell>
          <cell r="D10" t="str">
            <v>Feb</v>
          </cell>
          <cell r="E10" t="str">
            <v>Mar</v>
          </cell>
          <cell r="F10" t="str">
            <v>Apr</v>
          </cell>
          <cell r="G10" t="str">
            <v>May</v>
          </cell>
          <cell r="H10" t="str">
            <v>Jun</v>
          </cell>
          <cell r="I10" t="str">
            <v>Jul</v>
          </cell>
          <cell r="J10" t="str">
            <v>Aug</v>
          </cell>
          <cell r="K10" t="str">
            <v>Sep</v>
          </cell>
          <cell r="L10" t="str">
            <v>Oct</v>
          </cell>
          <cell r="M10" t="str">
            <v>Nov</v>
          </cell>
          <cell r="N10" t="str">
            <v>Dec</v>
          </cell>
          <cell r="O10" t="str">
            <v>Avg</v>
          </cell>
        </row>
        <row r="11">
          <cell r="B11" t="str">
            <v xml:space="preserve">  Centenario (1)</v>
          </cell>
          <cell r="C11">
            <v>456</v>
          </cell>
          <cell r="D11">
            <v>425</v>
          </cell>
          <cell r="E11">
            <v>424</v>
          </cell>
          <cell r="F11">
            <v>429</v>
          </cell>
          <cell r="G11">
            <v>432</v>
          </cell>
          <cell r="H11">
            <v>430</v>
          </cell>
          <cell r="I11">
            <v>457</v>
          </cell>
          <cell r="J11">
            <v>462</v>
          </cell>
          <cell r="K11">
            <v>460</v>
          </cell>
          <cell r="L11">
            <v>426</v>
          </cell>
          <cell r="M11">
            <v>448</v>
          </cell>
          <cell r="N11">
            <v>443</v>
          </cell>
          <cell r="O11">
            <v>441</v>
          </cell>
        </row>
        <row r="12">
          <cell r="B12" t="str">
            <v xml:space="preserve">  El Porvenir</v>
          </cell>
          <cell r="C12">
            <v>448</v>
          </cell>
          <cell r="D12">
            <v>460</v>
          </cell>
          <cell r="E12">
            <v>480</v>
          </cell>
          <cell r="F12">
            <v>489</v>
          </cell>
          <cell r="G12">
            <v>497</v>
          </cell>
          <cell r="H12">
            <v>506</v>
          </cell>
          <cell r="I12">
            <v>503</v>
          </cell>
          <cell r="J12">
            <v>507</v>
          </cell>
          <cell r="K12">
            <v>513</v>
          </cell>
          <cell r="L12">
            <v>510</v>
          </cell>
          <cell r="M12">
            <v>506</v>
          </cell>
          <cell r="N12">
            <v>501</v>
          </cell>
          <cell r="O12">
            <v>493.33333333333331</v>
          </cell>
        </row>
        <row r="13">
          <cell r="B13" t="str">
            <v xml:space="preserve">  Aguada Baguales</v>
          </cell>
          <cell r="C13">
            <v>209</v>
          </cell>
          <cell r="D13">
            <v>218</v>
          </cell>
          <cell r="E13">
            <v>203</v>
          </cell>
          <cell r="F13">
            <v>197</v>
          </cell>
          <cell r="G13">
            <v>203</v>
          </cell>
          <cell r="H13">
            <v>207</v>
          </cell>
          <cell r="I13">
            <v>206</v>
          </cell>
          <cell r="J13">
            <v>205</v>
          </cell>
          <cell r="K13">
            <v>199</v>
          </cell>
          <cell r="L13">
            <v>194</v>
          </cell>
          <cell r="M13">
            <v>189</v>
          </cell>
          <cell r="N13">
            <v>185</v>
          </cell>
          <cell r="O13">
            <v>201.25</v>
          </cell>
        </row>
        <row r="14">
          <cell r="B14" t="str">
            <v xml:space="preserve">  Puesto Touquet (1)</v>
          </cell>
          <cell r="C14">
            <v>1.4667741935483871</v>
          </cell>
          <cell r="D14">
            <v>1.5106000000000002</v>
          </cell>
          <cell r="E14">
            <v>1.4086899354838709</v>
          </cell>
          <cell r="F14">
            <v>1.5223760800000001</v>
          </cell>
          <cell r="G14">
            <v>1.4655509753290323</v>
          </cell>
          <cell r="H14">
            <v>1.4597499872320001</v>
          </cell>
          <cell r="I14">
            <v>1.4053185760608413</v>
          </cell>
          <cell r="J14">
            <v>1.3761523262170436</v>
          </cell>
          <cell r="K14">
            <v>1.3706849867308604</v>
          </cell>
          <cell r="L14">
            <v>1.3196519342516873</v>
          </cell>
          <cell r="M14">
            <v>1.31439642363618</v>
          </cell>
          <cell r="N14">
            <v>1.2655074391151264</v>
          </cell>
          <cell r="O14">
            <v>1.4071210714670859</v>
          </cell>
        </row>
        <row r="15">
          <cell r="B15" t="str">
            <v xml:space="preserve">  (1) Includes Gasoline &amp; Cond.</v>
          </cell>
        </row>
        <row r="16">
          <cell r="B16" t="str">
            <v>DAILY GAS SALES VOLUMES SCHEDULE</v>
          </cell>
        </row>
        <row r="17">
          <cell r="B17" t="str">
            <v>Mm3/d</v>
          </cell>
        </row>
        <row r="19">
          <cell r="C19" t="str">
            <v>Jan</v>
          </cell>
          <cell r="D19" t="str">
            <v>Feb</v>
          </cell>
          <cell r="E19" t="str">
            <v>Mar</v>
          </cell>
          <cell r="F19" t="str">
            <v>Apr</v>
          </cell>
          <cell r="G19" t="str">
            <v>May</v>
          </cell>
          <cell r="H19" t="str">
            <v>Jun</v>
          </cell>
          <cell r="I19" t="str">
            <v>Jul</v>
          </cell>
          <cell r="J19" t="str">
            <v>Aug</v>
          </cell>
          <cell r="K19" t="str">
            <v>Sep</v>
          </cell>
          <cell r="L19" t="str">
            <v>Oct</v>
          </cell>
          <cell r="M19" t="str">
            <v>Nov</v>
          </cell>
          <cell r="N19" t="str">
            <v>Dec</v>
          </cell>
          <cell r="O19" t="str">
            <v>Avg</v>
          </cell>
        </row>
        <row r="20">
          <cell r="B20" t="str">
            <v xml:space="preserve">  Centenario</v>
          </cell>
          <cell r="C20">
            <v>1240</v>
          </cell>
          <cell r="D20">
            <v>1238</v>
          </cell>
          <cell r="E20">
            <v>1350</v>
          </cell>
          <cell r="F20">
            <v>1500</v>
          </cell>
          <cell r="G20">
            <v>1500</v>
          </cell>
          <cell r="H20">
            <v>1500</v>
          </cell>
          <cell r="I20">
            <v>1900</v>
          </cell>
          <cell r="J20">
            <v>1950</v>
          </cell>
          <cell r="K20">
            <v>1950</v>
          </cell>
          <cell r="L20">
            <v>1635</v>
          </cell>
          <cell r="M20">
            <v>1950</v>
          </cell>
          <cell r="N20">
            <v>1949.8</v>
          </cell>
          <cell r="O20">
            <v>1638.5666666666666</v>
          </cell>
        </row>
        <row r="21">
          <cell r="B21" t="str">
            <v xml:space="preserve">  Aguada Baguales</v>
          </cell>
          <cell r="C21">
            <v>0</v>
          </cell>
          <cell r="D21">
            <v>0</v>
          </cell>
          <cell r="E21">
            <v>25</v>
          </cell>
          <cell r="F21">
            <v>25</v>
          </cell>
          <cell r="G21">
            <v>25</v>
          </cell>
          <cell r="H21">
            <v>25</v>
          </cell>
          <cell r="I21">
            <v>25</v>
          </cell>
          <cell r="J21">
            <v>25</v>
          </cell>
          <cell r="K21">
            <v>25</v>
          </cell>
          <cell r="L21">
            <v>25</v>
          </cell>
          <cell r="M21">
            <v>25</v>
          </cell>
          <cell r="N21">
            <v>25</v>
          </cell>
          <cell r="O21">
            <v>20.833333333333332</v>
          </cell>
        </row>
        <row r="22">
          <cell r="B22" t="str">
            <v xml:space="preserve">  Puesto Touquet</v>
          </cell>
          <cell r="C22">
            <v>201</v>
          </cell>
          <cell r="D22">
            <v>190</v>
          </cell>
          <cell r="E22">
            <v>190</v>
          </cell>
          <cell r="F22">
            <v>190</v>
          </cell>
          <cell r="G22">
            <v>190</v>
          </cell>
          <cell r="H22">
            <v>190</v>
          </cell>
          <cell r="I22">
            <v>190</v>
          </cell>
          <cell r="J22">
            <v>190</v>
          </cell>
          <cell r="K22">
            <v>190</v>
          </cell>
          <cell r="L22">
            <v>190</v>
          </cell>
          <cell r="M22">
            <v>190</v>
          </cell>
          <cell r="N22">
            <v>190</v>
          </cell>
          <cell r="O22">
            <v>190.91666666666666</v>
          </cell>
        </row>
        <row r="23">
          <cell r="B23" t="str">
            <v xml:space="preserve">  Puesto Silva</v>
          </cell>
          <cell r="C23">
            <v>122</v>
          </cell>
          <cell r="D23">
            <v>120</v>
          </cell>
          <cell r="E23">
            <v>116</v>
          </cell>
          <cell r="F23">
            <v>104</v>
          </cell>
          <cell r="G23">
            <v>108</v>
          </cell>
          <cell r="H23">
            <v>97</v>
          </cell>
          <cell r="I23">
            <v>135</v>
          </cell>
          <cell r="J23">
            <v>132</v>
          </cell>
          <cell r="K23">
            <v>122</v>
          </cell>
          <cell r="L23">
            <v>124</v>
          </cell>
          <cell r="M23">
            <v>115</v>
          </cell>
          <cell r="N23">
            <v>114.5</v>
          </cell>
          <cell r="O23">
            <v>117.45833333333333</v>
          </cell>
        </row>
        <row r="25">
          <cell r="B25" t="str">
            <v>DAILY PROPANE - BUTANE SALES VOLUMES SCHEDULE</v>
          </cell>
        </row>
        <row r="26">
          <cell r="B26" t="str">
            <v>Tn/d</v>
          </cell>
        </row>
        <row r="28">
          <cell r="C28" t="str">
            <v>Jan</v>
          </cell>
          <cell r="D28" t="str">
            <v>Feb</v>
          </cell>
          <cell r="E28" t="str">
            <v>Mar</v>
          </cell>
          <cell r="F28" t="str">
            <v>Apr</v>
          </cell>
          <cell r="G28" t="str">
            <v>May</v>
          </cell>
          <cell r="H28" t="str">
            <v>Jun</v>
          </cell>
          <cell r="I28" t="str">
            <v>Jul</v>
          </cell>
          <cell r="J28" t="str">
            <v>Aug</v>
          </cell>
          <cell r="K28" t="str">
            <v>Sep</v>
          </cell>
          <cell r="L28" t="str">
            <v>Oct</v>
          </cell>
          <cell r="M28" t="str">
            <v>Nov</v>
          </cell>
          <cell r="N28" t="str">
            <v>Dec</v>
          </cell>
          <cell r="O28" t="str">
            <v>Avg</v>
          </cell>
        </row>
        <row r="29">
          <cell r="B29" t="str">
            <v xml:space="preserve">  Centenario</v>
          </cell>
          <cell r="C29">
            <v>85</v>
          </cell>
          <cell r="D29">
            <v>82.035714285714292</v>
          </cell>
          <cell r="E29">
            <v>80</v>
          </cell>
          <cell r="F29">
            <v>96.666666666666671</v>
          </cell>
          <cell r="G29">
            <v>96.677419354838705</v>
          </cell>
          <cell r="H29">
            <v>96.666666666666671</v>
          </cell>
          <cell r="I29">
            <v>108.6774193548387</v>
          </cell>
          <cell r="J29">
            <v>108.6774193548387</v>
          </cell>
          <cell r="K29">
            <v>108.66666666666667</v>
          </cell>
          <cell r="L29">
            <v>94.645161290322577</v>
          </cell>
          <cell r="M29">
            <v>108.66666666666667</v>
          </cell>
          <cell r="N29">
            <v>108.6774193548387</v>
          </cell>
          <cell r="O29">
            <v>97.921434971838195</v>
          </cell>
        </row>
        <row r="32">
          <cell r="B32" t="str">
            <v>MONTHLY OIL PRODUCTION VOLUMES SCHEDULE</v>
          </cell>
        </row>
        <row r="33">
          <cell r="B33" t="str">
            <v>m3</v>
          </cell>
        </row>
        <row r="35">
          <cell r="C35" t="str">
            <v>Jan</v>
          </cell>
          <cell r="D35" t="str">
            <v>Feb</v>
          </cell>
          <cell r="E35" t="str">
            <v>Mar</v>
          </cell>
          <cell r="F35" t="str">
            <v>Apr</v>
          </cell>
          <cell r="G35" t="str">
            <v>May</v>
          </cell>
          <cell r="H35" t="str">
            <v>Jun</v>
          </cell>
          <cell r="I35" t="str">
            <v>Jul</v>
          </cell>
          <cell r="J35" t="str">
            <v>Aug</v>
          </cell>
          <cell r="K35" t="str">
            <v>Sep</v>
          </cell>
          <cell r="L35" t="str">
            <v>Oct</v>
          </cell>
          <cell r="M35" t="str">
            <v>Nov</v>
          </cell>
          <cell r="N35" t="str">
            <v>Dec</v>
          </cell>
          <cell r="O35" t="str">
            <v>Total</v>
          </cell>
        </row>
        <row r="36">
          <cell r="B36" t="str">
            <v xml:space="preserve">  Centenario (1)</v>
          </cell>
          <cell r="C36">
            <v>14136</v>
          </cell>
          <cell r="D36">
            <v>11900</v>
          </cell>
          <cell r="E36">
            <v>13144</v>
          </cell>
          <cell r="F36">
            <v>12870</v>
          </cell>
          <cell r="G36">
            <v>13392</v>
          </cell>
          <cell r="H36">
            <v>12900</v>
          </cell>
          <cell r="I36">
            <v>14167</v>
          </cell>
          <cell r="J36">
            <v>14322</v>
          </cell>
          <cell r="K36">
            <v>13800</v>
          </cell>
          <cell r="L36">
            <v>13206</v>
          </cell>
          <cell r="M36">
            <v>13440</v>
          </cell>
          <cell r="N36">
            <v>13733</v>
          </cell>
          <cell r="O36">
            <v>161010</v>
          </cell>
        </row>
        <row r="37">
          <cell r="B37" t="str">
            <v xml:space="preserve">  El Porvenir</v>
          </cell>
          <cell r="C37">
            <v>13888</v>
          </cell>
          <cell r="D37">
            <v>12880</v>
          </cell>
          <cell r="E37">
            <v>14880</v>
          </cell>
          <cell r="F37">
            <v>14670</v>
          </cell>
          <cell r="G37">
            <v>15407</v>
          </cell>
          <cell r="H37">
            <v>15180</v>
          </cell>
          <cell r="I37">
            <v>15593</v>
          </cell>
          <cell r="J37">
            <v>15717</v>
          </cell>
          <cell r="K37">
            <v>15390</v>
          </cell>
          <cell r="L37">
            <v>15810</v>
          </cell>
          <cell r="M37">
            <v>15180</v>
          </cell>
          <cell r="N37">
            <v>15531</v>
          </cell>
          <cell r="O37">
            <v>180126</v>
          </cell>
        </row>
        <row r="38">
          <cell r="B38" t="str">
            <v xml:space="preserve">  Aguada Baguales</v>
          </cell>
          <cell r="C38">
            <v>6479</v>
          </cell>
          <cell r="D38">
            <v>6104</v>
          </cell>
          <cell r="E38">
            <v>6293</v>
          </cell>
          <cell r="F38">
            <v>5910</v>
          </cell>
          <cell r="G38">
            <v>6293</v>
          </cell>
          <cell r="H38">
            <v>6210</v>
          </cell>
          <cell r="I38">
            <v>6386</v>
          </cell>
          <cell r="J38">
            <v>6355</v>
          </cell>
          <cell r="K38">
            <v>5970</v>
          </cell>
          <cell r="L38">
            <v>6014</v>
          </cell>
          <cell r="M38">
            <v>5670</v>
          </cell>
          <cell r="N38">
            <v>5735</v>
          </cell>
          <cell r="O38">
            <v>73419</v>
          </cell>
        </row>
        <row r="39">
          <cell r="B39" t="str">
            <v xml:space="preserve">  Puesto Touquet (1)</v>
          </cell>
          <cell r="C39">
            <v>45.47</v>
          </cell>
          <cell r="D39">
            <v>42.296800000000005</v>
          </cell>
          <cell r="E39">
            <v>43.669387999999998</v>
          </cell>
          <cell r="F39">
            <v>45.671282400000003</v>
          </cell>
          <cell r="G39">
            <v>45.432080235200004</v>
          </cell>
          <cell r="H39">
            <v>43.792499616960001</v>
          </cell>
          <cell r="I39">
            <v>43.564875857886079</v>
          </cell>
          <cell r="J39">
            <v>42.660722112728351</v>
          </cell>
          <cell r="K39">
            <v>41.120549601925809</v>
          </cell>
          <cell r="L39">
            <v>40.909209961802304</v>
          </cell>
          <cell r="M39">
            <v>39.431892709085403</v>
          </cell>
          <cell r="N39">
            <v>39.230730612568919</v>
          </cell>
          <cell r="O39">
            <v>513.25003110815692</v>
          </cell>
        </row>
        <row r="40">
          <cell r="B40" t="str">
            <v xml:space="preserve">  (1) Includes Gasoline &amp; Cond.</v>
          </cell>
        </row>
        <row r="41">
          <cell r="B41" t="str">
            <v>MONTHLY GAS SALES VOLUMES SCHEDULE</v>
          </cell>
        </row>
        <row r="42">
          <cell r="B42" t="str">
            <v>Mm3</v>
          </cell>
        </row>
        <row r="44">
          <cell r="C44" t="str">
            <v>Jan</v>
          </cell>
          <cell r="D44" t="str">
            <v>Feb</v>
          </cell>
          <cell r="E44" t="str">
            <v>Mar</v>
          </cell>
          <cell r="F44" t="str">
            <v>Apr</v>
          </cell>
          <cell r="G44" t="str">
            <v>May</v>
          </cell>
          <cell r="H44" t="str">
            <v>Jun</v>
          </cell>
          <cell r="I44" t="str">
            <v>Jul</v>
          </cell>
          <cell r="J44" t="str">
            <v>Aug</v>
          </cell>
          <cell r="K44" t="str">
            <v>Sep</v>
          </cell>
          <cell r="L44" t="str">
            <v>Oct</v>
          </cell>
          <cell r="M44" t="str">
            <v>Nov</v>
          </cell>
          <cell r="N44" t="str">
            <v>Dec</v>
          </cell>
          <cell r="O44" t="str">
            <v>Total</v>
          </cell>
        </row>
        <row r="45">
          <cell r="B45" t="str">
            <v xml:space="preserve">  Centenario</v>
          </cell>
          <cell r="C45">
            <v>38440</v>
          </cell>
          <cell r="D45">
            <v>34664</v>
          </cell>
          <cell r="E45">
            <v>41850</v>
          </cell>
          <cell r="F45">
            <v>45000</v>
          </cell>
          <cell r="G45">
            <v>46500</v>
          </cell>
          <cell r="H45">
            <v>45000</v>
          </cell>
          <cell r="I45">
            <v>58900</v>
          </cell>
          <cell r="J45">
            <v>60450</v>
          </cell>
          <cell r="K45">
            <v>58500</v>
          </cell>
          <cell r="L45">
            <v>50685</v>
          </cell>
          <cell r="M45">
            <v>58500</v>
          </cell>
          <cell r="N45">
            <v>60443.799999999996</v>
          </cell>
          <cell r="O45">
            <v>598932.80000000005</v>
          </cell>
        </row>
        <row r="46">
          <cell r="B46" t="str">
            <v xml:space="preserve">  Aguada Baguales</v>
          </cell>
          <cell r="C46">
            <v>0</v>
          </cell>
          <cell r="D46">
            <v>0</v>
          </cell>
          <cell r="E46">
            <v>775</v>
          </cell>
          <cell r="F46">
            <v>750</v>
          </cell>
          <cell r="G46">
            <v>775</v>
          </cell>
          <cell r="H46">
            <v>750</v>
          </cell>
          <cell r="I46">
            <v>775</v>
          </cell>
          <cell r="J46">
            <v>775</v>
          </cell>
          <cell r="K46">
            <v>750</v>
          </cell>
          <cell r="L46">
            <v>775</v>
          </cell>
          <cell r="M46">
            <v>750</v>
          </cell>
          <cell r="N46">
            <v>775</v>
          </cell>
          <cell r="O46">
            <v>7650</v>
          </cell>
        </row>
        <row r="47">
          <cell r="B47" t="str">
            <v xml:space="preserve">  Puesto Touquet</v>
          </cell>
          <cell r="C47">
            <v>6231</v>
          </cell>
          <cell r="D47">
            <v>5320</v>
          </cell>
          <cell r="E47">
            <v>5890</v>
          </cell>
          <cell r="F47">
            <v>5700</v>
          </cell>
          <cell r="G47">
            <v>5890</v>
          </cell>
          <cell r="H47">
            <v>5700</v>
          </cell>
          <cell r="I47">
            <v>5890</v>
          </cell>
          <cell r="J47">
            <v>5890</v>
          </cell>
          <cell r="K47">
            <v>5700</v>
          </cell>
          <cell r="L47">
            <v>5890</v>
          </cell>
          <cell r="M47">
            <v>5700</v>
          </cell>
          <cell r="N47">
            <v>5890</v>
          </cell>
          <cell r="O47">
            <v>69691</v>
          </cell>
        </row>
        <row r="48">
          <cell r="B48" t="str">
            <v xml:space="preserve">  Puesto Silva</v>
          </cell>
          <cell r="C48">
            <v>3782</v>
          </cell>
          <cell r="D48">
            <v>3360</v>
          </cell>
          <cell r="E48">
            <v>3596</v>
          </cell>
          <cell r="F48">
            <v>3120</v>
          </cell>
          <cell r="G48">
            <v>3348</v>
          </cell>
          <cell r="H48">
            <v>2910</v>
          </cell>
          <cell r="I48">
            <v>4185</v>
          </cell>
          <cell r="J48">
            <v>4092</v>
          </cell>
          <cell r="K48">
            <v>3660</v>
          </cell>
          <cell r="L48">
            <v>3844</v>
          </cell>
          <cell r="M48">
            <v>3450</v>
          </cell>
          <cell r="N48">
            <v>3549.5</v>
          </cell>
          <cell r="O48">
            <v>42896.5</v>
          </cell>
        </row>
        <row r="50">
          <cell r="B50" t="str">
            <v>MONTHLY PROPANE - BUTANE SALES VOLUMES SCHEDULE</v>
          </cell>
        </row>
        <row r="51">
          <cell r="B51" t="str">
            <v>Tn</v>
          </cell>
        </row>
        <row r="53">
          <cell r="C53" t="str">
            <v>Jan</v>
          </cell>
          <cell r="D53" t="str">
            <v>Feb</v>
          </cell>
          <cell r="E53" t="str">
            <v>Mar</v>
          </cell>
          <cell r="F53" t="str">
            <v>Apr</v>
          </cell>
          <cell r="G53" t="str">
            <v>May</v>
          </cell>
          <cell r="H53" t="str">
            <v>Jun</v>
          </cell>
          <cell r="I53" t="str">
            <v>Jul</v>
          </cell>
          <cell r="J53" t="str">
            <v>Aug</v>
          </cell>
          <cell r="K53" t="str">
            <v>Sep</v>
          </cell>
          <cell r="L53" t="str">
            <v>Oct</v>
          </cell>
          <cell r="M53" t="str">
            <v>Nov</v>
          </cell>
          <cell r="N53" t="str">
            <v>Dec</v>
          </cell>
          <cell r="O53" t="str">
            <v>Total</v>
          </cell>
        </row>
        <row r="54">
          <cell r="B54" t="str">
            <v xml:space="preserve">  Centenario</v>
          </cell>
          <cell r="C54">
            <v>2635</v>
          </cell>
          <cell r="D54">
            <v>2297</v>
          </cell>
          <cell r="E54">
            <v>2480</v>
          </cell>
          <cell r="F54">
            <v>2900</v>
          </cell>
          <cell r="G54">
            <v>2997</v>
          </cell>
          <cell r="H54">
            <v>2900</v>
          </cell>
          <cell r="I54">
            <v>3369</v>
          </cell>
          <cell r="J54">
            <v>3369</v>
          </cell>
          <cell r="K54">
            <v>3260</v>
          </cell>
          <cell r="L54">
            <v>2934</v>
          </cell>
          <cell r="M54">
            <v>3260</v>
          </cell>
          <cell r="N54">
            <v>3369</v>
          </cell>
          <cell r="O54">
            <v>35770</v>
          </cell>
        </row>
      </sheetData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</sheetNames>
    <definedNames>
      <definedName name="AbrirImprimir"/>
      <definedName name="BorrarHoja"/>
      <definedName name="GrabarCambios"/>
      <definedName name="Macro4"/>
      <definedName name="Módulo3.Sector2"/>
      <definedName name="Módulo4.Sector3"/>
      <definedName name="Módulo5.Sector4"/>
      <definedName name="Módulo6.Sector5"/>
      <definedName name="Sector1"/>
      <definedName name="SectorTanque1"/>
      <definedName name="Tanque2"/>
      <definedName name="Tanque3"/>
      <definedName name="Tanque4"/>
      <definedName name="Tanque5"/>
      <definedName name="Tanque6"/>
    </definedNames>
    <sheetDataSet>
      <sheetData sheetId="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"/>
      <sheetName val="MO"/>
      <sheetName val="CS"/>
      <sheetName val="GdP"/>
      <sheetName val="Veh"/>
      <sheetName val="Maq"/>
      <sheetName val="Mat"/>
      <sheetName val="Otros"/>
      <sheetName val="GE"/>
      <sheetName val="INSTRUCTIVO DE CARGA"/>
      <sheetName val="RESUMEN Item 10"/>
      <sheetName val="RESUMEN Item 9"/>
    </sheetNames>
    <sheetDataSet>
      <sheetData sheetId="0"/>
      <sheetData sheetId="1">
        <row r="3">
          <cell r="A3" t="str">
            <v>Fuera de Convenio</v>
          </cell>
        </row>
        <row r="4">
          <cell r="A4" t="str">
            <v>Nombre y Apellido</v>
          </cell>
        </row>
        <row r="5">
          <cell r="A5" t="str">
            <v>JUAN</v>
          </cell>
        </row>
        <row r="24">
          <cell r="A24" t="str">
            <v>UOCRA</v>
          </cell>
        </row>
        <row r="25">
          <cell r="A25" t="str">
            <v>Nombre y Apellido</v>
          </cell>
        </row>
        <row r="54">
          <cell r="A54" t="str">
            <v>Petroleros</v>
          </cell>
        </row>
        <row r="55">
          <cell r="A55" t="str">
            <v>Nombre y Apellido</v>
          </cell>
        </row>
        <row r="56">
          <cell r="A56" t="str">
            <v>SOLDADURA</v>
          </cell>
        </row>
        <row r="65">
          <cell r="A65" t="str">
            <v>CAÑISTAS</v>
          </cell>
        </row>
        <row r="71">
          <cell r="A71" t="str">
            <v>RETROEXCAVADORA</v>
          </cell>
        </row>
        <row r="74">
          <cell r="A74" t="str">
            <v>LABORATORISTAS</v>
          </cell>
        </row>
        <row r="79">
          <cell r="A79" t="str">
            <v>OPERADORES DE PLANTA</v>
          </cell>
        </row>
        <row r="88">
          <cell r="A88" t="str">
            <v>OPERADORES DE PRODUCCIÓN</v>
          </cell>
        </row>
        <row r="97">
          <cell r="A97" t="str">
            <v>SOPORTES DE PRODUCCIÓN</v>
          </cell>
        </row>
        <row r="106">
          <cell r="A106" t="str">
            <v>OTROS SUELDOS DIRECTOS</v>
          </cell>
        </row>
      </sheetData>
      <sheetData sheetId="2"/>
      <sheetData sheetId="3">
        <row r="5">
          <cell r="F5" t="str">
            <v>Op</v>
          </cell>
          <cell r="G5" t="str">
            <v>Adm</v>
          </cell>
          <cell r="H5" t="str">
            <v>Sup</v>
          </cell>
        </row>
        <row r="61">
          <cell r="F61" t="str">
            <v>Op</v>
          </cell>
          <cell r="G61" t="str">
            <v>Adm</v>
          </cell>
        </row>
      </sheetData>
      <sheetData sheetId="4">
        <row r="6">
          <cell r="A6" t="str">
            <v>TOYOTA</v>
          </cell>
        </row>
      </sheetData>
      <sheetData sheetId="5">
        <row r="6">
          <cell r="F6">
            <v>0</v>
          </cell>
        </row>
      </sheetData>
      <sheetData sheetId="6"/>
      <sheetData sheetId="7"/>
      <sheetData sheetId="8">
        <row r="5">
          <cell r="I5" t="str">
            <v>SERVICIO</v>
          </cell>
        </row>
      </sheetData>
      <sheetData sheetId="9"/>
      <sheetData sheetId="10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ano de Obra"/>
      <sheetName val="BD_ESCALAS"/>
      <sheetName val="BD_ADICIONALES"/>
      <sheetName val="IVA"/>
    </sheetNames>
    <sheetDataSet>
      <sheetData sheetId="0" refreshError="1"/>
      <sheetData sheetId="1" refreshError="1"/>
      <sheetData sheetId="2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/>
          <cell r="X9"/>
          <cell r="Y9"/>
          <cell r="Z9"/>
          <cell r="AA9"/>
          <cell r="AB9"/>
          <cell r="AC9"/>
          <cell r="AD9"/>
          <cell r="AE9"/>
          <cell r="AF9"/>
          <cell r="AG9"/>
          <cell r="AH9"/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S9"/>
          <cell r="AT9"/>
          <cell r="AU9"/>
          <cell r="AV9"/>
          <cell r="AW9"/>
          <cell r="AX9"/>
          <cell r="AY9"/>
          <cell r="AZ9"/>
          <cell r="BA9"/>
          <cell r="BB9"/>
          <cell r="BC9"/>
          <cell r="BD9"/>
          <cell r="BE9"/>
          <cell r="BF9"/>
          <cell r="BG9"/>
          <cell r="BH9"/>
          <cell r="BI9"/>
          <cell r="BJ9"/>
          <cell r="BK9"/>
          <cell r="BL9"/>
          <cell r="BM9"/>
          <cell r="BN9"/>
          <cell r="BO9"/>
          <cell r="BP9"/>
          <cell r="BQ9"/>
          <cell r="BR9"/>
          <cell r="BS9"/>
          <cell r="BT9"/>
          <cell r="BU9"/>
          <cell r="BV9"/>
          <cell r="BW9"/>
          <cell r="BX9"/>
          <cell r="BY9"/>
          <cell r="BZ9"/>
          <cell r="CA9"/>
          <cell r="CB9"/>
          <cell r="CC9"/>
          <cell r="CD9"/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/>
          <cell r="AR10"/>
          <cell r="AS10"/>
          <cell r="AT10"/>
          <cell r="AU10"/>
          <cell r="AV10"/>
          <cell r="AW10"/>
          <cell r="AX10"/>
          <cell r="AY10"/>
          <cell r="AZ10"/>
          <cell r="BA10"/>
          <cell r="BB10"/>
          <cell r="BC10"/>
          <cell r="BD10"/>
          <cell r="BE10"/>
          <cell r="BF10"/>
          <cell r="BG10"/>
          <cell r="BH10"/>
          <cell r="BI10"/>
          <cell r="BJ10"/>
          <cell r="BK10"/>
          <cell r="BL10"/>
          <cell r="BM10"/>
          <cell r="BN10"/>
          <cell r="BO10"/>
          <cell r="BP10"/>
          <cell r="BQ10"/>
          <cell r="BR10"/>
          <cell r="BS10"/>
          <cell r="BT10"/>
          <cell r="BU10"/>
          <cell r="BV10"/>
          <cell r="BW10"/>
          <cell r="BX10"/>
          <cell r="BY10"/>
          <cell r="BZ10"/>
          <cell r="CA10"/>
          <cell r="CB10"/>
          <cell r="CC10"/>
          <cell r="CD10"/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/>
          <cell r="AR11"/>
          <cell r="AS11"/>
          <cell r="AT11"/>
          <cell r="AU11"/>
          <cell r="AV11"/>
          <cell r="AW11"/>
          <cell r="AX11"/>
          <cell r="AY11"/>
          <cell r="AZ11"/>
          <cell r="BA11"/>
          <cell r="BB11"/>
          <cell r="BC11"/>
          <cell r="BD11"/>
          <cell r="BE11"/>
          <cell r="BF11"/>
          <cell r="BG11"/>
          <cell r="BH11"/>
          <cell r="BI11"/>
          <cell r="BJ11"/>
          <cell r="BK11"/>
          <cell r="BL11"/>
          <cell r="BM11"/>
          <cell r="BN11"/>
          <cell r="BO11"/>
          <cell r="BP11"/>
          <cell r="BQ11"/>
          <cell r="BR11"/>
          <cell r="BS11"/>
          <cell r="BT11"/>
          <cell r="BU11"/>
          <cell r="BV11"/>
          <cell r="BW11"/>
          <cell r="BX11"/>
          <cell r="BY11"/>
          <cell r="BZ11"/>
          <cell r="CA11"/>
          <cell r="CB11"/>
          <cell r="CC11"/>
          <cell r="CD11"/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/>
          <cell r="BE12"/>
          <cell r="BF12"/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  <cell r="BZ12"/>
          <cell r="CA12"/>
          <cell r="CB12"/>
          <cell r="CC12"/>
          <cell r="CD12"/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/>
          <cell r="AR13"/>
          <cell r="AS13"/>
          <cell r="AT13"/>
          <cell r="AU13"/>
          <cell r="AV13"/>
          <cell r="AW13"/>
          <cell r="AX13"/>
          <cell r="AY13"/>
          <cell r="AZ13"/>
          <cell r="BA13"/>
          <cell r="BB13"/>
          <cell r="BC13"/>
          <cell r="BD13"/>
          <cell r="BE13"/>
          <cell r="BF13"/>
          <cell r="BG13"/>
          <cell r="BH13"/>
          <cell r="BI13"/>
          <cell r="BJ13"/>
          <cell r="BK13"/>
          <cell r="BL13"/>
          <cell r="BM13"/>
          <cell r="BN13"/>
          <cell r="BO13"/>
          <cell r="BP13"/>
          <cell r="BQ13"/>
          <cell r="BR13"/>
          <cell r="BS13"/>
          <cell r="BT13"/>
          <cell r="BU13"/>
          <cell r="BV13"/>
          <cell r="BW13"/>
          <cell r="BX13"/>
          <cell r="BY13"/>
          <cell r="BZ13"/>
          <cell r="CA13"/>
          <cell r="CB13"/>
          <cell r="CC13"/>
          <cell r="CD13"/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/>
          <cell r="AR14"/>
          <cell r="AS14"/>
          <cell r="AT14"/>
          <cell r="AU14"/>
          <cell r="AV14"/>
          <cell r="AW14"/>
          <cell r="AX14"/>
          <cell r="AY14"/>
          <cell r="AZ14"/>
          <cell r="BA14"/>
          <cell r="BB14"/>
          <cell r="BC14"/>
          <cell r="BD14"/>
          <cell r="BE14"/>
          <cell r="BF14"/>
          <cell r="BG14"/>
          <cell r="BH14"/>
          <cell r="BI14"/>
          <cell r="BJ14"/>
          <cell r="BK14"/>
          <cell r="BL14"/>
          <cell r="BM14"/>
          <cell r="BN14"/>
          <cell r="BO14"/>
          <cell r="BP14"/>
          <cell r="BQ14"/>
          <cell r="BR14"/>
          <cell r="BS14"/>
          <cell r="BT14"/>
          <cell r="BU14"/>
          <cell r="BV14"/>
          <cell r="BW14"/>
          <cell r="BX14"/>
          <cell r="BY14"/>
          <cell r="BZ14"/>
          <cell r="CA14"/>
          <cell r="CB14"/>
          <cell r="CC14"/>
          <cell r="CD14"/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  <cell r="BL15"/>
          <cell r="BM15"/>
          <cell r="BN15"/>
          <cell r="BO15"/>
          <cell r="BP15"/>
          <cell r="BQ15"/>
          <cell r="BR15"/>
          <cell r="BS15"/>
          <cell r="BT15"/>
          <cell r="BU15"/>
          <cell r="BV15"/>
          <cell r="BW15"/>
          <cell r="BX15"/>
          <cell r="BY15"/>
          <cell r="BZ15"/>
          <cell r="CA15"/>
          <cell r="CB15"/>
          <cell r="CC15"/>
          <cell r="CD15"/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/>
          <cell r="AR16"/>
          <cell r="AS16"/>
          <cell r="AT16"/>
          <cell r="AU16"/>
          <cell r="AV16"/>
          <cell r="AW16"/>
          <cell r="AX16"/>
          <cell r="AY16"/>
          <cell r="AZ16"/>
          <cell r="BA16"/>
          <cell r="BB16"/>
          <cell r="BC16"/>
          <cell r="BD16"/>
          <cell r="BE16"/>
          <cell r="BF16"/>
          <cell r="BG16"/>
          <cell r="BH16"/>
          <cell r="BI16"/>
          <cell r="BJ16"/>
          <cell r="BK16"/>
          <cell r="BL16"/>
          <cell r="BM16"/>
          <cell r="BN16"/>
          <cell r="BO16"/>
          <cell r="BP16"/>
          <cell r="BQ16"/>
          <cell r="BR16"/>
          <cell r="BS16"/>
          <cell r="BT16"/>
          <cell r="BU16"/>
          <cell r="BV16"/>
          <cell r="BW16"/>
          <cell r="BX16"/>
          <cell r="BY16"/>
          <cell r="BZ16"/>
          <cell r="CA16"/>
          <cell r="CB16"/>
          <cell r="CC16"/>
          <cell r="CD16"/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/>
          <cell r="AR17"/>
          <cell r="AS17"/>
          <cell r="AT17"/>
          <cell r="AU17"/>
          <cell r="AV17"/>
          <cell r="AW17"/>
          <cell r="AX17"/>
          <cell r="AY17"/>
          <cell r="AZ17"/>
          <cell r="BA17"/>
          <cell r="BB17"/>
          <cell r="BC17"/>
          <cell r="BD17"/>
          <cell r="BE17"/>
          <cell r="BF17"/>
          <cell r="BG17"/>
          <cell r="BH17"/>
          <cell r="BI17"/>
          <cell r="BJ17"/>
          <cell r="BK17"/>
          <cell r="BL17"/>
          <cell r="BM17"/>
          <cell r="BN17"/>
          <cell r="BO17"/>
          <cell r="BP17"/>
          <cell r="BQ17"/>
          <cell r="BR17"/>
          <cell r="BS17"/>
          <cell r="BT17"/>
          <cell r="BU17"/>
          <cell r="BV17"/>
          <cell r="BW17"/>
          <cell r="BX17"/>
          <cell r="BY17"/>
          <cell r="BZ17"/>
          <cell r="CA17"/>
          <cell r="CB17"/>
          <cell r="CC17"/>
          <cell r="CD17"/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/>
          <cell r="AR18"/>
          <cell r="AS18"/>
          <cell r="AT18"/>
          <cell r="AU18"/>
          <cell r="AV18"/>
          <cell r="AW18"/>
          <cell r="AX18"/>
          <cell r="AY18"/>
          <cell r="AZ18"/>
          <cell r="BA18"/>
          <cell r="BB18"/>
          <cell r="BC18"/>
          <cell r="BD18"/>
          <cell r="BE18"/>
          <cell r="BF18"/>
          <cell r="BG18"/>
          <cell r="BH18"/>
          <cell r="BI18"/>
          <cell r="BJ18"/>
          <cell r="BK18"/>
          <cell r="BL18"/>
          <cell r="BM18"/>
          <cell r="BN18"/>
          <cell r="BO18"/>
          <cell r="BP18"/>
          <cell r="BQ18"/>
          <cell r="BR18"/>
          <cell r="BS18"/>
          <cell r="BT18"/>
          <cell r="BU18"/>
          <cell r="BV18"/>
          <cell r="BW18"/>
          <cell r="BX18"/>
          <cell r="BY18"/>
          <cell r="BZ18"/>
          <cell r="CA18"/>
          <cell r="CB18"/>
          <cell r="CC18"/>
          <cell r="CD18"/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/>
          <cell r="AR19"/>
          <cell r="AS19"/>
          <cell r="AT19"/>
          <cell r="AU19"/>
          <cell r="AV19"/>
          <cell r="AW19"/>
          <cell r="AX19"/>
          <cell r="AY19"/>
          <cell r="AZ19"/>
          <cell r="BA19"/>
          <cell r="BB19"/>
          <cell r="BC19"/>
          <cell r="BD19"/>
          <cell r="BE19"/>
          <cell r="BF19"/>
          <cell r="BG19"/>
          <cell r="BH19"/>
          <cell r="BI19"/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  <cell r="BT19"/>
          <cell r="BU19"/>
          <cell r="BV19"/>
          <cell r="BW19"/>
          <cell r="BX19"/>
          <cell r="BY19"/>
          <cell r="BZ19"/>
          <cell r="CA19"/>
          <cell r="CB19"/>
          <cell r="CC19"/>
          <cell r="CD19"/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/>
          <cell r="AR20"/>
          <cell r="AS20"/>
          <cell r="AT20"/>
          <cell r="AU20"/>
          <cell r="AV20"/>
          <cell r="AW20"/>
          <cell r="AX20"/>
          <cell r="AY20"/>
          <cell r="AZ20"/>
          <cell r="BA20"/>
          <cell r="BB20"/>
          <cell r="BC20"/>
          <cell r="BD20"/>
          <cell r="BE20"/>
          <cell r="BF20"/>
          <cell r="BG20"/>
          <cell r="BH20"/>
          <cell r="BI20"/>
          <cell r="BJ20"/>
          <cell r="BK20"/>
          <cell r="BL20"/>
          <cell r="BM20"/>
          <cell r="BN20"/>
          <cell r="BO20"/>
          <cell r="BP20"/>
          <cell r="BQ20"/>
          <cell r="BR20"/>
          <cell r="BS20"/>
          <cell r="BT20"/>
          <cell r="BU20"/>
          <cell r="BV20"/>
          <cell r="BW20"/>
          <cell r="BX20"/>
          <cell r="BY20"/>
          <cell r="BZ20"/>
          <cell r="CA20"/>
          <cell r="CB20"/>
          <cell r="CC20"/>
          <cell r="CD20"/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/>
          <cell r="AR21"/>
          <cell r="AS21"/>
          <cell r="AT21"/>
          <cell r="AU21"/>
          <cell r="AV21"/>
          <cell r="AW21"/>
          <cell r="AX21"/>
          <cell r="AY21"/>
          <cell r="AZ21"/>
          <cell r="BA21"/>
          <cell r="BB21"/>
          <cell r="BC21"/>
          <cell r="BD21"/>
          <cell r="BE21"/>
          <cell r="BF21"/>
          <cell r="BG21"/>
          <cell r="BH21"/>
          <cell r="BI21"/>
          <cell r="BJ21"/>
          <cell r="BK21"/>
          <cell r="BL21"/>
          <cell r="BM21"/>
          <cell r="BN21"/>
          <cell r="BO21"/>
          <cell r="BP21"/>
          <cell r="BQ21"/>
          <cell r="BR21"/>
          <cell r="BS21"/>
          <cell r="BT21"/>
          <cell r="BU21"/>
          <cell r="BV21"/>
          <cell r="BW21"/>
          <cell r="BX21"/>
          <cell r="BY21"/>
          <cell r="BZ21"/>
          <cell r="CA21"/>
          <cell r="CB21"/>
          <cell r="CC21"/>
          <cell r="CD21"/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/>
          <cell r="AR22"/>
          <cell r="AS22"/>
          <cell r="AT22"/>
          <cell r="AU22"/>
          <cell r="AV22"/>
          <cell r="AW22"/>
          <cell r="AX22"/>
          <cell r="AY22"/>
          <cell r="AZ22"/>
          <cell r="BA22"/>
          <cell r="BB22"/>
          <cell r="BC22"/>
          <cell r="BD22"/>
          <cell r="BE22"/>
          <cell r="BF22"/>
          <cell r="BG22"/>
          <cell r="BH22"/>
          <cell r="BI22"/>
          <cell r="BJ22"/>
          <cell r="BK22"/>
          <cell r="BL22"/>
          <cell r="BM22"/>
          <cell r="BN22"/>
          <cell r="BO22"/>
          <cell r="BP22"/>
          <cell r="BQ22"/>
          <cell r="BR22"/>
          <cell r="BS22"/>
          <cell r="BT22"/>
          <cell r="BU22"/>
          <cell r="BV22"/>
          <cell r="BW22"/>
          <cell r="BX22"/>
          <cell r="BY22"/>
          <cell r="BZ22"/>
          <cell r="CA22"/>
          <cell r="CB22"/>
          <cell r="CC22"/>
          <cell r="CD22"/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/>
          <cell r="AR23"/>
          <cell r="AS23"/>
          <cell r="AT23"/>
          <cell r="AU23"/>
          <cell r="AV23"/>
          <cell r="AW23"/>
          <cell r="AX23"/>
          <cell r="AY23"/>
          <cell r="AZ23"/>
          <cell r="BA23"/>
          <cell r="BB23"/>
          <cell r="BC23"/>
          <cell r="BD23"/>
          <cell r="BE23"/>
          <cell r="BF23"/>
          <cell r="BG23"/>
          <cell r="BH23"/>
          <cell r="BI23"/>
          <cell r="BJ23"/>
          <cell r="BK23"/>
          <cell r="BL23"/>
          <cell r="BM23"/>
          <cell r="BN23"/>
          <cell r="BO23"/>
          <cell r="BP23"/>
          <cell r="BQ23"/>
          <cell r="BR23"/>
          <cell r="BS23"/>
          <cell r="BT23"/>
          <cell r="BU23"/>
          <cell r="BV23"/>
          <cell r="BW23"/>
          <cell r="BX23"/>
          <cell r="BY23"/>
          <cell r="BZ23"/>
          <cell r="CA23"/>
          <cell r="CB23"/>
          <cell r="CC23"/>
          <cell r="CD23"/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/>
          <cell r="AR24"/>
          <cell r="AS24"/>
          <cell r="AT24"/>
          <cell r="AU24"/>
          <cell r="AV24"/>
          <cell r="AW24"/>
          <cell r="AX24"/>
          <cell r="AY24"/>
          <cell r="AZ24"/>
          <cell r="BA24"/>
          <cell r="BB24"/>
          <cell r="BC24"/>
          <cell r="BD24"/>
          <cell r="BE24"/>
          <cell r="BF24"/>
          <cell r="BG24"/>
          <cell r="BH24"/>
          <cell r="BI24"/>
          <cell r="BJ24"/>
          <cell r="BK24"/>
          <cell r="BL24"/>
          <cell r="BM24"/>
          <cell r="BN24"/>
          <cell r="BO24"/>
          <cell r="BP24"/>
          <cell r="BQ24"/>
          <cell r="BR24"/>
          <cell r="BS24"/>
          <cell r="BT24"/>
          <cell r="BU24"/>
          <cell r="BV24"/>
          <cell r="BW24"/>
          <cell r="BX24"/>
          <cell r="BY24"/>
          <cell r="BZ24"/>
          <cell r="CA24"/>
          <cell r="CB24"/>
          <cell r="CC24"/>
          <cell r="CD24"/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  <cell r="BT25"/>
          <cell r="BU25"/>
          <cell r="BV25"/>
          <cell r="BW25"/>
          <cell r="BX25"/>
          <cell r="BY25"/>
          <cell r="BZ25"/>
          <cell r="CA25"/>
          <cell r="CB25"/>
          <cell r="CC25"/>
          <cell r="CD25"/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  <cell r="BT26"/>
          <cell r="BU26"/>
          <cell r="BV26"/>
          <cell r="BW26"/>
          <cell r="BX26"/>
          <cell r="BY26"/>
          <cell r="BZ26"/>
          <cell r="CA26"/>
          <cell r="CB26"/>
          <cell r="CC26"/>
          <cell r="CD26"/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  <cell r="BT27"/>
          <cell r="BU27"/>
          <cell r="BV27"/>
          <cell r="BW27"/>
          <cell r="BX27"/>
          <cell r="BY27"/>
          <cell r="BZ27"/>
          <cell r="CA27"/>
          <cell r="CB27"/>
          <cell r="CC27"/>
          <cell r="CD27"/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  <cell r="BT28"/>
          <cell r="BU28"/>
          <cell r="BV28"/>
          <cell r="BW28"/>
          <cell r="BX28"/>
          <cell r="BY28"/>
          <cell r="BZ28"/>
          <cell r="CA28"/>
          <cell r="CB28"/>
          <cell r="CC28"/>
          <cell r="CD28"/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  <cell r="BT29"/>
          <cell r="BU29"/>
          <cell r="BV29"/>
          <cell r="BW29"/>
          <cell r="BX29"/>
          <cell r="BY29"/>
          <cell r="BZ29"/>
          <cell r="CA29"/>
          <cell r="CB29"/>
          <cell r="CC29"/>
          <cell r="CD29"/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/>
          <cell r="AR30"/>
          <cell r="AS30"/>
          <cell r="AT30"/>
          <cell r="AU30"/>
          <cell r="AV30"/>
          <cell r="AW30"/>
          <cell r="AX30"/>
          <cell r="AY30"/>
          <cell r="AZ30"/>
          <cell r="BA30"/>
          <cell r="BB30"/>
          <cell r="BC30"/>
          <cell r="BD30"/>
          <cell r="BE30"/>
          <cell r="BF30"/>
          <cell r="BG30"/>
          <cell r="BH30"/>
          <cell r="BI30"/>
          <cell r="BJ30"/>
          <cell r="BK30"/>
          <cell r="BL30"/>
          <cell r="BM30"/>
          <cell r="BN30"/>
          <cell r="BO30"/>
          <cell r="BP30"/>
          <cell r="BQ30"/>
          <cell r="BR30"/>
          <cell r="BS30"/>
          <cell r="BT30"/>
          <cell r="BU30"/>
          <cell r="BV30"/>
          <cell r="BW30"/>
          <cell r="BX30"/>
          <cell r="BY30"/>
          <cell r="BZ30"/>
          <cell r="CA30"/>
          <cell r="CB30"/>
          <cell r="CC30"/>
          <cell r="CD30"/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/>
          <cell r="AR31"/>
          <cell r="AS31"/>
          <cell r="AT31"/>
          <cell r="AU31"/>
          <cell r="AV31"/>
          <cell r="AW31"/>
          <cell r="AX31"/>
          <cell r="AY31"/>
          <cell r="AZ31"/>
          <cell r="BA31"/>
          <cell r="BB31"/>
          <cell r="BC31"/>
          <cell r="BD31"/>
          <cell r="BE31"/>
          <cell r="BF31"/>
          <cell r="BG31"/>
          <cell r="BH31"/>
          <cell r="BI31"/>
          <cell r="BJ31"/>
          <cell r="BK31"/>
          <cell r="BL31"/>
          <cell r="BM31"/>
          <cell r="BN31"/>
          <cell r="BO31"/>
          <cell r="BP31"/>
          <cell r="BQ31"/>
          <cell r="BR31"/>
          <cell r="BS31"/>
          <cell r="BT31"/>
          <cell r="BU31"/>
          <cell r="BV31"/>
          <cell r="BW31"/>
          <cell r="BX31"/>
          <cell r="BY31"/>
          <cell r="BZ31"/>
          <cell r="CA31"/>
          <cell r="CB31"/>
          <cell r="CC31"/>
          <cell r="CD31"/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/>
          <cell r="AR32"/>
          <cell r="AS32"/>
          <cell r="AT32"/>
          <cell r="AU32"/>
          <cell r="AV32"/>
          <cell r="AW32"/>
          <cell r="AX32"/>
          <cell r="AY32"/>
          <cell r="AZ32"/>
          <cell r="BA32"/>
          <cell r="BB32"/>
          <cell r="BC32"/>
          <cell r="BD32"/>
          <cell r="BE32"/>
          <cell r="BF32"/>
          <cell r="BG32"/>
          <cell r="BH32"/>
          <cell r="BI32"/>
          <cell r="BJ32"/>
          <cell r="BK32"/>
          <cell r="BL32"/>
          <cell r="BM32"/>
          <cell r="BN32"/>
          <cell r="BO32"/>
          <cell r="BP32"/>
          <cell r="BQ32"/>
          <cell r="BR32"/>
          <cell r="BS32"/>
          <cell r="BT32"/>
          <cell r="BU32"/>
          <cell r="BV32"/>
          <cell r="BW32"/>
          <cell r="BX32"/>
          <cell r="BY32"/>
          <cell r="BZ32"/>
          <cell r="CA32"/>
          <cell r="CB32"/>
          <cell r="CC32"/>
          <cell r="CD32"/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/>
          <cell r="AW33"/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/>
          <cell r="BJ33"/>
          <cell r="BK33"/>
          <cell r="BL33"/>
          <cell r="BM33"/>
          <cell r="BN33"/>
          <cell r="BO33"/>
          <cell r="BP33"/>
          <cell r="BQ33"/>
          <cell r="BR33"/>
          <cell r="BS33"/>
          <cell r="BT33"/>
          <cell r="BU33"/>
          <cell r="BV33"/>
          <cell r="BW33"/>
          <cell r="BX33"/>
          <cell r="BY33"/>
          <cell r="BZ33"/>
          <cell r="CA33"/>
          <cell r="CB33"/>
          <cell r="CC33"/>
          <cell r="CD33"/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/>
          <cell r="AW34"/>
          <cell r="AX34"/>
          <cell r="AY34"/>
          <cell r="AZ34"/>
          <cell r="BA34"/>
          <cell r="BB34"/>
          <cell r="BC34"/>
          <cell r="BD34"/>
          <cell r="BE34"/>
          <cell r="BF34"/>
          <cell r="BG34"/>
          <cell r="BH34"/>
          <cell r="BI34"/>
          <cell r="BJ34"/>
          <cell r="BK34"/>
          <cell r="BL34"/>
          <cell r="BM34"/>
          <cell r="BN34"/>
          <cell r="BO34"/>
          <cell r="BP34"/>
          <cell r="BQ34"/>
          <cell r="BR34"/>
          <cell r="BS34"/>
          <cell r="BT34"/>
          <cell r="BU34"/>
          <cell r="BV34"/>
          <cell r="BW34"/>
          <cell r="BX34"/>
          <cell r="BY34"/>
          <cell r="BZ34"/>
          <cell r="CA34"/>
          <cell r="CB34"/>
          <cell r="CC34"/>
          <cell r="CD34"/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/>
          <cell r="AW35"/>
          <cell r="AX35"/>
          <cell r="AY35"/>
          <cell r="AZ35"/>
          <cell r="BA35"/>
          <cell r="BB35"/>
          <cell r="BC35"/>
          <cell r="BD35"/>
          <cell r="BE35"/>
          <cell r="BF35"/>
          <cell r="BG35"/>
          <cell r="BH35"/>
          <cell r="BI35"/>
          <cell r="BJ35"/>
          <cell r="BK35"/>
          <cell r="BL35"/>
          <cell r="BM35"/>
          <cell r="BN35"/>
          <cell r="BO35"/>
          <cell r="BP35"/>
          <cell r="BQ35"/>
          <cell r="BR35"/>
          <cell r="BS35"/>
          <cell r="BT35"/>
          <cell r="BU35"/>
          <cell r="BV35"/>
          <cell r="BW35"/>
          <cell r="BX35"/>
          <cell r="BY35"/>
          <cell r="BZ35"/>
          <cell r="CA35"/>
          <cell r="CB35"/>
          <cell r="CC35"/>
          <cell r="CD35"/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/>
          <cell r="AW36"/>
          <cell r="AX36"/>
          <cell r="AY36"/>
          <cell r="AZ36"/>
          <cell r="BA36"/>
          <cell r="BB36"/>
          <cell r="BC36"/>
          <cell r="BD36"/>
          <cell r="BE36"/>
          <cell r="BF36"/>
          <cell r="BG36"/>
          <cell r="BH36"/>
          <cell r="BI36"/>
          <cell r="BJ36"/>
          <cell r="BK36"/>
          <cell r="BL36"/>
          <cell r="BM36"/>
          <cell r="BN36"/>
          <cell r="BO36"/>
          <cell r="BP36"/>
          <cell r="BQ36"/>
          <cell r="BR36"/>
          <cell r="BS36"/>
          <cell r="BT36"/>
          <cell r="BU36"/>
          <cell r="BV36"/>
          <cell r="BW36"/>
          <cell r="BX36"/>
          <cell r="BY36"/>
          <cell r="BZ36"/>
          <cell r="CA36"/>
          <cell r="CB36"/>
          <cell r="CC36"/>
          <cell r="CD36"/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/>
          <cell r="AW37"/>
          <cell r="AX37"/>
          <cell r="AY37"/>
          <cell r="AZ37"/>
          <cell r="BA37"/>
          <cell r="BB37"/>
          <cell r="BC37"/>
          <cell r="BD37"/>
          <cell r="BE37"/>
          <cell r="BF37"/>
          <cell r="BG37"/>
          <cell r="BH37"/>
          <cell r="BI37"/>
          <cell r="BJ37"/>
          <cell r="BK37"/>
          <cell r="BL37"/>
          <cell r="BM37"/>
          <cell r="BN37"/>
          <cell r="BO37"/>
          <cell r="BP37"/>
          <cell r="BQ37"/>
          <cell r="BR37"/>
          <cell r="BS37"/>
          <cell r="BT37"/>
          <cell r="BU37"/>
          <cell r="BV37"/>
          <cell r="BW37"/>
          <cell r="BX37"/>
          <cell r="BY37"/>
          <cell r="BZ37"/>
          <cell r="CA37"/>
          <cell r="CB37"/>
          <cell r="CC37"/>
          <cell r="CD37"/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/>
          <cell r="AW38"/>
          <cell r="AX38"/>
          <cell r="AY38"/>
          <cell r="AZ38"/>
          <cell r="BA38"/>
          <cell r="BB38"/>
          <cell r="BC38"/>
          <cell r="BD38"/>
          <cell r="BE38"/>
          <cell r="BF38"/>
          <cell r="BG38"/>
          <cell r="BH38"/>
          <cell r="BI38"/>
          <cell r="BJ38"/>
          <cell r="BK38"/>
          <cell r="BL38"/>
          <cell r="BM38"/>
          <cell r="BN38"/>
          <cell r="BO38"/>
          <cell r="BP38"/>
          <cell r="BQ38"/>
          <cell r="BR38"/>
          <cell r="BS38"/>
          <cell r="BT38"/>
          <cell r="BU38"/>
          <cell r="BV38"/>
          <cell r="BW38"/>
          <cell r="BX38"/>
          <cell r="BY38"/>
          <cell r="BZ38"/>
          <cell r="CA38"/>
          <cell r="CB38"/>
          <cell r="CC38"/>
          <cell r="CD38"/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/>
          <cell r="AW39"/>
          <cell r="AX39"/>
          <cell r="AY39"/>
          <cell r="AZ39"/>
          <cell r="BA39"/>
          <cell r="BB39"/>
          <cell r="BC39"/>
          <cell r="BD39"/>
          <cell r="BE39"/>
          <cell r="BF39"/>
          <cell r="BG39"/>
          <cell r="BH39"/>
          <cell r="BI39"/>
          <cell r="BJ39"/>
          <cell r="BK39"/>
          <cell r="BL39"/>
          <cell r="BM39"/>
          <cell r="BN39"/>
          <cell r="BO39"/>
          <cell r="BP39"/>
          <cell r="BQ39"/>
          <cell r="BR39"/>
          <cell r="BS39"/>
          <cell r="BT39"/>
          <cell r="BU39"/>
          <cell r="BV39"/>
          <cell r="BW39"/>
          <cell r="BX39"/>
          <cell r="BY39"/>
          <cell r="BZ39"/>
          <cell r="CA39"/>
          <cell r="CB39"/>
          <cell r="CC39"/>
          <cell r="CD39"/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/>
          <cell r="AW40"/>
          <cell r="AX40"/>
          <cell r="AY40"/>
          <cell r="AZ40"/>
          <cell r="BA40"/>
          <cell r="BB40"/>
          <cell r="BC40"/>
          <cell r="BD40"/>
          <cell r="BE40"/>
          <cell r="BF40"/>
          <cell r="BG40"/>
          <cell r="BH40"/>
          <cell r="BI40"/>
          <cell r="BJ40"/>
          <cell r="BK40"/>
          <cell r="BL40"/>
          <cell r="BM40"/>
          <cell r="BN40"/>
          <cell r="BO40"/>
          <cell r="BP40"/>
          <cell r="BQ40"/>
          <cell r="BR40"/>
          <cell r="BS40"/>
          <cell r="BT40"/>
          <cell r="BU40"/>
          <cell r="BV40"/>
          <cell r="BW40"/>
          <cell r="BX40"/>
          <cell r="BY40"/>
          <cell r="BZ40"/>
          <cell r="CA40"/>
          <cell r="CB40"/>
          <cell r="CC40"/>
          <cell r="CD40"/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/>
          <cell r="AW41"/>
          <cell r="AX41"/>
          <cell r="AY41"/>
          <cell r="AZ41"/>
          <cell r="BA41"/>
          <cell r="BB41"/>
          <cell r="BC41"/>
          <cell r="BD41"/>
          <cell r="BE41"/>
          <cell r="BF41"/>
          <cell r="BG41"/>
          <cell r="BH41"/>
          <cell r="BI41"/>
          <cell r="BJ41"/>
          <cell r="BK41"/>
          <cell r="BL41"/>
          <cell r="BM41"/>
          <cell r="BN41"/>
          <cell r="BO41"/>
          <cell r="BP41"/>
          <cell r="BQ41"/>
          <cell r="BR41"/>
          <cell r="BS41"/>
          <cell r="BT41"/>
          <cell r="BU41"/>
          <cell r="BV41"/>
          <cell r="BW41"/>
          <cell r="BX41"/>
          <cell r="BY41"/>
          <cell r="BZ41"/>
          <cell r="CA41"/>
          <cell r="CB41"/>
          <cell r="CC41"/>
          <cell r="CD41"/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/>
          <cell r="AW42"/>
          <cell r="AX42"/>
          <cell r="AY42"/>
          <cell r="AZ42"/>
          <cell r="BA42"/>
          <cell r="BB42"/>
          <cell r="BC42"/>
          <cell r="BD42"/>
          <cell r="BE42"/>
          <cell r="BF42"/>
          <cell r="BG42"/>
          <cell r="BH42"/>
          <cell r="BI42"/>
          <cell r="BJ42"/>
          <cell r="BK42"/>
          <cell r="BL42"/>
          <cell r="BM42"/>
          <cell r="BN42"/>
          <cell r="BO42"/>
          <cell r="BP42"/>
          <cell r="BQ42"/>
          <cell r="BR42"/>
          <cell r="BS42"/>
          <cell r="BT42"/>
          <cell r="BU42"/>
          <cell r="BV42"/>
          <cell r="BW42"/>
          <cell r="BX42"/>
          <cell r="BY42"/>
          <cell r="BZ42"/>
          <cell r="CA42"/>
          <cell r="CB42"/>
          <cell r="CC42"/>
          <cell r="CD42"/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/>
          <cell r="AW43"/>
          <cell r="AX43"/>
          <cell r="AY43"/>
          <cell r="AZ43"/>
          <cell r="BA43"/>
          <cell r="BB43"/>
          <cell r="BC43"/>
          <cell r="BD43"/>
          <cell r="BE43"/>
          <cell r="BF43"/>
          <cell r="BG43"/>
          <cell r="BH43"/>
          <cell r="BI43"/>
          <cell r="BJ43"/>
          <cell r="BK43"/>
          <cell r="BL43"/>
          <cell r="BM43"/>
          <cell r="BN43"/>
          <cell r="BO43"/>
          <cell r="BP43"/>
          <cell r="BQ43"/>
          <cell r="BR43"/>
          <cell r="BS43"/>
          <cell r="BT43"/>
          <cell r="BU43"/>
          <cell r="BV43"/>
          <cell r="BW43"/>
          <cell r="BX43"/>
          <cell r="BY43"/>
          <cell r="BZ43"/>
          <cell r="CA43"/>
          <cell r="CB43"/>
          <cell r="CC43"/>
          <cell r="CD43"/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/>
          <cell r="AW44"/>
          <cell r="AX44"/>
          <cell r="AY44"/>
          <cell r="AZ44"/>
          <cell r="BA44"/>
          <cell r="BB44"/>
          <cell r="BC44"/>
          <cell r="BD44"/>
          <cell r="BE44"/>
          <cell r="BF44"/>
          <cell r="BG44"/>
          <cell r="BH44"/>
          <cell r="BI44"/>
          <cell r="BJ44"/>
          <cell r="BK44"/>
          <cell r="BL44"/>
          <cell r="BM44"/>
          <cell r="BN44"/>
          <cell r="BO44"/>
          <cell r="BP44"/>
          <cell r="BQ44"/>
          <cell r="BR44"/>
          <cell r="BS44"/>
          <cell r="BT44"/>
          <cell r="BU44"/>
          <cell r="BV44"/>
          <cell r="BW44"/>
          <cell r="BX44"/>
          <cell r="BY44"/>
          <cell r="BZ44"/>
          <cell r="CA44"/>
          <cell r="CB44"/>
          <cell r="CC44"/>
          <cell r="CD44"/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/>
          <cell r="BB45"/>
          <cell r="BC45"/>
          <cell r="BD45"/>
          <cell r="BE45"/>
          <cell r="BF45"/>
          <cell r="BG45"/>
          <cell r="BH45"/>
          <cell r="BI45"/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  <cell r="BT45"/>
          <cell r="BU45"/>
          <cell r="BV45"/>
          <cell r="BW45"/>
          <cell r="BX45"/>
          <cell r="BY45"/>
          <cell r="BZ45"/>
          <cell r="CA45"/>
          <cell r="CB45"/>
          <cell r="CC45"/>
          <cell r="CD45"/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/>
          <cell r="BB46"/>
          <cell r="BC46"/>
          <cell r="BD46"/>
          <cell r="BE46"/>
          <cell r="BF46"/>
          <cell r="BG46"/>
          <cell r="BH46"/>
          <cell r="BI46"/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  <cell r="BT46"/>
          <cell r="BU46"/>
          <cell r="BV46"/>
          <cell r="BW46"/>
          <cell r="BX46"/>
          <cell r="BY46"/>
          <cell r="BZ46"/>
          <cell r="CA46"/>
          <cell r="CB46"/>
          <cell r="CC46"/>
          <cell r="CD46"/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/>
          <cell r="BB47"/>
          <cell r="BC47"/>
          <cell r="BD47"/>
          <cell r="BE47"/>
          <cell r="BF47"/>
          <cell r="BG47"/>
          <cell r="BH47"/>
          <cell r="BI47"/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  <cell r="BT47"/>
          <cell r="BU47"/>
          <cell r="BV47"/>
          <cell r="BW47"/>
          <cell r="BX47"/>
          <cell r="BY47"/>
          <cell r="BZ47"/>
          <cell r="CA47"/>
          <cell r="CB47"/>
          <cell r="CC47"/>
          <cell r="CD47"/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/>
          <cell r="BB48"/>
          <cell r="BC48"/>
          <cell r="BD48"/>
          <cell r="BE48"/>
          <cell r="BF48"/>
          <cell r="BG48"/>
          <cell r="BH48"/>
          <cell r="BI48"/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  <cell r="BT48"/>
          <cell r="BU48"/>
          <cell r="BV48"/>
          <cell r="BW48"/>
          <cell r="BX48"/>
          <cell r="BY48"/>
          <cell r="BZ48"/>
          <cell r="CA48"/>
          <cell r="CB48"/>
          <cell r="CC48"/>
          <cell r="CD48"/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/>
          <cell r="AW49"/>
          <cell r="AX49"/>
          <cell r="AY49"/>
          <cell r="AZ49"/>
          <cell r="BA49"/>
          <cell r="BB49"/>
          <cell r="BC49"/>
          <cell r="BD49"/>
          <cell r="BE49"/>
          <cell r="BF49"/>
          <cell r="BG49"/>
          <cell r="BH49"/>
          <cell r="BI49"/>
          <cell r="BJ49"/>
          <cell r="BK49"/>
          <cell r="BL49"/>
          <cell r="BM49"/>
          <cell r="BN49"/>
          <cell r="BO49"/>
          <cell r="BP49"/>
          <cell r="BQ49"/>
          <cell r="BR49"/>
          <cell r="BS49"/>
          <cell r="BT49"/>
          <cell r="BU49"/>
          <cell r="BV49"/>
          <cell r="BW49"/>
          <cell r="BX49"/>
          <cell r="BY49"/>
          <cell r="BZ49"/>
          <cell r="CA49"/>
          <cell r="CB49"/>
          <cell r="CC49"/>
          <cell r="CD49"/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/>
          <cell r="BJ50"/>
          <cell r="BK50"/>
          <cell r="BL50"/>
          <cell r="BM50"/>
          <cell r="BN50"/>
          <cell r="BO50"/>
          <cell r="BP50"/>
          <cell r="BQ50"/>
          <cell r="BR50"/>
          <cell r="BS50"/>
          <cell r="BT50"/>
          <cell r="BU50"/>
          <cell r="BV50"/>
          <cell r="BW50"/>
          <cell r="BX50"/>
          <cell r="BY50"/>
          <cell r="BZ50"/>
          <cell r="CA50"/>
          <cell r="CB50"/>
          <cell r="CC50"/>
          <cell r="CD50"/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/>
          <cell r="AW51"/>
          <cell r="AX51"/>
          <cell r="AY51"/>
          <cell r="AZ51"/>
          <cell r="BA51"/>
          <cell r="BB51"/>
          <cell r="BC51"/>
          <cell r="BD51"/>
          <cell r="BE51"/>
          <cell r="BF51"/>
          <cell r="BG51"/>
          <cell r="BH51"/>
          <cell r="BI51"/>
          <cell r="BJ51"/>
          <cell r="BK51"/>
          <cell r="BL51"/>
          <cell r="BM51"/>
          <cell r="BN51"/>
          <cell r="BO51"/>
          <cell r="BP51"/>
          <cell r="BQ51"/>
          <cell r="BR51"/>
          <cell r="BS51"/>
          <cell r="BT51"/>
          <cell r="BU51"/>
          <cell r="BV51"/>
          <cell r="BW51"/>
          <cell r="BX51"/>
          <cell r="BY51"/>
          <cell r="BZ51"/>
          <cell r="CA51"/>
          <cell r="CB51"/>
          <cell r="CC51"/>
          <cell r="CD51"/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/>
          <cell r="AW52"/>
          <cell r="AX52"/>
          <cell r="AY52"/>
          <cell r="AZ52"/>
          <cell r="BA52"/>
          <cell r="BB52"/>
          <cell r="BC52"/>
          <cell r="BD52"/>
          <cell r="BE52"/>
          <cell r="BF52"/>
          <cell r="BG52"/>
          <cell r="BH52"/>
          <cell r="BI52"/>
          <cell r="BJ52"/>
          <cell r="BK52"/>
          <cell r="BL52"/>
          <cell r="BM52"/>
          <cell r="BN52"/>
          <cell r="BO52"/>
          <cell r="BP52"/>
          <cell r="BQ52"/>
          <cell r="BR52"/>
          <cell r="BS52"/>
          <cell r="BT52"/>
          <cell r="BU52"/>
          <cell r="BV52"/>
          <cell r="BW52"/>
          <cell r="BX52"/>
          <cell r="BY52"/>
          <cell r="BZ52"/>
          <cell r="CA52"/>
          <cell r="CB52"/>
          <cell r="CC52"/>
          <cell r="CD52"/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/>
          <cell r="AW53"/>
          <cell r="AX53"/>
          <cell r="AY53"/>
          <cell r="AZ53"/>
          <cell r="BA53"/>
          <cell r="BB53"/>
          <cell r="BC53"/>
          <cell r="BD53"/>
          <cell r="BE53"/>
          <cell r="BF53"/>
          <cell r="BG53"/>
          <cell r="BH53"/>
          <cell r="BI53"/>
          <cell r="BJ53"/>
          <cell r="BK53"/>
          <cell r="BL53"/>
          <cell r="BM53"/>
          <cell r="BN53"/>
          <cell r="BO53"/>
          <cell r="BP53"/>
          <cell r="BQ53"/>
          <cell r="BR53"/>
          <cell r="BS53"/>
          <cell r="BT53"/>
          <cell r="BU53"/>
          <cell r="BV53"/>
          <cell r="BW53"/>
          <cell r="BX53"/>
          <cell r="BY53"/>
          <cell r="BZ53"/>
          <cell r="CA53"/>
          <cell r="CB53"/>
          <cell r="CC53"/>
          <cell r="CD53"/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/>
          <cell r="AW54"/>
          <cell r="AX54"/>
          <cell r="AY54"/>
          <cell r="AZ54"/>
          <cell r="BA54"/>
          <cell r="BB54"/>
          <cell r="BC54"/>
          <cell r="BD54"/>
          <cell r="BE54"/>
          <cell r="BF54"/>
          <cell r="BG54"/>
          <cell r="BH54"/>
          <cell r="BI54"/>
          <cell r="BJ54"/>
          <cell r="BK54"/>
          <cell r="BL54"/>
          <cell r="BM54"/>
          <cell r="BN54"/>
          <cell r="BO54"/>
          <cell r="BP54"/>
          <cell r="BQ54"/>
          <cell r="BR54"/>
          <cell r="BS54"/>
          <cell r="BT54"/>
          <cell r="BU54"/>
          <cell r="BV54"/>
          <cell r="BW54"/>
          <cell r="BX54"/>
          <cell r="BY54"/>
          <cell r="BZ54"/>
          <cell r="CA54"/>
          <cell r="CB54"/>
          <cell r="CC54"/>
          <cell r="CD54"/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/>
          <cell r="AW55"/>
          <cell r="AX55"/>
          <cell r="AY55"/>
          <cell r="AZ55"/>
          <cell r="BA55"/>
          <cell r="BB55"/>
          <cell r="BC55"/>
          <cell r="BD55"/>
          <cell r="BE55"/>
          <cell r="BF55"/>
          <cell r="BG55"/>
          <cell r="BH55"/>
          <cell r="BI55"/>
          <cell r="BJ55"/>
          <cell r="BK55"/>
          <cell r="BL55"/>
          <cell r="BM55"/>
          <cell r="BN55"/>
          <cell r="BO55"/>
          <cell r="BP55"/>
          <cell r="BQ55"/>
          <cell r="BR55"/>
          <cell r="BS55"/>
          <cell r="BT55"/>
          <cell r="BU55"/>
          <cell r="BV55"/>
          <cell r="BW55"/>
          <cell r="BX55"/>
          <cell r="BY55"/>
          <cell r="BZ55"/>
          <cell r="CA55"/>
          <cell r="CB55"/>
          <cell r="CC55"/>
          <cell r="CD55"/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/>
          <cell r="AW56"/>
          <cell r="AX56"/>
          <cell r="AY56"/>
          <cell r="AZ56"/>
          <cell r="BA56"/>
          <cell r="BB56"/>
          <cell r="BC56"/>
          <cell r="BD56"/>
          <cell r="BE56"/>
          <cell r="BF56"/>
          <cell r="BG56"/>
          <cell r="BH56"/>
          <cell r="BI56"/>
          <cell r="BJ56"/>
          <cell r="BK56"/>
          <cell r="BL56"/>
          <cell r="BM56"/>
          <cell r="BN56"/>
          <cell r="BO56"/>
          <cell r="BP56"/>
          <cell r="BQ56"/>
          <cell r="BR56"/>
          <cell r="BS56"/>
          <cell r="BT56"/>
          <cell r="BU56"/>
          <cell r="BV56"/>
          <cell r="BW56"/>
          <cell r="BX56"/>
          <cell r="BY56"/>
          <cell r="BZ56"/>
          <cell r="CA56"/>
          <cell r="CB56"/>
          <cell r="CC56"/>
          <cell r="CD56"/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/>
          <cell r="AW57"/>
          <cell r="AX57"/>
          <cell r="AY57"/>
          <cell r="AZ57"/>
          <cell r="BA57"/>
          <cell r="BB57"/>
          <cell r="BC57"/>
          <cell r="BD57"/>
          <cell r="BE57"/>
          <cell r="BF57"/>
          <cell r="BG57"/>
          <cell r="BH57"/>
          <cell r="BI57"/>
          <cell r="BJ57"/>
          <cell r="BK57"/>
          <cell r="BL57"/>
          <cell r="BM57"/>
          <cell r="BN57"/>
          <cell r="BO57"/>
          <cell r="BP57"/>
          <cell r="BQ57"/>
          <cell r="BR57"/>
          <cell r="BS57"/>
          <cell r="BT57"/>
          <cell r="BU57"/>
          <cell r="BV57"/>
          <cell r="BW57"/>
          <cell r="BX57"/>
          <cell r="BY57"/>
          <cell r="BZ57"/>
          <cell r="CA57"/>
          <cell r="CB57"/>
          <cell r="CC57"/>
          <cell r="CD57"/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/>
          <cell r="AW58"/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/>
          <cell r="BI58"/>
          <cell r="BJ58"/>
          <cell r="BK58"/>
          <cell r="BL58"/>
          <cell r="BM58"/>
          <cell r="BN58"/>
          <cell r="BO58"/>
          <cell r="BP58"/>
          <cell r="BQ58"/>
          <cell r="BR58"/>
          <cell r="BS58"/>
          <cell r="BT58"/>
          <cell r="BU58"/>
          <cell r="BV58"/>
          <cell r="BW58"/>
          <cell r="BX58"/>
          <cell r="BY58"/>
          <cell r="BZ58"/>
          <cell r="CA58"/>
          <cell r="CB58"/>
          <cell r="CC58"/>
          <cell r="CD58"/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/>
          <cell r="AW59"/>
          <cell r="AX59"/>
          <cell r="AY59"/>
          <cell r="AZ59"/>
          <cell r="BA59"/>
          <cell r="BB59"/>
          <cell r="BC59"/>
          <cell r="BD59"/>
          <cell r="BE59"/>
          <cell r="BF59"/>
          <cell r="BG59"/>
          <cell r="BH59"/>
          <cell r="BI59"/>
          <cell r="BJ59"/>
          <cell r="BK59"/>
          <cell r="BL59"/>
          <cell r="BM59"/>
          <cell r="BN59"/>
          <cell r="BO59"/>
          <cell r="BP59"/>
          <cell r="BQ59"/>
          <cell r="BR59"/>
          <cell r="BS59"/>
          <cell r="BT59"/>
          <cell r="BU59"/>
          <cell r="BV59"/>
          <cell r="BW59"/>
          <cell r="BX59"/>
          <cell r="BY59"/>
          <cell r="BZ59"/>
          <cell r="CA59"/>
          <cell r="CB59"/>
          <cell r="CC59"/>
          <cell r="CD59"/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/>
          <cell r="AW60"/>
          <cell r="AX60"/>
          <cell r="AY60"/>
          <cell r="AZ60"/>
          <cell r="BA60"/>
          <cell r="BB60"/>
          <cell r="BC60"/>
          <cell r="BD60"/>
          <cell r="BE60"/>
          <cell r="BF60"/>
          <cell r="BG60"/>
          <cell r="BH60"/>
          <cell r="BI60"/>
          <cell r="BJ60"/>
          <cell r="BK60"/>
          <cell r="BL60"/>
          <cell r="BM60"/>
          <cell r="BN60"/>
          <cell r="BO60"/>
          <cell r="BP60"/>
          <cell r="BQ60"/>
          <cell r="BR60"/>
          <cell r="BS60"/>
          <cell r="BT60"/>
          <cell r="BU60"/>
          <cell r="BV60"/>
          <cell r="BW60"/>
          <cell r="BX60"/>
          <cell r="BY60"/>
          <cell r="BZ60"/>
          <cell r="CA60"/>
          <cell r="CB60"/>
          <cell r="CC60"/>
          <cell r="CD60"/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/>
          <cell r="AW61"/>
          <cell r="AX61"/>
          <cell r="AY61"/>
          <cell r="AZ61"/>
          <cell r="BA61"/>
          <cell r="BB61"/>
          <cell r="BC61"/>
          <cell r="BD61"/>
          <cell r="BE61"/>
          <cell r="BF61"/>
          <cell r="BG61"/>
          <cell r="BH61"/>
          <cell r="BI61"/>
          <cell r="BJ61"/>
          <cell r="BK61"/>
          <cell r="BL61"/>
          <cell r="BM61"/>
          <cell r="BN61"/>
          <cell r="BO61"/>
          <cell r="BP61"/>
          <cell r="BQ61"/>
          <cell r="BR61"/>
          <cell r="BS61"/>
          <cell r="BT61"/>
          <cell r="BU61"/>
          <cell r="BV61"/>
          <cell r="BW61"/>
          <cell r="BX61"/>
          <cell r="BY61"/>
          <cell r="BZ61"/>
          <cell r="CA61"/>
          <cell r="CB61"/>
          <cell r="CC61"/>
          <cell r="CD61"/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/>
          <cell r="AR62"/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  <cell r="BT62"/>
          <cell r="BU62"/>
          <cell r="BV62"/>
          <cell r="BW62"/>
          <cell r="BX62"/>
          <cell r="BY62"/>
          <cell r="BZ62"/>
          <cell r="CA62"/>
          <cell r="CB62"/>
          <cell r="CC62"/>
          <cell r="CD62"/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/>
          <cell r="AR63"/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  <cell r="BT63"/>
          <cell r="BU63"/>
          <cell r="BV63"/>
          <cell r="BW63"/>
          <cell r="BX63"/>
          <cell r="BY63"/>
          <cell r="BZ63"/>
          <cell r="CA63"/>
          <cell r="CB63"/>
          <cell r="CC63"/>
          <cell r="CD63"/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/>
          <cell r="AR64"/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  <cell r="BT64"/>
          <cell r="BU64"/>
          <cell r="BV64"/>
          <cell r="BW64"/>
          <cell r="BX64"/>
          <cell r="BY64"/>
          <cell r="BZ64"/>
          <cell r="CA64"/>
          <cell r="CB64"/>
          <cell r="CC64"/>
          <cell r="CD64"/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/>
          <cell r="AR65"/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  <cell r="BT65"/>
          <cell r="BU65"/>
          <cell r="BV65"/>
          <cell r="BW65"/>
          <cell r="BX65"/>
          <cell r="BY65"/>
          <cell r="BZ65"/>
          <cell r="CA65"/>
          <cell r="CB65"/>
          <cell r="CC65"/>
          <cell r="CD65"/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/>
          <cell r="AR66"/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  <cell r="BT66"/>
          <cell r="BU66"/>
          <cell r="BV66"/>
          <cell r="BW66"/>
          <cell r="BX66"/>
          <cell r="BY66"/>
          <cell r="BZ66"/>
          <cell r="CA66"/>
          <cell r="CB66"/>
          <cell r="CC66"/>
          <cell r="CD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  <cell r="BH67"/>
          <cell r="BI67"/>
          <cell r="BJ67"/>
          <cell r="BK67"/>
          <cell r="BL67"/>
          <cell r="BM67"/>
          <cell r="BN67"/>
          <cell r="BO67"/>
          <cell r="BP67"/>
          <cell r="BQ67"/>
          <cell r="BR67"/>
          <cell r="BS67"/>
          <cell r="BT67"/>
          <cell r="BU67"/>
          <cell r="BV67"/>
          <cell r="BW67"/>
          <cell r="BX67"/>
          <cell r="BY67"/>
          <cell r="BZ67"/>
          <cell r="CA67"/>
          <cell r="CB67"/>
          <cell r="CC67"/>
          <cell r="CD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/>
          <cell r="AR68"/>
          <cell r="AS68"/>
          <cell r="AT68"/>
          <cell r="AU68"/>
          <cell r="AV68"/>
          <cell r="AW68"/>
          <cell r="AX68"/>
          <cell r="AY68"/>
          <cell r="AZ68"/>
          <cell r="BA68"/>
          <cell r="BB68"/>
          <cell r="BC68"/>
          <cell r="BD68"/>
          <cell r="BE68"/>
          <cell r="BF68"/>
          <cell r="BG68"/>
          <cell r="BH68"/>
          <cell r="BI68"/>
          <cell r="BJ68"/>
          <cell r="BK68"/>
          <cell r="BL68"/>
          <cell r="BM68"/>
          <cell r="BN68"/>
          <cell r="BO68"/>
          <cell r="BP68"/>
          <cell r="BQ68"/>
          <cell r="BR68"/>
          <cell r="BS68"/>
          <cell r="BT68"/>
          <cell r="BU68"/>
          <cell r="BV68"/>
          <cell r="BW68"/>
          <cell r="BX68"/>
          <cell r="BY68"/>
          <cell r="BZ68"/>
          <cell r="CA68"/>
          <cell r="CB68"/>
          <cell r="CC68"/>
          <cell r="CD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/>
          <cell r="AR69"/>
          <cell r="AS69"/>
          <cell r="AT69"/>
          <cell r="AU69"/>
          <cell r="AV69"/>
          <cell r="AW69"/>
          <cell r="AX69"/>
          <cell r="AY69"/>
          <cell r="AZ69"/>
          <cell r="BA69"/>
          <cell r="BB69"/>
          <cell r="BC69"/>
          <cell r="BD69"/>
          <cell r="BE69"/>
          <cell r="BF69"/>
          <cell r="BG69"/>
          <cell r="BH69"/>
          <cell r="BI69"/>
          <cell r="BJ69"/>
          <cell r="BK69"/>
          <cell r="BL69"/>
          <cell r="BM69"/>
          <cell r="BN69"/>
          <cell r="BO69"/>
          <cell r="BP69"/>
          <cell r="BQ69"/>
          <cell r="BR69"/>
          <cell r="BS69"/>
          <cell r="BT69"/>
          <cell r="BU69"/>
          <cell r="BV69"/>
          <cell r="BW69"/>
          <cell r="BX69"/>
          <cell r="BY69"/>
          <cell r="BZ69"/>
          <cell r="CA69"/>
          <cell r="CB69"/>
          <cell r="CC69"/>
          <cell r="CD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/>
          <cell r="AR70"/>
          <cell r="AS70"/>
          <cell r="AT70"/>
          <cell r="AU70"/>
          <cell r="AV70"/>
          <cell r="AW70"/>
          <cell r="AX70"/>
          <cell r="AY70"/>
          <cell r="AZ70"/>
          <cell r="BA70"/>
          <cell r="BB70"/>
          <cell r="BC70"/>
          <cell r="BD70"/>
          <cell r="BE70"/>
          <cell r="BF70"/>
          <cell r="BG70"/>
          <cell r="BH70"/>
          <cell r="BI70"/>
          <cell r="BJ70"/>
          <cell r="BK70"/>
          <cell r="BL70"/>
          <cell r="BM70"/>
          <cell r="BN70"/>
          <cell r="BO70"/>
          <cell r="BP70"/>
          <cell r="BQ70"/>
          <cell r="BR70"/>
          <cell r="BS70"/>
          <cell r="BT70"/>
          <cell r="BU70"/>
          <cell r="BV70"/>
          <cell r="BW70"/>
          <cell r="BX70"/>
          <cell r="BY70"/>
          <cell r="BZ70"/>
          <cell r="CA70"/>
          <cell r="CB70"/>
          <cell r="CC70"/>
          <cell r="CD70"/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/>
          <cell r="AR71"/>
          <cell r="AS71"/>
          <cell r="AT71"/>
          <cell r="AU71"/>
          <cell r="AV71"/>
          <cell r="AW71"/>
          <cell r="AX71"/>
          <cell r="AY71"/>
          <cell r="AZ71"/>
          <cell r="BA71"/>
          <cell r="BB71"/>
          <cell r="BC71"/>
          <cell r="BD71"/>
          <cell r="BE71"/>
          <cell r="BF71"/>
          <cell r="BG71"/>
          <cell r="BH71"/>
          <cell r="BI71"/>
          <cell r="BJ71"/>
          <cell r="BK71"/>
          <cell r="BL71"/>
          <cell r="BM71"/>
          <cell r="BN71"/>
          <cell r="BO71"/>
          <cell r="BP71"/>
          <cell r="BQ71"/>
          <cell r="BR71"/>
          <cell r="BS71"/>
          <cell r="BT71"/>
          <cell r="BU71"/>
          <cell r="BV71"/>
          <cell r="BW71"/>
          <cell r="BX71"/>
          <cell r="BY71"/>
          <cell r="BZ71"/>
          <cell r="CA71"/>
          <cell r="CB71"/>
          <cell r="CC71"/>
          <cell r="CD71"/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/>
          <cell r="AS72"/>
          <cell r="AT72"/>
          <cell r="AU72"/>
          <cell r="AV72"/>
          <cell r="AW72"/>
          <cell r="AX72"/>
          <cell r="AY72"/>
          <cell r="AZ72"/>
          <cell r="BA72"/>
          <cell r="BB72"/>
          <cell r="BC72"/>
          <cell r="BD72"/>
          <cell r="BE72"/>
          <cell r="BF72"/>
          <cell r="BG72"/>
          <cell r="BH72"/>
          <cell r="BI72"/>
          <cell r="BJ72"/>
          <cell r="BK72"/>
          <cell r="BL72"/>
          <cell r="BM72"/>
          <cell r="BN72"/>
          <cell r="BO72"/>
          <cell r="BP72"/>
          <cell r="BQ72"/>
          <cell r="BR72"/>
          <cell r="BS72"/>
          <cell r="BT72"/>
          <cell r="BU72"/>
          <cell r="BV72"/>
          <cell r="BW72"/>
          <cell r="BX72"/>
          <cell r="BY72"/>
          <cell r="BZ72"/>
          <cell r="CA72"/>
          <cell r="CB72"/>
          <cell r="CC72"/>
          <cell r="CD72"/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/>
          <cell r="AR73"/>
          <cell r="AS73"/>
          <cell r="AT73"/>
          <cell r="AU73"/>
          <cell r="AV73"/>
          <cell r="AW73"/>
          <cell r="AX73"/>
          <cell r="AY73"/>
          <cell r="AZ73"/>
          <cell r="BA73"/>
          <cell r="BB73"/>
          <cell r="BC73"/>
          <cell r="BD73"/>
          <cell r="BE73"/>
          <cell r="BF73"/>
          <cell r="BG73"/>
          <cell r="BH73"/>
          <cell r="BI73"/>
          <cell r="BJ73"/>
          <cell r="BK73"/>
          <cell r="BL73"/>
          <cell r="BM73"/>
          <cell r="BN73"/>
          <cell r="BO73"/>
          <cell r="BP73"/>
          <cell r="BQ73"/>
          <cell r="BR73"/>
          <cell r="BS73"/>
          <cell r="BT73"/>
          <cell r="BU73"/>
          <cell r="BV73"/>
          <cell r="BW73"/>
          <cell r="BX73"/>
          <cell r="BY73"/>
          <cell r="BZ73"/>
          <cell r="CA73"/>
          <cell r="CB73"/>
          <cell r="CC73"/>
          <cell r="CD73"/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/>
          <cell r="AR74"/>
          <cell r="AS74"/>
          <cell r="AT74"/>
          <cell r="AU74"/>
          <cell r="AV74"/>
          <cell r="AW74"/>
          <cell r="AX74"/>
          <cell r="AY74"/>
          <cell r="AZ74"/>
          <cell r="BA74"/>
          <cell r="BB74"/>
          <cell r="BC74"/>
          <cell r="BD74"/>
          <cell r="BE74"/>
          <cell r="BF74"/>
          <cell r="BG74"/>
          <cell r="BH74"/>
          <cell r="BI74"/>
          <cell r="BJ74"/>
          <cell r="BK74"/>
          <cell r="BL74"/>
          <cell r="BM74"/>
          <cell r="BN74"/>
          <cell r="BO74"/>
          <cell r="BP74"/>
          <cell r="BQ74"/>
          <cell r="BR74"/>
          <cell r="BS74"/>
          <cell r="BT74"/>
          <cell r="BU74"/>
          <cell r="BV74"/>
          <cell r="BW74"/>
          <cell r="BX74"/>
          <cell r="BY74"/>
          <cell r="BZ74"/>
          <cell r="CA74"/>
          <cell r="CB74"/>
          <cell r="CC74"/>
          <cell r="CD74"/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/>
          <cell r="AR75"/>
          <cell r="AS75"/>
          <cell r="AT75"/>
          <cell r="AU75"/>
          <cell r="AV75"/>
          <cell r="AW75"/>
          <cell r="AX75"/>
          <cell r="AY75"/>
          <cell r="AZ75"/>
          <cell r="BA75"/>
          <cell r="BB75"/>
          <cell r="BC75"/>
          <cell r="BD75"/>
          <cell r="BE75"/>
          <cell r="BF75"/>
          <cell r="BG75"/>
          <cell r="BH75"/>
          <cell r="BI75"/>
          <cell r="BJ75"/>
          <cell r="BK75"/>
          <cell r="BL75"/>
          <cell r="BM75"/>
          <cell r="BN75"/>
          <cell r="BO75"/>
          <cell r="BP75"/>
          <cell r="BQ75"/>
          <cell r="BR75"/>
          <cell r="BS75"/>
          <cell r="BT75"/>
          <cell r="BU75"/>
          <cell r="BV75"/>
          <cell r="BW75"/>
          <cell r="BX75"/>
          <cell r="BY75"/>
          <cell r="BZ75"/>
          <cell r="CA75"/>
          <cell r="CB75"/>
          <cell r="CC75"/>
          <cell r="CD75"/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/>
          <cell r="AR76"/>
          <cell r="AS76"/>
          <cell r="AT76"/>
          <cell r="AU76"/>
          <cell r="AV76"/>
          <cell r="AW76"/>
          <cell r="AX76"/>
          <cell r="AY76"/>
          <cell r="AZ76"/>
          <cell r="BA76"/>
          <cell r="BB76"/>
          <cell r="BC76"/>
          <cell r="BD76"/>
          <cell r="BE76"/>
          <cell r="BF76"/>
          <cell r="BG76"/>
          <cell r="BH76"/>
          <cell r="BI76"/>
          <cell r="BJ76"/>
          <cell r="BK76"/>
          <cell r="BL76"/>
          <cell r="BM76"/>
          <cell r="BN76"/>
          <cell r="BO76"/>
          <cell r="BP76"/>
          <cell r="BQ76"/>
          <cell r="BR76"/>
          <cell r="BS76"/>
          <cell r="BT76"/>
          <cell r="BU76"/>
          <cell r="BV76"/>
          <cell r="BW76"/>
          <cell r="BX76"/>
          <cell r="BY76"/>
          <cell r="BZ76"/>
          <cell r="CA76"/>
          <cell r="CB76"/>
          <cell r="CC76"/>
          <cell r="CD76"/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/>
          <cell r="AR77"/>
          <cell r="AS77"/>
          <cell r="AT77"/>
          <cell r="AU77"/>
          <cell r="AV77"/>
          <cell r="AW77"/>
          <cell r="AX77"/>
          <cell r="AY77"/>
          <cell r="AZ77"/>
          <cell r="BA77"/>
          <cell r="BB77"/>
          <cell r="BC77"/>
          <cell r="BD77"/>
          <cell r="BE77"/>
          <cell r="BF77"/>
          <cell r="BG77"/>
          <cell r="BH77"/>
          <cell r="BI77"/>
          <cell r="BJ77"/>
          <cell r="BK77"/>
          <cell r="BL77"/>
          <cell r="BM77"/>
          <cell r="BN77"/>
          <cell r="BO77"/>
          <cell r="BP77"/>
          <cell r="BQ77"/>
          <cell r="BR77"/>
          <cell r="BS77"/>
          <cell r="BT77"/>
          <cell r="BU77"/>
          <cell r="BV77"/>
          <cell r="BW77"/>
          <cell r="BX77"/>
          <cell r="BY77"/>
          <cell r="BZ77"/>
          <cell r="CA77"/>
          <cell r="CB77"/>
          <cell r="CC77"/>
          <cell r="CD77"/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/>
          <cell r="AR78"/>
          <cell r="AS78"/>
          <cell r="AT78"/>
          <cell r="AU78"/>
          <cell r="AV78"/>
          <cell r="AW78"/>
          <cell r="AX78"/>
          <cell r="AY78"/>
          <cell r="AZ78"/>
          <cell r="BA78"/>
          <cell r="BB78"/>
          <cell r="BC78"/>
          <cell r="BD78"/>
          <cell r="BE78"/>
          <cell r="BF78"/>
          <cell r="BG78"/>
          <cell r="BH78"/>
          <cell r="BI78"/>
          <cell r="BJ78"/>
          <cell r="BK78"/>
          <cell r="BL78"/>
          <cell r="BM78"/>
          <cell r="BN78"/>
          <cell r="BO78"/>
          <cell r="BP78"/>
          <cell r="BQ78"/>
          <cell r="BR78"/>
          <cell r="BS78"/>
          <cell r="BT78"/>
          <cell r="BU78"/>
          <cell r="BV78"/>
          <cell r="BW78"/>
          <cell r="BX78"/>
          <cell r="BY78"/>
          <cell r="BZ78"/>
          <cell r="CA78"/>
          <cell r="CB78"/>
          <cell r="CC78"/>
          <cell r="CD78"/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/>
          <cell r="AR79"/>
          <cell r="AS79"/>
          <cell r="AT79"/>
          <cell r="AU79"/>
          <cell r="AV79"/>
          <cell r="AW79"/>
          <cell r="AX79"/>
          <cell r="AY79"/>
          <cell r="AZ79"/>
          <cell r="BA79"/>
          <cell r="BB79"/>
          <cell r="BC79"/>
          <cell r="BD79"/>
          <cell r="BE79"/>
          <cell r="BF79"/>
          <cell r="BG79"/>
          <cell r="BH79"/>
          <cell r="BI79"/>
          <cell r="BJ79"/>
          <cell r="BK79"/>
          <cell r="BL79"/>
          <cell r="BM79"/>
          <cell r="BN79"/>
          <cell r="BO79"/>
          <cell r="BP79"/>
          <cell r="BQ79"/>
          <cell r="BR79"/>
          <cell r="BS79"/>
          <cell r="BT79"/>
          <cell r="BU79"/>
          <cell r="BV79"/>
          <cell r="BW79"/>
          <cell r="BX79"/>
          <cell r="BY79"/>
          <cell r="BZ79"/>
          <cell r="CA79"/>
          <cell r="CB79"/>
          <cell r="CC79"/>
          <cell r="CD79"/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/>
          <cell r="AR80"/>
          <cell r="AS80"/>
          <cell r="AT80"/>
          <cell r="AU80"/>
          <cell r="AV80"/>
          <cell r="AW80"/>
          <cell r="AX80"/>
          <cell r="AY80"/>
          <cell r="AZ80"/>
          <cell r="BA80"/>
          <cell r="BB80"/>
          <cell r="BC80"/>
          <cell r="BD80"/>
          <cell r="BE80"/>
          <cell r="BF80"/>
          <cell r="BG80"/>
          <cell r="BH80"/>
          <cell r="BI80"/>
          <cell r="BJ80"/>
          <cell r="BK80"/>
          <cell r="BL80"/>
          <cell r="BM80"/>
          <cell r="BN80"/>
          <cell r="BO80"/>
          <cell r="BP80"/>
          <cell r="BQ80"/>
          <cell r="BR80"/>
          <cell r="BS80"/>
          <cell r="BT80"/>
          <cell r="BU80"/>
          <cell r="BV80"/>
          <cell r="BW80"/>
          <cell r="BX80"/>
          <cell r="BY80"/>
          <cell r="BZ80"/>
          <cell r="CA80"/>
          <cell r="CB80"/>
          <cell r="CC80"/>
          <cell r="CD80"/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/>
          <cell r="AR81"/>
          <cell r="AS81"/>
          <cell r="AT81"/>
          <cell r="AU81"/>
          <cell r="AV81"/>
          <cell r="AW81"/>
          <cell r="AX81"/>
          <cell r="AY81"/>
          <cell r="AZ81"/>
          <cell r="BA81"/>
          <cell r="BB81"/>
          <cell r="BC81"/>
          <cell r="BD81"/>
          <cell r="BE81"/>
          <cell r="BF81"/>
          <cell r="BG81"/>
          <cell r="BH81"/>
          <cell r="BI81"/>
          <cell r="BJ81"/>
          <cell r="BK81"/>
          <cell r="BL81"/>
          <cell r="BM81"/>
          <cell r="BN81"/>
          <cell r="BO81"/>
          <cell r="BP81"/>
          <cell r="BQ81"/>
          <cell r="BR81"/>
          <cell r="BS81"/>
          <cell r="BT81"/>
          <cell r="BU81"/>
          <cell r="BV81"/>
          <cell r="BW81"/>
          <cell r="BX81"/>
          <cell r="BY81"/>
          <cell r="BZ81"/>
          <cell r="CA81"/>
          <cell r="CB81"/>
          <cell r="CC81"/>
          <cell r="CD81"/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/>
          <cell r="AR82"/>
          <cell r="AS82"/>
          <cell r="AT82"/>
          <cell r="AU82"/>
          <cell r="AV82"/>
          <cell r="AW82"/>
          <cell r="AX82"/>
          <cell r="AY82"/>
          <cell r="AZ82"/>
          <cell r="BA82"/>
          <cell r="BB82"/>
          <cell r="BC82"/>
          <cell r="BD82"/>
          <cell r="BE82"/>
          <cell r="BF82"/>
          <cell r="BG82"/>
          <cell r="BH82"/>
          <cell r="BI82"/>
          <cell r="BJ82"/>
          <cell r="BK82"/>
          <cell r="BL82"/>
          <cell r="BM82"/>
          <cell r="BN82"/>
          <cell r="BO82"/>
          <cell r="BP82"/>
          <cell r="BQ82"/>
          <cell r="BR82"/>
          <cell r="BS82"/>
          <cell r="BT82"/>
          <cell r="BU82"/>
          <cell r="BV82"/>
          <cell r="BW82"/>
          <cell r="BX82"/>
          <cell r="BY82"/>
          <cell r="BZ82"/>
          <cell r="CA82"/>
          <cell r="CB82"/>
          <cell r="CC82"/>
          <cell r="CD82"/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/>
          <cell r="AR83"/>
          <cell r="AS83"/>
          <cell r="AT83"/>
          <cell r="AU83"/>
          <cell r="AV83"/>
          <cell r="AW83"/>
          <cell r="AX83"/>
          <cell r="AY83"/>
          <cell r="AZ83"/>
          <cell r="BA83"/>
          <cell r="BB83"/>
          <cell r="BC83"/>
          <cell r="BD83"/>
          <cell r="BE83"/>
          <cell r="BF83"/>
          <cell r="BG83"/>
          <cell r="BH83"/>
          <cell r="BI83"/>
          <cell r="BJ83"/>
          <cell r="BK83"/>
          <cell r="BL83"/>
          <cell r="BM83"/>
          <cell r="BN83"/>
          <cell r="BO83"/>
          <cell r="BP83"/>
          <cell r="BQ83"/>
          <cell r="BR83"/>
          <cell r="BS83"/>
          <cell r="BT83"/>
          <cell r="BU83"/>
          <cell r="BV83"/>
          <cell r="BW83"/>
          <cell r="BX83"/>
          <cell r="BY83"/>
          <cell r="BZ83"/>
          <cell r="CA83"/>
          <cell r="CB83"/>
          <cell r="CC83"/>
          <cell r="CD83"/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/>
          <cell r="AR84"/>
          <cell r="AS84"/>
          <cell r="AT84"/>
          <cell r="AU84"/>
          <cell r="AV84"/>
          <cell r="AW84"/>
          <cell r="AX84"/>
          <cell r="AY84"/>
          <cell r="AZ84"/>
          <cell r="BA84"/>
          <cell r="BB84"/>
          <cell r="BC84"/>
          <cell r="BD84"/>
          <cell r="BE84"/>
          <cell r="BF84"/>
          <cell r="BG84"/>
          <cell r="BH84"/>
          <cell r="BI84"/>
          <cell r="BJ84"/>
          <cell r="BK84"/>
          <cell r="BL84"/>
          <cell r="BM84"/>
          <cell r="BN84"/>
          <cell r="BO84"/>
          <cell r="BP84"/>
          <cell r="BQ84"/>
          <cell r="BR84"/>
          <cell r="BS84"/>
          <cell r="BT84"/>
          <cell r="BU84"/>
          <cell r="BV84"/>
          <cell r="BW84"/>
          <cell r="BX84"/>
          <cell r="BY84"/>
          <cell r="BZ84"/>
          <cell r="CA84"/>
          <cell r="CB84"/>
          <cell r="CC84"/>
          <cell r="CD84"/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/>
          <cell r="AR85"/>
          <cell r="AS85"/>
          <cell r="AT85"/>
          <cell r="AU85"/>
          <cell r="AV85"/>
          <cell r="AW85"/>
          <cell r="AX85"/>
          <cell r="AY85"/>
          <cell r="AZ85"/>
          <cell r="BA85"/>
          <cell r="BB85"/>
          <cell r="BC85"/>
          <cell r="BD85"/>
          <cell r="BE85"/>
          <cell r="BF85"/>
          <cell r="BG85"/>
          <cell r="BH85"/>
          <cell r="BI85"/>
          <cell r="BJ85"/>
          <cell r="BK85"/>
          <cell r="BL85"/>
          <cell r="BM85"/>
          <cell r="BN85"/>
          <cell r="BO85"/>
          <cell r="BP85"/>
          <cell r="BQ85"/>
          <cell r="BR85"/>
          <cell r="BS85"/>
          <cell r="BT85"/>
          <cell r="BU85"/>
          <cell r="BV85"/>
          <cell r="BW85"/>
          <cell r="BX85"/>
          <cell r="BY85"/>
          <cell r="BZ85"/>
          <cell r="CA85"/>
          <cell r="CB85"/>
          <cell r="CC85"/>
          <cell r="CD85"/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/>
          <cell r="AR86"/>
          <cell r="AS86"/>
          <cell r="AT86"/>
          <cell r="AU86"/>
          <cell r="AV86"/>
          <cell r="AW86"/>
          <cell r="AX86"/>
          <cell r="AY86"/>
          <cell r="AZ86"/>
          <cell r="BA86"/>
          <cell r="BB86"/>
          <cell r="BC86"/>
          <cell r="BD86"/>
          <cell r="BE86"/>
          <cell r="BF86"/>
          <cell r="BG86"/>
          <cell r="BH86"/>
          <cell r="BI86"/>
          <cell r="BJ86"/>
          <cell r="BK86"/>
          <cell r="BL86"/>
          <cell r="BM86"/>
          <cell r="BN86"/>
          <cell r="BO86"/>
          <cell r="BP86"/>
          <cell r="BQ86"/>
          <cell r="BR86"/>
          <cell r="BS86"/>
          <cell r="BT86"/>
          <cell r="BU86"/>
          <cell r="BV86"/>
          <cell r="BW86"/>
          <cell r="BX86"/>
          <cell r="BY86"/>
          <cell r="BZ86"/>
          <cell r="CA86"/>
          <cell r="CB86"/>
          <cell r="CC86"/>
          <cell r="CD86"/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/>
          <cell r="AR87"/>
          <cell r="AS87"/>
          <cell r="AT87"/>
          <cell r="AU87"/>
          <cell r="AV87"/>
          <cell r="AW87"/>
          <cell r="AX87"/>
          <cell r="AY87"/>
          <cell r="AZ87"/>
          <cell r="BA87"/>
          <cell r="BB87"/>
          <cell r="BC87"/>
          <cell r="BD87"/>
          <cell r="BE87"/>
          <cell r="BF87"/>
          <cell r="BG87"/>
          <cell r="BH87"/>
          <cell r="BI87"/>
          <cell r="BJ87"/>
          <cell r="BK87"/>
          <cell r="BL87"/>
          <cell r="BM87"/>
          <cell r="BN87"/>
          <cell r="BO87"/>
          <cell r="BP87"/>
          <cell r="BQ87"/>
          <cell r="BR87"/>
          <cell r="BS87"/>
          <cell r="BT87"/>
          <cell r="BU87"/>
          <cell r="BV87"/>
          <cell r="BW87"/>
          <cell r="BX87"/>
          <cell r="BY87"/>
          <cell r="BZ87"/>
          <cell r="CA87"/>
          <cell r="CB87"/>
          <cell r="CC87"/>
          <cell r="CD87"/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/>
          <cell r="AR88"/>
          <cell r="AS88"/>
          <cell r="AT88"/>
          <cell r="AU88"/>
          <cell r="AV88"/>
          <cell r="AW88"/>
          <cell r="AX88"/>
          <cell r="AY88"/>
          <cell r="AZ88"/>
          <cell r="BA88"/>
          <cell r="BB88"/>
          <cell r="BC88"/>
          <cell r="BD88"/>
          <cell r="BE88"/>
          <cell r="BF88"/>
          <cell r="BG88"/>
          <cell r="BH88"/>
          <cell r="BI88"/>
          <cell r="BJ88"/>
          <cell r="BK88"/>
          <cell r="BL88"/>
          <cell r="BM88"/>
          <cell r="BN88"/>
          <cell r="BO88"/>
          <cell r="BP88"/>
          <cell r="BQ88"/>
          <cell r="BR88"/>
          <cell r="BS88"/>
          <cell r="BT88"/>
          <cell r="BU88"/>
          <cell r="BV88"/>
          <cell r="BW88"/>
          <cell r="BX88"/>
          <cell r="BY88"/>
          <cell r="BZ88"/>
          <cell r="CA88"/>
          <cell r="CB88"/>
          <cell r="CC88"/>
          <cell r="CD88"/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/>
          <cell r="AR89"/>
          <cell r="AS89"/>
          <cell r="AT89"/>
          <cell r="AU89"/>
          <cell r="AV89"/>
          <cell r="AW89"/>
          <cell r="AX89"/>
          <cell r="AY89"/>
          <cell r="AZ89"/>
          <cell r="BA89"/>
          <cell r="BB89"/>
          <cell r="BC89"/>
          <cell r="BD89"/>
          <cell r="BE89"/>
          <cell r="BF89"/>
          <cell r="BG89"/>
          <cell r="BH89"/>
          <cell r="BI89"/>
          <cell r="BJ89"/>
          <cell r="BK89"/>
          <cell r="BL89"/>
          <cell r="BM89"/>
          <cell r="BN89"/>
          <cell r="BO89"/>
          <cell r="BP89"/>
          <cell r="BQ89"/>
          <cell r="BR89"/>
          <cell r="BS89"/>
          <cell r="BT89"/>
          <cell r="BU89"/>
          <cell r="BV89"/>
          <cell r="BW89"/>
          <cell r="BX89"/>
          <cell r="BY89"/>
          <cell r="BZ89"/>
          <cell r="CA89"/>
          <cell r="CB89"/>
          <cell r="CC89"/>
          <cell r="CD89"/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/>
          <cell r="AR90"/>
          <cell r="AS90"/>
          <cell r="AT90"/>
          <cell r="AU90"/>
          <cell r="AV90"/>
          <cell r="AW90"/>
          <cell r="AX90"/>
          <cell r="AY90"/>
          <cell r="AZ90"/>
          <cell r="BA90"/>
          <cell r="BB90"/>
          <cell r="BC90"/>
          <cell r="BD90"/>
          <cell r="BE90"/>
          <cell r="BF90"/>
          <cell r="BG90"/>
          <cell r="BH90"/>
          <cell r="BI90"/>
          <cell r="BJ90"/>
          <cell r="BK90"/>
          <cell r="BL90"/>
          <cell r="BM90"/>
          <cell r="BN90"/>
          <cell r="BO90"/>
          <cell r="BP90"/>
          <cell r="BQ90"/>
          <cell r="BR90"/>
          <cell r="BS90"/>
          <cell r="BT90"/>
          <cell r="BU90"/>
          <cell r="BV90"/>
          <cell r="BW90"/>
          <cell r="BX90"/>
          <cell r="BY90"/>
          <cell r="BZ90"/>
          <cell r="CA90"/>
          <cell r="CB90"/>
          <cell r="CC90"/>
          <cell r="CD90"/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/>
          <cell r="AR91"/>
          <cell r="AS91"/>
          <cell r="AT91"/>
          <cell r="AU91"/>
          <cell r="AV91"/>
          <cell r="AW91"/>
          <cell r="AX91"/>
          <cell r="AY91"/>
          <cell r="AZ91"/>
          <cell r="BA91"/>
          <cell r="BB91"/>
          <cell r="BC91"/>
          <cell r="BD91"/>
          <cell r="BE91"/>
          <cell r="BF91"/>
          <cell r="BG91"/>
          <cell r="BH91"/>
          <cell r="BI91"/>
          <cell r="BJ91"/>
          <cell r="BK91"/>
          <cell r="BL91"/>
          <cell r="BM91"/>
          <cell r="BN91"/>
          <cell r="BO91"/>
          <cell r="BP91"/>
          <cell r="BQ91"/>
          <cell r="BR91"/>
          <cell r="BS91"/>
          <cell r="BT91"/>
          <cell r="BU91"/>
          <cell r="BV91"/>
          <cell r="BW91"/>
          <cell r="BX91"/>
          <cell r="BY91"/>
          <cell r="BZ91"/>
          <cell r="CA91"/>
          <cell r="CB91"/>
          <cell r="CC91"/>
          <cell r="CD91"/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/>
          <cell r="AR92"/>
          <cell r="AS92"/>
          <cell r="AT92"/>
          <cell r="AU92"/>
          <cell r="AV92"/>
          <cell r="AW92"/>
          <cell r="AX92"/>
          <cell r="AY92"/>
          <cell r="AZ92"/>
          <cell r="BA92"/>
          <cell r="BB92"/>
          <cell r="BC92"/>
          <cell r="BD92"/>
          <cell r="BE92"/>
          <cell r="BF92"/>
          <cell r="BG92"/>
          <cell r="BH92"/>
          <cell r="BI92"/>
          <cell r="BJ92"/>
          <cell r="BK92"/>
          <cell r="BL92"/>
          <cell r="BM92"/>
          <cell r="BN92"/>
          <cell r="BO92"/>
          <cell r="BP92"/>
          <cell r="BQ92"/>
          <cell r="BR92"/>
          <cell r="BS92"/>
          <cell r="BT92"/>
          <cell r="BU92"/>
          <cell r="BV92"/>
          <cell r="BW92"/>
          <cell r="BX92"/>
          <cell r="BY92"/>
          <cell r="BZ92"/>
          <cell r="CA92"/>
          <cell r="CB92"/>
          <cell r="CC92"/>
          <cell r="CD92"/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/>
          <cell r="AR93"/>
          <cell r="AS93"/>
          <cell r="AT93"/>
          <cell r="AU93"/>
          <cell r="AV93"/>
          <cell r="AW93"/>
          <cell r="AX93"/>
          <cell r="AY93"/>
          <cell r="AZ93"/>
          <cell r="BA93"/>
          <cell r="BB93"/>
          <cell r="BC93"/>
          <cell r="BD93"/>
          <cell r="BE93"/>
          <cell r="BF93"/>
          <cell r="BG93"/>
          <cell r="BH93"/>
          <cell r="BI93"/>
          <cell r="BJ93"/>
          <cell r="BK93"/>
          <cell r="BL93"/>
          <cell r="BM93"/>
          <cell r="BN93"/>
          <cell r="BO93"/>
          <cell r="BP93"/>
          <cell r="BQ93"/>
          <cell r="BR93"/>
          <cell r="BS93"/>
          <cell r="BT93"/>
          <cell r="BU93"/>
          <cell r="BV93"/>
          <cell r="BW93"/>
          <cell r="BX93"/>
          <cell r="BY93"/>
          <cell r="BZ93"/>
          <cell r="CA93"/>
          <cell r="CB93"/>
          <cell r="CC93"/>
          <cell r="CD93"/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/>
          <cell r="AR94"/>
          <cell r="AS94"/>
          <cell r="AT94"/>
          <cell r="AU94"/>
          <cell r="AV94"/>
          <cell r="AW94"/>
          <cell r="AX94"/>
          <cell r="AY94"/>
          <cell r="AZ94"/>
          <cell r="BA94"/>
          <cell r="BB94"/>
          <cell r="BC94"/>
          <cell r="BD94"/>
          <cell r="BE94"/>
          <cell r="BF94"/>
          <cell r="BG94"/>
          <cell r="BH94"/>
          <cell r="BI94"/>
          <cell r="BJ94"/>
          <cell r="BK94"/>
          <cell r="BL94"/>
          <cell r="BM94"/>
          <cell r="BN94"/>
          <cell r="BO94"/>
          <cell r="BP94"/>
          <cell r="BQ94"/>
          <cell r="BR94"/>
          <cell r="BS94"/>
          <cell r="BT94"/>
          <cell r="BU94"/>
          <cell r="BV94"/>
          <cell r="BW94"/>
          <cell r="BX94"/>
          <cell r="BY94"/>
          <cell r="BZ94"/>
          <cell r="CA94"/>
          <cell r="CB94"/>
          <cell r="CC94"/>
          <cell r="CD94"/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/>
          <cell r="AR95"/>
          <cell r="AS95"/>
          <cell r="AT95"/>
          <cell r="AU95"/>
          <cell r="AV95"/>
          <cell r="AW95"/>
          <cell r="AX95"/>
          <cell r="AY95"/>
          <cell r="AZ95"/>
          <cell r="BA95"/>
          <cell r="BB95"/>
          <cell r="BC95"/>
          <cell r="BD95"/>
          <cell r="BE95"/>
          <cell r="BF95"/>
          <cell r="BG95"/>
          <cell r="BH95"/>
          <cell r="BI95"/>
          <cell r="BJ95"/>
          <cell r="BK95"/>
          <cell r="BL95"/>
          <cell r="BM95"/>
          <cell r="BN95"/>
          <cell r="BO95"/>
          <cell r="BP95"/>
          <cell r="BQ95"/>
          <cell r="BR95"/>
          <cell r="BS95"/>
          <cell r="BT95"/>
          <cell r="BU95"/>
          <cell r="BV95"/>
          <cell r="BW95"/>
          <cell r="BX95"/>
          <cell r="BY95"/>
          <cell r="BZ95"/>
          <cell r="CA95"/>
          <cell r="CB95"/>
          <cell r="CC95"/>
          <cell r="CD95"/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/>
          <cell r="AR96"/>
          <cell r="AS96"/>
          <cell r="AT96"/>
          <cell r="AU96"/>
          <cell r="AV96"/>
          <cell r="AW96"/>
          <cell r="AX96"/>
          <cell r="AY96"/>
          <cell r="AZ96"/>
          <cell r="BA96"/>
          <cell r="BB96"/>
          <cell r="BC96"/>
          <cell r="BD96"/>
          <cell r="BE96"/>
          <cell r="BF96"/>
          <cell r="BG96"/>
          <cell r="BH96"/>
          <cell r="BI96"/>
          <cell r="BJ96"/>
          <cell r="BK96"/>
          <cell r="BL96"/>
          <cell r="BM96"/>
          <cell r="BN96"/>
          <cell r="BO96"/>
          <cell r="BP96"/>
          <cell r="BQ96"/>
          <cell r="BR96"/>
          <cell r="BS96"/>
          <cell r="BT96"/>
          <cell r="BU96"/>
          <cell r="BV96"/>
          <cell r="BW96"/>
          <cell r="BX96"/>
          <cell r="BY96"/>
          <cell r="BZ96"/>
          <cell r="CA96"/>
          <cell r="CB96"/>
          <cell r="CC96"/>
          <cell r="CD96"/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/>
          <cell r="AR97"/>
          <cell r="AS97"/>
          <cell r="AT97"/>
          <cell r="AU97"/>
          <cell r="AV97"/>
          <cell r="AW97"/>
          <cell r="AX97"/>
          <cell r="AY97"/>
          <cell r="AZ97"/>
          <cell r="BA97"/>
          <cell r="BB97"/>
          <cell r="BC97"/>
          <cell r="BD97"/>
          <cell r="BE97"/>
          <cell r="BF97"/>
          <cell r="BG97"/>
          <cell r="BH97"/>
          <cell r="BI97"/>
          <cell r="BJ97"/>
          <cell r="BK97"/>
          <cell r="BL97"/>
          <cell r="BM97"/>
          <cell r="BN97"/>
          <cell r="BO97"/>
          <cell r="BP97"/>
          <cell r="BQ97"/>
          <cell r="BR97"/>
          <cell r="BS97"/>
          <cell r="BT97"/>
          <cell r="BU97"/>
          <cell r="BV97"/>
          <cell r="BW97"/>
          <cell r="BX97"/>
          <cell r="BY97"/>
          <cell r="BZ97"/>
          <cell r="CA97"/>
          <cell r="CB97"/>
          <cell r="CC97"/>
          <cell r="CD97"/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/>
          <cell r="AR98"/>
          <cell r="AS98"/>
          <cell r="AT98"/>
          <cell r="AU98"/>
          <cell r="AV98"/>
          <cell r="AW98"/>
          <cell r="AX98"/>
          <cell r="AY98"/>
          <cell r="AZ98"/>
          <cell r="BA98"/>
          <cell r="BB98"/>
          <cell r="BC98"/>
          <cell r="BD98"/>
          <cell r="BE98"/>
          <cell r="BF98"/>
          <cell r="BG98"/>
          <cell r="BH98"/>
          <cell r="BI98"/>
          <cell r="BJ98"/>
          <cell r="BK98"/>
          <cell r="BL98"/>
          <cell r="BM98"/>
          <cell r="BN98"/>
          <cell r="BO98"/>
          <cell r="BP98"/>
          <cell r="BQ98"/>
          <cell r="BR98"/>
          <cell r="BS98"/>
          <cell r="BT98"/>
          <cell r="BU98"/>
          <cell r="BV98"/>
          <cell r="BW98"/>
          <cell r="BX98"/>
          <cell r="BY98"/>
          <cell r="BZ98"/>
          <cell r="CA98"/>
          <cell r="CB98"/>
          <cell r="CC98"/>
          <cell r="CD98"/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/>
          <cell r="AR99"/>
          <cell r="AS99"/>
          <cell r="AT99"/>
          <cell r="AU99"/>
          <cell r="AV99"/>
          <cell r="AW99"/>
          <cell r="AX99"/>
          <cell r="AY99"/>
          <cell r="AZ99"/>
          <cell r="BA99"/>
          <cell r="BB99"/>
          <cell r="BC99"/>
          <cell r="BD99"/>
          <cell r="BE99"/>
          <cell r="BF99"/>
          <cell r="BG99"/>
          <cell r="BH99"/>
          <cell r="BI99"/>
          <cell r="BJ99"/>
          <cell r="BK99"/>
          <cell r="BL99"/>
          <cell r="BM99"/>
          <cell r="BN99"/>
          <cell r="BO99"/>
          <cell r="BP99"/>
          <cell r="BQ99"/>
          <cell r="BR99"/>
          <cell r="BS99"/>
          <cell r="BT99"/>
          <cell r="BU99"/>
          <cell r="BV99"/>
          <cell r="BW99"/>
          <cell r="BX99"/>
          <cell r="BY99"/>
          <cell r="BZ99"/>
          <cell r="CA99"/>
          <cell r="CB99"/>
          <cell r="CC99"/>
          <cell r="CD99"/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/>
          <cell r="AR100"/>
          <cell r="AS100"/>
          <cell r="AT100"/>
          <cell r="AU100"/>
          <cell r="AV100"/>
          <cell r="AW100"/>
          <cell r="AX100"/>
          <cell r="AY100"/>
          <cell r="AZ100"/>
          <cell r="BA100"/>
          <cell r="BB100"/>
          <cell r="BC100"/>
          <cell r="BD100"/>
          <cell r="BE100"/>
          <cell r="BF100"/>
          <cell r="BG100"/>
          <cell r="BH100"/>
          <cell r="BI100"/>
          <cell r="BJ100"/>
          <cell r="BK100"/>
          <cell r="BL100"/>
          <cell r="BM100"/>
          <cell r="BN100"/>
          <cell r="BO100"/>
          <cell r="BP100"/>
          <cell r="BQ100"/>
          <cell r="BR100"/>
          <cell r="BS100"/>
          <cell r="BT100"/>
          <cell r="BU100"/>
          <cell r="BV100"/>
          <cell r="BW100"/>
          <cell r="BX100"/>
          <cell r="BY100"/>
          <cell r="BZ100"/>
          <cell r="CA100"/>
          <cell r="CB100"/>
          <cell r="CC100"/>
          <cell r="CD100"/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/>
          <cell r="AR101"/>
          <cell r="AS101"/>
          <cell r="AT101"/>
          <cell r="AU101"/>
          <cell r="AV101"/>
          <cell r="AW101"/>
          <cell r="AX101"/>
          <cell r="AY101"/>
          <cell r="AZ101"/>
          <cell r="BA101"/>
          <cell r="BB101"/>
          <cell r="BC101"/>
          <cell r="BD101"/>
          <cell r="BE101"/>
          <cell r="BF101"/>
          <cell r="BG101"/>
          <cell r="BH101"/>
          <cell r="BI101"/>
          <cell r="BJ101"/>
          <cell r="BK101"/>
          <cell r="BL101"/>
          <cell r="BM101"/>
          <cell r="BN101"/>
          <cell r="BO101"/>
          <cell r="BP101"/>
          <cell r="BQ101"/>
          <cell r="BR101"/>
          <cell r="BS101"/>
          <cell r="BT101"/>
          <cell r="BU101"/>
          <cell r="BV101"/>
          <cell r="BW101"/>
          <cell r="BX101"/>
          <cell r="BY101"/>
          <cell r="BZ101"/>
          <cell r="CA101"/>
          <cell r="CB101"/>
          <cell r="CC101"/>
          <cell r="CD101"/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/>
          <cell r="AR102"/>
          <cell r="AS102"/>
          <cell r="AT102"/>
          <cell r="AU102"/>
          <cell r="AV102"/>
          <cell r="AW102"/>
          <cell r="AX102"/>
          <cell r="AY102"/>
          <cell r="AZ102"/>
          <cell r="BA102"/>
          <cell r="BB102"/>
          <cell r="BC102"/>
          <cell r="BD102"/>
          <cell r="BE102"/>
          <cell r="BF102"/>
          <cell r="BG102"/>
          <cell r="BH102"/>
          <cell r="BI102"/>
          <cell r="BJ102"/>
          <cell r="BK102"/>
          <cell r="BL102"/>
          <cell r="BM102"/>
          <cell r="BN102"/>
          <cell r="BO102"/>
          <cell r="BP102"/>
          <cell r="BQ102"/>
          <cell r="BR102"/>
          <cell r="BS102"/>
          <cell r="BT102"/>
          <cell r="BU102"/>
          <cell r="BV102"/>
          <cell r="BW102"/>
          <cell r="BX102"/>
          <cell r="BY102"/>
          <cell r="BZ102"/>
          <cell r="CA102"/>
          <cell r="CB102"/>
          <cell r="CC102"/>
          <cell r="CD102"/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/>
          <cell r="AR103"/>
          <cell r="AS103"/>
          <cell r="AT103"/>
          <cell r="AU103"/>
          <cell r="AV103"/>
          <cell r="AW103"/>
          <cell r="AX103"/>
          <cell r="AY103"/>
          <cell r="AZ103"/>
          <cell r="BA103"/>
          <cell r="BB103"/>
          <cell r="BC103"/>
          <cell r="BD103"/>
          <cell r="BE103"/>
          <cell r="BF103"/>
          <cell r="BG103"/>
          <cell r="BH103"/>
          <cell r="BI103"/>
          <cell r="BJ103"/>
          <cell r="BK103"/>
          <cell r="BL103"/>
          <cell r="BM103"/>
          <cell r="BN103"/>
          <cell r="BO103"/>
          <cell r="BP103"/>
          <cell r="BQ103"/>
          <cell r="BR103"/>
          <cell r="BS103"/>
          <cell r="BT103"/>
          <cell r="BU103"/>
          <cell r="BV103"/>
          <cell r="BW103"/>
          <cell r="BX103"/>
          <cell r="BY103"/>
          <cell r="BZ103"/>
          <cell r="CA103"/>
          <cell r="CB103"/>
          <cell r="CC103"/>
          <cell r="CD103"/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/>
          <cell r="AR104"/>
          <cell r="AS104"/>
          <cell r="AT104"/>
          <cell r="AU104"/>
          <cell r="AV104"/>
          <cell r="AW104"/>
          <cell r="AX104"/>
          <cell r="AY104"/>
          <cell r="AZ104"/>
          <cell r="BA104"/>
          <cell r="BB104"/>
          <cell r="BC104"/>
          <cell r="BD104"/>
          <cell r="BE104"/>
          <cell r="BF104"/>
          <cell r="BG104"/>
          <cell r="BH104"/>
          <cell r="BI104"/>
          <cell r="BJ104"/>
          <cell r="BK104"/>
          <cell r="BL104"/>
          <cell r="BM104"/>
          <cell r="BN104"/>
          <cell r="BO104"/>
          <cell r="BP104"/>
          <cell r="BQ104"/>
          <cell r="BR104"/>
          <cell r="BS104"/>
          <cell r="BT104"/>
          <cell r="BU104"/>
          <cell r="BV104"/>
          <cell r="BW104"/>
          <cell r="BX104"/>
          <cell r="BY104"/>
          <cell r="BZ104"/>
          <cell r="CA104"/>
          <cell r="CB104"/>
          <cell r="CC104"/>
          <cell r="CD104"/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/>
          <cell r="AR105"/>
          <cell r="AS105"/>
          <cell r="AT105"/>
          <cell r="AU105"/>
          <cell r="AV105"/>
          <cell r="AW105"/>
          <cell r="AX105"/>
          <cell r="AY105"/>
          <cell r="AZ105"/>
          <cell r="BA105"/>
          <cell r="BB105"/>
          <cell r="BC105"/>
          <cell r="BD105"/>
          <cell r="BE105"/>
          <cell r="BF105"/>
          <cell r="BG105"/>
          <cell r="BH105"/>
          <cell r="BI105"/>
          <cell r="BJ105"/>
          <cell r="BK105"/>
          <cell r="BL105"/>
          <cell r="BM105"/>
          <cell r="BN105"/>
          <cell r="BO105"/>
          <cell r="BP105"/>
          <cell r="BQ105"/>
          <cell r="BR105"/>
          <cell r="BS105"/>
          <cell r="BT105"/>
          <cell r="BU105"/>
          <cell r="BV105"/>
          <cell r="BW105"/>
          <cell r="BX105"/>
          <cell r="BY105"/>
          <cell r="BZ105"/>
          <cell r="CA105"/>
          <cell r="CB105"/>
          <cell r="CC105"/>
          <cell r="CD105"/>
        </row>
      </sheetData>
      <sheetData sheetId="3">
        <row r="6">
          <cell r="B6" t="str">
            <v>ASIG. VIANDA COMP. NO REM.</v>
          </cell>
          <cell r="C6" t="str">
            <v>BONO PAZ SOCIAL</v>
          </cell>
          <cell r="D6" t="str">
            <v>VIANDA AYUDA ALIMENTARIA</v>
          </cell>
          <cell r="E6" t="str">
            <v>VIANDA DESAYUNO</v>
          </cell>
          <cell r="F6" t="str">
            <v>VIANDA MERIENDA</v>
          </cell>
          <cell r="G6" t="str">
            <v>VIANDA EXPEDIENTE</v>
          </cell>
          <cell r="H6" t="str">
            <v>VIANDA ALIMENTACIÓN DIARIA</v>
          </cell>
          <cell r="I6" t="str">
            <v>Hora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TRABAJO EN ALTURA</v>
          </cell>
          <cell r="N6" t="str">
            <v>Adic. Yacimiento/Prod.</v>
          </cell>
          <cell r="O6" t="str">
            <v>ADIC. DISPONIBILIDAD</v>
          </cell>
          <cell r="P6" t="str">
            <v>ADIC. ESPECIAL</v>
          </cell>
          <cell r="Q6" t="str">
            <v>ADIC. CHOFER TRANS. PERSONAL</v>
          </cell>
          <cell r="R6" t="str">
            <v>Antigüedad</v>
          </cell>
          <cell r="S6" t="str">
            <v>PP - Guardia Pasiva</v>
          </cell>
          <cell r="T6" t="str">
            <v>PJ - Guardia Pasiva Lunes a Viernes</v>
          </cell>
          <cell r="U6" t="str">
            <v>PJ - Guardia Pasiva Sábado, Domingo y Feriado</v>
          </cell>
          <cell r="V6" t="str">
            <v>Presentismo y Puntualidad</v>
          </cell>
          <cell r="W6" t="str">
            <v>COMPLEM. PRESENTISMO    (1)</v>
          </cell>
          <cell r="X6" t="str">
            <v>COMPLEM. PRESENTISMO    (2)</v>
          </cell>
          <cell r="Y6" t="str">
            <v>COMPLEM. PRESENTISMO    (3)</v>
          </cell>
          <cell r="Z6" t="str">
            <v>COMPLEM. PRESENTISMO    (4)</v>
          </cell>
          <cell r="AA6" t="str">
            <v>Suplemento Presentismo</v>
          </cell>
          <cell r="AB6" t="str">
            <v>SUBSIDIO FALLECIMIENTO</v>
          </cell>
          <cell r="AC6" t="str">
            <v>ASIG. VIANDA COMP. NO REM.</v>
          </cell>
          <cell r="AD6" t="str">
            <v>BONO PAZ SOCIAL</v>
          </cell>
          <cell r="AE6" t="str">
            <v>VIANDA AYUDA ALIMENTARIA</v>
          </cell>
          <cell r="AF6" t="str">
            <v>VIANDA DESAYUNO</v>
          </cell>
          <cell r="AG6" t="str">
            <v>VIANDA MERIENDA</v>
          </cell>
          <cell r="AH6" t="str">
            <v>VIANDA EXPEDIENTE</v>
          </cell>
          <cell r="AI6" t="str">
            <v>VIANDA ALIMENTACIÓN DIARIA</v>
          </cell>
          <cell r="AJ6" t="str">
            <v>Hora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Adic. Yacimiento/Prod.</v>
          </cell>
          <cell r="AQ6" t="str">
            <v>ADIC. DISPONIBILIDAD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PP - Guardia Pasiva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</row>
      </sheetData>
      <sheetData sheetId="4">
        <row r="5">
          <cell r="B5" t="str">
            <v>Seleccionar Jurisdicción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_ESCALAS.PETROLERO"/>
      <sheetName val="Moyano"/>
      <sheetName val="BD_ADICIONALES.PETROLERO"/>
      <sheetName val="Castañeda"/>
      <sheetName val="Tec Seguridad e Higiene"/>
      <sheetName val="Jefe de área"/>
      <sheetName val="Supervisor"/>
      <sheetName val="PERSONAL JERÁRQUICO"/>
      <sheetName val="Campamento PP"/>
      <sheetName val="Campamento PJ"/>
    </sheetNames>
    <sheetDataSet>
      <sheetData sheetId="0">
        <row r="7">
          <cell r="C7" t="str">
            <v>PETROLERO CHUBUT (605/10)</v>
          </cell>
          <cell r="D7" t="str">
            <v>PETROLERO CHUBUT (605/10)</v>
          </cell>
          <cell r="E7" t="str">
            <v>PETROLERO FASP (643/12)</v>
          </cell>
          <cell r="F7" t="str">
            <v>PETROLERO FASP (643/12)</v>
          </cell>
          <cell r="G7" t="str">
            <v>PETROLERO FASP (643/12)</v>
          </cell>
          <cell r="H7" t="str">
            <v>PETROLERO FASP (643/12)</v>
          </cell>
          <cell r="I7" t="str">
            <v>PETROLERO FASP (643/12)</v>
          </cell>
          <cell r="J7" t="str">
            <v>PETROLERO RN, NQN Y LP (644/12)</v>
          </cell>
          <cell r="K7" t="str">
            <v>PETROLERO RN, NQN Y LP (644/12)</v>
          </cell>
          <cell r="L7" t="str">
            <v>PETROLERO RN, NQN Y LP (644/12)</v>
          </cell>
          <cell r="M7" t="str">
            <v>PETROLERO CHUBUT (605/10)</v>
          </cell>
          <cell r="N7" t="str">
            <v>PETROLERO CHUBUT (605/10)</v>
          </cell>
          <cell r="O7" t="str">
            <v>PETROLERO FASP (643/12)</v>
          </cell>
          <cell r="P7" t="str">
            <v>PETROLERO FASP (643/12)</v>
          </cell>
          <cell r="Q7" t="str">
            <v>PETROLERO FASP (643/12)</v>
          </cell>
          <cell r="R7" t="str">
            <v>PETROLERO FASP (643/12)</v>
          </cell>
          <cell r="S7" t="str">
            <v>PETROLERO FASP (643/12)</v>
          </cell>
          <cell r="T7" t="str">
            <v>PETROLERO RN, NQN Y LP (644/12)</v>
          </cell>
          <cell r="U7" t="str">
            <v>PETROLERO RN, NQN Y LP (644/12)</v>
          </cell>
          <cell r="V7" t="str">
            <v>PETROLERO RN, NQN Y LP (644/12)</v>
          </cell>
          <cell r="W7" t="str">
            <v>PETROLERO CHUBUT (605/10)</v>
          </cell>
          <cell r="X7" t="str">
            <v>PETROLERO CHUBUT (605/10)</v>
          </cell>
          <cell r="Y7" t="str">
            <v>PETROLERO FASP (643/12)</v>
          </cell>
          <cell r="Z7" t="str">
            <v>PETROLERO FASP (643/12)</v>
          </cell>
          <cell r="AA7" t="str">
            <v>PETROLERO FASP (643/12)</v>
          </cell>
          <cell r="AB7" t="str">
            <v>PETROLERO FASP (643/12)</v>
          </cell>
          <cell r="AC7" t="str">
            <v>PETROLERO FASP (643/12)</v>
          </cell>
          <cell r="AD7" t="str">
            <v>PETROLERO RN, NQN Y LP (644/12)</v>
          </cell>
          <cell r="AE7" t="str">
            <v>PETROLERO RN, NQN Y LP (644/12)</v>
          </cell>
          <cell r="AF7" t="str">
            <v>PETROLERO RN, NQN Y LP (644/12)</v>
          </cell>
          <cell r="AG7" t="str">
            <v>PETROLERO CHUBUT (605/10)</v>
          </cell>
          <cell r="AH7" t="str">
            <v>PETROLERO CHUBUT (605/10)</v>
          </cell>
          <cell r="AI7" t="str">
            <v>PETROLERO FASP (643/12)</v>
          </cell>
          <cell r="AJ7" t="str">
            <v>PETROLERO FASP (643/12)</v>
          </cell>
          <cell r="AK7" t="str">
            <v>PETROLERO FASP (643/12)</v>
          </cell>
          <cell r="AL7" t="str">
            <v>PETROLERO FASP (643/12)</v>
          </cell>
          <cell r="AM7" t="str">
            <v>PETROLERO FASP (643/12)</v>
          </cell>
          <cell r="AN7" t="str">
            <v>PETROLERO RN, NQN Y LP (644/12)</v>
          </cell>
          <cell r="AO7" t="str">
            <v>PETROLERO RN, NQN Y LP (644/12)</v>
          </cell>
          <cell r="AP7" t="str">
            <v>PETROLERO RN, NQN Y LP (644/12)</v>
          </cell>
          <cell r="AQ7" t="str">
            <v>PETROLERO CHUBUT (605/10)</v>
          </cell>
          <cell r="AR7" t="str">
            <v>PETROLERO CHUBUT (605/10)</v>
          </cell>
          <cell r="AS7" t="str">
            <v>PETROLERO FASP (643/12)</v>
          </cell>
          <cell r="AT7" t="str">
            <v>PETROLERO FASP (643/12)</v>
          </cell>
          <cell r="AU7" t="str">
            <v>PETROLERO FASP (643/12)</v>
          </cell>
          <cell r="AV7" t="str">
            <v>PETROLERO FASP (643/12)</v>
          </cell>
          <cell r="AW7" t="str">
            <v>PETROLERO FASP (643/12)</v>
          </cell>
          <cell r="AX7" t="str">
            <v>PETROLERO RN, NQN Y LP (644/12)</v>
          </cell>
          <cell r="AY7" t="str">
            <v>PETROLERO RN, NQN Y LP (644/12)</v>
          </cell>
          <cell r="AZ7" t="str">
            <v>PETROLERO RN, NQN Y LP (644/12)</v>
          </cell>
          <cell r="BA7" t="str">
            <v>PETROLERO CHUBUT (605/10)</v>
          </cell>
          <cell r="BB7" t="str">
            <v>PETROLERO CHUBUT (605/10)</v>
          </cell>
          <cell r="BC7" t="str">
            <v>PETROLERO FASP (643/12)</v>
          </cell>
          <cell r="BD7" t="str">
            <v>PETROLERO FASP (643/12)</v>
          </cell>
          <cell r="BE7" t="str">
            <v>PETROLERO FASP (643/12)</v>
          </cell>
          <cell r="BF7" t="str">
            <v>PETROLERO FASP (643/12)</v>
          </cell>
          <cell r="BG7" t="str">
            <v>PETROLERO FASP (643/12)</v>
          </cell>
          <cell r="BH7" t="str">
            <v>PETROLERO RN, NQN Y LP (644/12)</v>
          </cell>
          <cell r="BI7" t="str">
            <v>PETROLERO RN, NQN Y LP (644/12)</v>
          </cell>
          <cell r="BJ7" t="str">
            <v>PETROLERO RN, NQN Y LP (644/12)</v>
          </cell>
          <cell r="BK7" t="str">
            <v>PETROLERO CHUBUT (605/10)</v>
          </cell>
          <cell r="BL7" t="str">
            <v>PETROLERO CHUBUT (605/10)</v>
          </cell>
          <cell r="BM7" t="str">
            <v>PETROLERO FASP (643/12)</v>
          </cell>
          <cell r="BN7" t="str">
            <v>PETROLERO FASP (643/12)</v>
          </cell>
          <cell r="BO7" t="str">
            <v>PETROLERO FASP (643/12)</v>
          </cell>
          <cell r="BP7" t="str">
            <v>PETROLERO FASP (643/12)</v>
          </cell>
          <cell r="BQ7" t="str">
            <v>PETROLERO FASP (643/12)</v>
          </cell>
          <cell r="BR7" t="str">
            <v>PETROLERO RN, NQN Y LP (644/12)</v>
          </cell>
          <cell r="BS7" t="str">
            <v>PETROLERO RN, NQN Y LP (644/12)</v>
          </cell>
          <cell r="BT7" t="str">
            <v>PETROLERO RN, NQN Y LP (644/12)</v>
          </cell>
          <cell r="BU7" t="str">
            <v>PETROLERO CHUBUT (605/10)</v>
          </cell>
          <cell r="BV7" t="str">
            <v>PETROLERO CHUBUT (605/10)</v>
          </cell>
          <cell r="BW7" t="str">
            <v>PETROLERO FASP (643/12)</v>
          </cell>
          <cell r="BX7" t="str">
            <v>PETROLERO FASP (643/12)</v>
          </cell>
          <cell r="BY7" t="str">
            <v>PETROLERO FASP (643/12)</v>
          </cell>
          <cell r="BZ7" t="str">
            <v>PETROLERO FASP (643/12)</v>
          </cell>
          <cell r="CA7" t="str">
            <v>PETROLERO FASP (643/12)</v>
          </cell>
          <cell r="CB7" t="str">
            <v>PETROLERO RN, NQN Y LP (644/12)</v>
          </cell>
          <cell r="CC7" t="str">
            <v>PETROLERO RN, NQN Y LP (644/12)</v>
          </cell>
          <cell r="CD7" t="str">
            <v>PETROLERO RN, NQN Y LP (644/12)</v>
          </cell>
          <cell r="CE7" t="str">
            <v>PETROLERO CHUBUT (605/10)</v>
          </cell>
          <cell r="CF7" t="str">
            <v>PETROLERO CHUBUT (605/10)</v>
          </cell>
          <cell r="CG7" t="str">
            <v>PETROLERO FASP (643/12)</v>
          </cell>
          <cell r="CH7" t="str">
            <v>PETROLERO FASP (643/12)</v>
          </cell>
          <cell r="CI7" t="str">
            <v>PETROLERO FASP (643/12)</v>
          </cell>
          <cell r="CJ7" t="str">
            <v>PETROLERO FASP (643/12)</v>
          </cell>
          <cell r="CK7" t="str">
            <v>PETROLERO FASP (643/12)</v>
          </cell>
          <cell r="CL7" t="str">
            <v>PETROLERO RN, NQN Y LP (644/12)</v>
          </cell>
          <cell r="CM7" t="str">
            <v>PETROLERO RN, NQN Y LP (644/12)</v>
          </cell>
          <cell r="CN7" t="str">
            <v>PETROLERO RN, NQN Y LP (644/12)</v>
          </cell>
          <cell r="CO7" t="str">
            <v>PETROLERO CHUBUT (605/10)</v>
          </cell>
          <cell r="CP7" t="str">
            <v>PETROLERO CHUBUT (605/10)</v>
          </cell>
          <cell r="CQ7" t="str">
            <v>PETROLERO FASP (643/12)</v>
          </cell>
          <cell r="CR7" t="str">
            <v>PETROLERO FASP (643/12)</v>
          </cell>
          <cell r="CS7" t="str">
            <v>PETROLERO FASP (643/12)</v>
          </cell>
          <cell r="CT7" t="str">
            <v>PETROLERO FASP (643/12)</v>
          </cell>
          <cell r="CU7" t="str">
            <v>PETROLERO FASP (643/12)</v>
          </cell>
          <cell r="CV7" t="str">
            <v>PETROLERO RN, NQN Y LP (644/12)</v>
          </cell>
          <cell r="CW7" t="str">
            <v>PETROLERO RN, NQN Y LP (644/12)</v>
          </cell>
          <cell r="CX7" t="str">
            <v>PETROLERO RN, NQN Y LP (644/12)</v>
          </cell>
          <cell r="CY7" t="str">
            <v>PETROLERO CHUBUT (605/10)</v>
          </cell>
          <cell r="CZ7" t="str">
            <v>PETROLERO CHUBUT (605/10)</v>
          </cell>
          <cell r="DA7" t="str">
            <v>PETROLERO FASP (643/12)</v>
          </cell>
          <cell r="DB7" t="str">
            <v>PETROLERO FASP (643/12)</v>
          </cell>
          <cell r="DC7" t="str">
            <v>PETROLERO FASP (643/12)</v>
          </cell>
          <cell r="DD7" t="str">
            <v>PETROLERO FASP (643/12)</v>
          </cell>
          <cell r="DE7" t="str">
            <v>PETROLERO FASP (643/12)</v>
          </cell>
          <cell r="DF7" t="str">
            <v>PETROLERO RN, NQN Y LP (644/12)</v>
          </cell>
          <cell r="DG7" t="str">
            <v>PETROLERO RN, NQN Y LP (644/12)</v>
          </cell>
          <cell r="DH7" t="str">
            <v>PETROLERO RN, NQN Y LP (644/12)</v>
          </cell>
          <cell r="DI7" t="str">
            <v>PETROLERO CHUBUT (605/10)</v>
          </cell>
          <cell r="DJ7" t="str">
            <v>PETROLERO CHUBUT (605/10)</v>
          </cell>
          <cell r="DK7" t="str">
            <v>PETROLERO FASP (643/12)</v>
          </cell>
          <cell r="DL7" t="str">
            <v>PETROLERO FASP (643/12)</v>
          </cell>
          <cell r="DM7" t="str">
            <v>PETROLERO FASP (643/12)</v>
          </cell>
          <cell r="DN7" t="str">
            <v>PETROLERO FASP (643/12)</v>
          </cell>
          <cell r="DO7" t="str">
            <v>PETROLERO FASP (643/12)</v>
          </cell>
          <cell r="DP7" t="str">
            <v>PETROLERO RN, NQN Y LP (644/12)</v>
          </cell>
          <cell r="DQ7" t="str">
            <v>PETROLERO RN, NQN Y LP (644/12)</v>
          </cell>
          <cell r="DR7" t="str">
            <v>PETROLERO RN, NQN Y LP (644/12)</v>
          </cell>
          <cell r="DS7" t="str">
            <v>PETROLERO CHUBUT (605/10)</v>
          </cell>
          <cell r="DT7" t="str">
            <v>PETROLERO CHUBUT (605/10)</v>
          </cell>
          <cell r="DU7" t="str">
            <v>PETROLERO FASP (643/12)</v>
          </cell>
          <cell r="DV7" t="str">
            <v>PETROLERO FASP (643/12)</v>
          </cell>
          <cell r="DW7" t="str">
            <v>PETROLERO FASP (643/12)</v>
          </cell>
          <cell r="DX7" t="str">
            <v>PETROLERO FASP (643/12)</v>
          </cell>
          <cell r="DY7" t="str">
            <v>PETROLERO FASP (643/12)</v>
          </cell>
          <cell r="DZ7" t="str">
            <v>PETROLERO RN, NQN Y LP (644/12)</v>
          </cell>
          <cell r="EA7" t="str">
            <v>PETROLERO RN, NQN Y LP (644/12)</v>
          </cell>
          <cell r="EB7" t="str">
            <v>PETROLERO RN, NQN Y LP (644/12)</v>
          </cell>
          <cell r="EC7" t="str">
            <v>PETROLERO CHUBUT (605/10)</v>
          </cell>
          <cell r="ED7" t="str">
            <v>PETROLERO CHUBUT (605/10)</v>
          </cell>
          <cell r="EE7" t="str">
            <v>PETROLERO FASP (643/12)</v>
          </cell>
          <cell r="EF7" t="str">
            <v>PETROLERO FASP (643/12)</v>
          </cell>
          <cell r="EG7" t="str">
            <v>PETROLERO FASP (643/12)</v>
          </cell>
          <cell r="EH7" t="str">
            <v>PETROLERO FASP (643/12)</v>
          </cell>
          <cell r="EI7" t="str">
            <v>PETROLERO FASP (643/12)</v>
          </cell>
          <cell r="EJ7" t="str">
            <v>PETROLERO RN, NQN Y LP (644/12)</v>
          </cell>
          <cell r="EK7" t="str">
            <v>PETROLERO RN, NQN Y LP (644/12)</v>
          </cell>
          <cell r="EL7" t="str">
            <v>PETROLERO RN, NQN Y LP (644/12)</v>
          </cell>
          <cell r="EM7" t="str">
            <v>PETROLERO CHUBUT (605/10)</v>
          </cell>
          <cell r="EN7" t="str">
            <v>PETROLERO CHUBUT (605/10)</v>
          </cell>
          <cell r="EO7" t="str">
            <v>PETROLERO FASP (643/12)</v>
          </cell>
          <cell r="EP7" t="str">
            <v>PETROLERO FASP (643/12)</v>
          </cell>
          <cell r="EQ7" t="str">
            <v>PETROLERO FASP (643/12)</v>
          </cell>
          <cell r="ER7" t="str">
            <v>PETROLERO FASP (643/12)</v>
          </cell>
          <cell r="ES7" t="str">
            <v>PETROLERO FASP (643/12)</v>
          </cell>
          <cell r="ET7" t="str">
            <v>PETROLERO RN, NQN Y LP (644/12)</v>
          </cell>
          <cell r="EU7" t="str">
            <v>PETROLERO RN, NQN Y LP (644/12)</v>
          </cell>
          <cell r="EV7" t="str">
            <v>PETROLERO RN, NQN Y LP (644/12)</v>
          </cell>
          <cell r="EW7" t="str">
            <v>PETROLERO CHUBUT (605/10)</v>
          </cell>
          <cell r="EX7" t="str">
            <v>PETROLERO CHUBUT (605/10)</v>
          </cell>
          <cell r="EY7" t="str">
            <v>PETROLERO FASP (643/12)</v>
          </cell>
          <cell r="EZ7" t="str">
            <v>PETROLERO FASP (643/12)</v>
          </cell>
          <cell r="FA7" t="str">
            <v>PETROLERO FASP (643/12)</v>
          </cell>
          <cell r="FB7" t="str">
            <v>PETROLERO FASP (643/12)</v>
          </cell>
          <cell r="FC7" t="str">
            <v>PETROLERO FASP (643/12)</v>
          </cell>
          <cell r="FD7" t="str">
            <v>PETROLERO RN, NQN Y LP (644/12)</v>
          </cell>
          <cell r="FE7" t="str">
            <v>PETROLERO RN, NQN Y LP (644/12)</v>
          </cell>
          <cell r="FF7" t="str">
            <v>PETROLERO RN, NQN Y LP (644/12)</v>
          </cell>
        </row>
        <row r="8">
          <cell r="C8" t="str">
            <v>BASICA</v>
          </cell>
          <cell r="D8">
            <v>1</v>
          </cell>
          <cell r="E8" t="str">
            <v>BASICA</v>
          </cell>
          <cell r="F8">
            <v>3</v>
          </cell>
          <cell r="G8">
            <v>2</v>
          </cell>
          <cell r="H8">
            <v>1</v>
          </cell>
          <cell r="I8" t="str">
            <v>CUENCA AUSTRAL</v>
          </cell>
          <cell r="J8" t="str">
            <v>BASICA</v>
          </cell>
          <cell r="K8">
            <v>3</v>
          </cell>
          <cell r="L8">
            <v>2</v>
          </cell>
          <cell r="M8" t="str">
            <v>BASICA</v>
          </cell>
          <cell r="N8">
            <v>1</v>
          </cell>
          <cell r="O8" t="str">
            <v>BASICA</v>
          </cell>
          <cell r="P8">
            <v>3</v>
          </cell>
          <cell r="Q8">
            <v>2</v>
          </cell>
          <cell r="R8">
            <v>1</v>
          </cell>
          <cell r="S8" t="str">
            <v>CUENCA AUSTRAL</v>
          </cell>
          <cell r="T8" t="str">
            <v>BASICA</v>
          </cell>
          <cell r="U8">
            <v>3</v>
          </cell>
          <cell r="V8">
            <v>2</v>
          </cell>
          <cell r="W8" t="str">
            <v>BASICA</v>
          </cell>
          <cell r="X8">
            <v>1</v>
          </cell>
          <cell r="Y8" t="str">
            <v>BASICA</v>
          </cell>
          <cell r="Z8">
            <v>3</v>
          </cell>
          <cell r="AA8">
            <v>2</v>
          </cell>
          <cell r="AB8">
            <v>1</v>
          </cell>
          <cell r="AC8" t="str">
            <v>CUENCA AUSTRAL</v>
          </cell>
          <cell r="AD8" t="str">
            <v>BASICA</v>
          </cell>
          <cell r="AE8">
            <v>3</v>
          </cell>
          <cell r="AF8">
            <v>2</v>
          </cell>
          <cell r="AG8" t="str">
            <v>BASICA</v>
          </cell>
          <cell r="AH8">
            <v>1</v>
          </cell>
          <cell r="AI8" t="str">
            <v>BASICA</v>
          </cell>
          <cell r="AJ8">
            <v>3</v>
          </cell>
          <cell r="AK8">
            <v>2</v>
          </cell>
          <cell r="AL8">
            <v>1</v>
          </cell>
          <cell r="AM8" t="str">
            <v>CUENCA AUSTRAL</v>
          </cell>
          <cell r="AN8" t="str">
            <v>BASICA</v>
          </cell>
          <cell r="AO8">
            <v>3</v>
          </cell>
          <cell r="AP8">
            <v>2</v>
          </cell>
          <cell r="AQ8" t="str">
            <v>BASICA</v>
          </cell>
          <cell r="AR8">
            <v>1</v>
          </cell>
          <cell r="AS8" t="str">
            <v>BASICA</v>
          </cell>
          <cell r="AT8">
            <v>3</v>
          </cell>
          <cell r="AU8">
            <v>2</v>
          </cell>
          <cell r="AV8">
            <v>1</v>
          </cell>
          <cell r="AW8" t="str">
            <v>CUENCA AUSTRAL</v>
          </cell>
          <cell r="AX8" t="str">
            <v>BASICA</v>
          </cell>
          <cell r="AY8">
            <v>3</v>
          </cell>
          <cell r="AZ8">
            <v>2</v>
          </cell>
          <cell r="BA8" t="str">
            <v>BASICA</v>
          </cell>
          <cell r="BB8">
            <v>1</v>
          </cell>
          <cell r="BC8" t="str">
            <v>BASICA</v>
          </cell>
          <cell r="BD8">
            <v>3</v>
          </cell>
          <cell r="BE8">
            <v>2</v>
          </cell>
          <cell r="BF8">
            <v>1</v>
          </cell>
          <cell r="BG8" t="str">
            <v>CUENCA AUSTRAL</v>
          </cell>
          <cell r="BH8" t="str">
            <v>BASICA</v>
          </cell>
          <cell r="BI8">
            <v>3</v>
          </cell>
          <cell r="BJ8">
            <v>2</v>
          </cell>
          <cell r="BK8" t="str">
            <v>BASICA</v>
          </cell>
          <cell r="BL8">
            <v>1</v>
          </cell>
          <cell r="BM8" t="str">
            <v>BASICA</v>
          </cell>
          <cell r="BN8">
            <v>3</v>
          </cell>
          <cell r="BO8">
            <v>2</v>
          </cell>
          <cell r="BP8">
            <v>1</v>
          </cell>
          <cell r="BQ8" t="str">
            <v>CUENCA AUSTRAL</v>
          </cell>
          <cell r="BR8" t="str">
            <v>BASICA</v>
          </cell>
          <cell r="BS8">
            <v>3</v>
          </cell>
          <cell r="BT8">
            <v>2</v>
          </cell>
          <cell r="BU8" t="str">
            <v>BASICA</v>
          </cell>
          <cell r="BV8">
            <v>1</v>
          </cell>
          <cell r="BW8" t="str">
            <v>BASICA</v>
          </cell>
          <cell r="BX8">
            <v>3</v>
          </cell>
          <cell r="BY8">
            <v>2</v>
          </cell>
          <cell r="BZ8">
            <v>1</v>
          </cell>
          <cell r="CA8" t="str">
            <v>CUENCA AUSTRAL</v>
          </cell>
          <cell r="CB8" t="str">
            <v>BASICA</v>
          </cell>
          <cell r="CC8">
            <v>3</v>
          </cell>
          <cell r="CD8">
            <v>2</v>
          </cell>
          <cell r="CE8" t="str">
            <v>BASICA</v>
          </cell>
          <cell r="CF8">
            <v>1</v>
          </cell>
          <cell r="CG8" t="str">
            <v>BASICA</v>
          </cell>
          <cell r="CH8">
            <v>3</v>
          </cell>
          <cell r="CI8">
            <v>2</v>
          </cell>
          <cell r="CJ8">
            <v>1</v>
          </cell>
          <cell r="CK8" t="str">
            <v>CUENCA AUSTRAL</v>
          </cell>
          <cell r="CL8" t="str">
            <v>BASICA</v>
          </cell>
          <cell r="CM8">
            <v>3</v>
          </cell>
          <cell r="CN8">
            <v>2</v>
          </cell>
          <cell r="CO8" t="str">
            <v>BASICA</v>
          </cell>
          <cell r="CP8">
            <v>1</v>
          </cell>
          <cell r="CQ8" t="str">
            <v>BASICA</v>
          </cell>
          <cell r="CR8">
            <v>3</v>
          </cell>
          <cell r="CS8">
            <v>2</v>
          </cell>
          <cell r="CT8">
            <v>1</v>
          </cell>
          <cell r="CU8" t="str">
            <v>CUENCA AUSTRAL</v>
          </cell>
          <cell r="CV8" t="str">
            <v>BASICA</v>
          </cell>
          <cell r="CW8">
            <v>3</v>
          </cell>
          <cell r="CX8">
            <v>2</v>
          </cell>
          <cell r="CY8" t="str">
            <v>BASICA</v>
          </cell>
          <cell r="CZ8">
            <v>1</v>
          </cell>
          <cell r="DA8" t="str">
            <v>BASICA</v>
          </cell>
          <cell r="DB8">
            <v>3</v>
          </cell>
          <cell r="DC8">
            <v>2</v>
          </cell>
          <cell r="DD8">
            <v>1</v>
          </cell>
          <cell r="DE8" t="str">
            <v>CUENCA AUSTRAL</v>
          </cell>
          <cell r="DF8" t="str">
            <v>BASICA</v>
          </cell>
          <cell r="DG8">
            <v>3</v>
          </cell>
          <cell r="DH8">
            <v>2</v>
          </cell>
          <cell r="DI8" t="str">
            <v>BASICA</v>
          </cell>
          <cell r="DJ8">
            <v>1</v>
          </cell>
          <cell r="DK8" t="str">
            <v>BASICA</v>
          </cell>
          <cell r="DL8">
            <v>3</v>
          </cell>
          <cell r="DM8">
            <v>2</v>
          </cell>
          <cell r="DN8">
            <v>1</v>
          </cell>
          <cell r="DO8" t="str">
            <v>CUENCA AUSTRAL</v>
          </cell>
          <cell r="DP8" t="str">
            <v>BASICA</v>
          </cell>
          <cell r="DQ8">
            <v>3</v>
          </cell>
          <cell r="DR8">
            <v>2</v>
          </cell>
          <cell r="DS8" t="str">
            <v>BASICA</v>
          </cell>
          <cell r="DT8">
            <v>1</v>
          </cell>
          <cell r="DU8" t="str">
            <v>BASICA</v>
          </cell>
          <cell r="DV8">
            <v>3</v>
          </cell>
          <cell r="DW8">
            <v>2</v>
          </cell>
          <cell r="DX8">
            <v>1</v>
          </cell>
          <cell r="DY8" t="str">
            <v>CUENCA AUSTRAL</v>
          </cell>
          <cell r="DZ8" t="str">
            <v>BASICA</v>
          </cell>
          <cell r="EA8">
            <v>3</v>
          </cell>
          <cell r="EB8">
            <v>2</v>
          </cell>
          <cell r="EC8" t="str">
            <v>BASICA</v>
          </cell>
          <cell r="ED8">
            <v>1</v>
          </cell>
          <cell r="EE8" t="str">
            <v>BASICA</v>
          </cell>
          <cell r="EF8">
            <v>3</v>
          </cell>
          <cell r="EG8">
            <v>2</v>
          </cell>
          <cell r="EH8">
            <v>1</v>
          </cell>
          <cell r="EI8" t="str">
            <v>CUENCA AUSTRAL</v>
          </cell>
          <cell r="EJ8" t="str">
            <v>BASICA</v>
          </cell>
          <cell r="EK8">
            <v>3</v>
          </cell>
          <cell r="EL8">
            <v>2</v>
          </cell>
          <cell r="EM8" t="str">
            <v>BASICA</v>
          </cell>
          <cell r="EN8">
            <v>1</v>
          </cell>
          <cell r="EO8" t="str">
            <v>BASICA</v>
          </cell>
          <cell r="EP8">
            <v>3</v>
          </cell>
          <cell r="EQ8">
            <v>2</v>
          </cell>
          <cell r="ER8">
            <v>1</v>
          </cell>
          <cell r="ES8" t="str">
            <v>CUENCA AUSTRAL</v>
          </cell>
          <cell r="ET8" t="str">
            <v>BASICA</v>
          </cell>
          <cell r="EU8">
            <v>3</v>
          </cell>
          <cell r="EV8">
            <v>2</v>
          </cell>
          <cell r="EW8" t="str">
            <v>BASICA</v>
          </cell>
          <cell r="EX8">
            <v>1</v>
          </cell>
          <cell r="EY8" t="str">
            <v>BASICA</v>
          </cell>
          <cell r="EZ8">
            <v>3</v>
          </cell>
          <cell r="FA8">
            <v>2</v>
          </cell>
          <cell r="FB8">
            <v>1</v>
          </cell>
          <cell r="FC8" t="str">
            <v>CUENCA AUSTRAL</v>
          </cell>
          <cell r="FD8" t="str">
            <v>BASICA</v>
          </cell>
          <cell r="FE8">
            <v>3</v>
          </cell>
          <cell r="FF8">
            <v>2</v>
          </cell>
        </row>
        <row r="9">
          <cell r="C9">
            <v>42917</v>
          </cell>
          <cell r="D9">
            <v>42917</v>
          </cell>
          <cell r="E9">
            <v>42917</v>
          </cell>
          <cell r="F9">
            <v>42917</v>
          </cell>
          <cell r="G9">
            <v>42917</v>
          </cell>
          <cell r="H9">
            <v>42917</v>
          </cell>
          <cell r="I9">
            <v>42917</v>
          </cell>
          <cell r="J9">
            <v>42917</v>
          </cell>
          <cell r="K9">
            <v>42917</v>
          </cell>
          <cell r="L9">
            <v>42917</v>
          </cell>
          <cell r="M9">
            <v>43009</v>
          </cell>
          <cell r="N9">
            <v>43009</v>
          </cell>
          <cell r="O9">
            <v>43009</v>
          </cell>
          <cell r="P9">
            <v>43009</v>
          </cell>
          <cell r="Q9">
            <v>43009</v>
          </cell>
          <cell r="R9">
            <v>43009</v>
          </cell>
          <cell r="S9">
            <v>43009</v>
          </cell>
          <cell r="T9">
            <v>43009</v>
          </cell>
          <cell r="U9">
            <v>43009</v>
          </cell>
          <cell r="V9">
            <v>43009</v>
          </cell>
          <cell r="W9">
            <v>43132</v>
          </cell>
          <cell r="X9">
            <v>43132</v>
          </cell>
          <cell r="Y9">
            <v>43132</v>
          </cell>
          <cell r="Z9">
            <v>43132</v>
          </cell>
          <cell r="AA9">
            <v>43132</v>
          </cell>
          <cell r="AB9">
            <v>43132</v>
          </cell>
          <cell r="AC9">
            <v>43132</v>
          </cell>
          <cell r="AD9">
            <v>43132</v>
          </cell>
          <cell r="AE9">
            <v>43132</v>
          </cell>
          <cell r="AF9">
            <v>43132</v>
          </cell>
          <cell r="AG9">
            <v>43160</v>
          </cell>
          <cell r="AH9">
            <v>43160</v>
          </cell>
          <cell r="AI9">
            <v>43160</v>
          </cell>
          <cell r="AJ9">
            <v>43160</v>
          </cell>
          <cell r="AK9">
            <v>43160</v>
          </cell>
          <cell r="AL9">
            <v>43160</v>
          </cell>
          <cell r="AM9">
            <v>43160</v>
          </cell>
          <cell r="AN9">
            <v>43160</v>
          </cell>
          <cell r="AO9">
            <v>43160</v>
          </cell>
          <cell r="AP9">
            <v>43160</v>
          </cell>
          <cell r="AQ9">
            <v>43191</v>
          </cell>
          <cell r="AR9">
            <v>43191</v>
          </cell>
          <cell r="AS9">
            <v>43191</v>
          </cell>
          <cell r="AT9">
            <v>43191</v>
          </cell>
          <cell r="AU9">
            <v>43191</v>
          </cell>
          <cell r="AV9">
            <v>43191</v>
          </cell>
          <cell r="AW9">
            <v>43191</v>
          </cell>
          <cell r="AX9">
            <v>43191</v>
          </cell>
          <cell r="AY9">
            <v>43191</v>
          </cell>
          <cell r="AZ9">
            <v>43191</v>
          </cell>
          <cell r="BA9">
            <v>43282</v>
          </cell>
          <cell r="BB9">
            <v>43282</v>
          </cell>
          <cell r="BC9">
            <v>43282</v>
          </cell>
          <cell r="BD9">
            <v>43282</v>
          </cell>
          <cell r="BE9">
            <v>43282</v>
          </cell>
          <cell r="BF9">
            <v>43282</v>
          </cell>
          <cell r="BG9">
            <v>43282</v>
          </cell>
          <cell r="BH9">
            <v>43282</v>
          </cell>
          <cell r="BI9">
            <v>43282</v>
          </cell>
          <cell r="BJ9">
            <v>43282</v>
          </cell>
          <cell r="BK9">
            <v>43374</v>
          </cell>
          <cell r="BL9">
            <v>43374</v>
          </cell>
          <cell r="BM9">
            <v>43374</v>
          </cell>
          <cell r="BN9">
            <v>43374</v>
          </cell>
          <cell r="BO9">
            <v>43374</v>
          </cell>
          <cell r="BP9">
            <v>43374</v>
          </cell>
          <cell r="BQ9">
            <v>43374</v>
          </cell>
          <cell r="BR9">
            <v>43374</v>
          </cell>
          <cell r="BS9">
            <v>43374</v>
          </cell>
          <cell r="BT9">
            <v>43374</v>
          </cell>
          <cell r="BU9">
            <v>43405</v>
          </cell>
          <cell r="BV9">
            <v>43405</v>
          </cell>
          <cell r="BW9">
            <v>43405</v>
          </cell>
          <cell r="BX9">
            <v>43405</v>
          </cell>
          <cell r="BY9">
            <v>43405</v>
          </cell>
          <cell r="BZ9">
            <v>43405</v>
          </cell>
          <cell r="CA9">
            <v>43405</v>
          </cell>
          <cell r="CB9">
            <v>43405</v>
          </cell>
          <cell r="CC9">
            <v>43405</v>
          </cell>
          <cell r="CD9">
            <v>43405</v>
          </cell>
          <cell r="CE9">
            <v>43497</v>
          </cell>
          <cell r="CF9">
            <v>43497</v>
          </cell>
          <cell r="CG9">
            <v>43497</v>
          </cell>
          <cell r="CH9">
            <v>43497</v>
          </cell>
          <cell r="CI9">
            <v>43497</v>
          </cell>
          <cell r="CJ9">
            <v>43497</v>
          </cell>
          <cell r="CK9">
            <v>43497</v>
          </cell>
          <cell r="CL9">
            <v>43497</v>
          </cell>
          <cell r="CM9">
            <v>43497</v>
          </cell>
          <cell r="CN9">
            <v>43497</v>
          </cell>
          <cell r="CO9">
            <v>43525</v>
          </cell>
          <cell r="CP9">
            <v>43525</v>
          </cell>
          <cell r="CQ9">
            <v>43525</v>
          </cell>
          <cell r="CR9">
            <v>43525</v>
          </cell>
          <cell r="CS9">
            <v>43525</v>
          </cell>
          <cell r="CT9">
            <v>43525</v>
          </cell>
          <cell r="CU9">
            <v>43525</v>
          </cell>
          <cell r="CV9">
            <v>43525</v>
          </cell>
          <cell r="CW9">
            <v>43525</v>
          </cell>
          <cell r="CX9">
            <v>43525</v>
          </cell>
          <cell r="CY9">
            <v>43617</v>
          </cell>
          <cell r="CZ9">
            <v>43617</v>
          </cell>
          <cell r="DA9">
            <v>43617</v>
          </cell>
          <cell r="DB9">
            <v>43617</v>
          </cell>
          <cell r="DC9">
            <v>43617</v>
          </cell>
          <cell r="DD9">
            <v>43617</v>
          </cell>
          <cell r="DE9">
            <v>43617</v>
          </cell>
          <cell r="DF9">
            <v>43617</v>
          </cell>
          <cell r="DG9">
            <v>43617</v>
          </cell>
          <cell r="DH9">
            <v>43617</v>
          </cell>
          <cell r="DI9">
            <v>43739</v>
          </cell>
          <cell r="DJ9">
            <v>43739</v>
          </cell>
          <cell r="DK9">
            <v>43739</v>
          </cell>
          <cell r="DL9">
            <v>43739</v>
          </cell>
          <cell r="DM9">
            <v>43739</v>
          </cell>
          <cell r="DN9">
            <v>43739</v>
          </cell>
          <cell r="DO9">
            <v>43739</v>
          </cell>
          <cell r="DP9">
            <v>43739</v>
          </cell>
          <cell r="DQ9">
            <v>43739</v>
          </cell>
          <cell r="DR9">
            <v>43739</v>
          </cell>
          <cell r="DS9">
            <v>43831</v>
          </cell>
          <cell r="DT9">
            <v>43831</v>
          </cell>
          <cell r="DU9">
            <v>43831</v>
          </cell>
          <cell r="DV9">
            <v>43831</v>
          </cell>
          <cell r="DW9">
            <v>43831</v>
          </cell>
          <cell r="DX9">
            <v>43831</v>
          </cell>
          <cell r="DY9">
            <v>43831</v>
          </cell>
          <cell r="DZ9">
            <v>43831</v>
          </cell>
          <cell r="EA9">
            <v>43831</v>
          </cell>
          <cell r="EB9">
            <v>43831</v>
          </cell>
          <cell r="EC9">
            <v>44075</v>
          </cell>
          <cell r="ED9">
            <v>44075</v>
          </cell>
          <cell r="EE9">
            <v>44075</v>
          </cell>
          <cell r="EF9">
            <v>44075</v>
          </cell>
          <cell r="EG9">
            <v>44075</v>
          </cell>
          <cell r="EH9">
            <v>44075</v>
          </cell>
          <cell r="EI9">
            <v>44075</v>
          </cell>
          <cell r="EJ9">
            <v>44075</v>
          </cell>
          <cell r="EK9">
            <v>44075</v>
          </cell>
          <cell r="EL9">
            <v>44075</v>
          </cell>
          <cell r="EM9">
            <v>44256</v>
          </cell>
          <cell r="EN9">
            <v>44256</v>
          </cell>
          <cell r="EO9">
            <v>44256</v>
          </cell>
          <cell r="EP9">
            <v>44256</v>
          </cell>
          <cell r="EQ9">
            <v>44256</v>
          </cell>
          <cell r="ER9">
            <v>44256</v>
          </cell>
          <cell r="ES9">
            <v>44256</v>
          </cell>
          <cell r="ET9">
            <v>44256</v>
          </cell>
          <cell r="EU9">
            <v>44256</v>
          </cell>
          <cell r="EV9">
            <v>44256</v>
          </cell>
          <cell r="EW9">
            <v>44287</v>
          </cell>
          <cell r="EX9">
            <v>44287</v>
          </cell>
          <cell r="EY9">
            <v>44287</v>
          </cell>
          <cell r="EZ9">
            <v>44287</v>
          </cell>
          <cell r="FA9">
            <v>44287</v>
          </cell>
          <cell r="FB9">
            <v>44287</v>
          </cell>
          <cell r="FC9">
            <v>44287</v>
          </cell>
          <cell r="FD9">
            <v>44287</v>
          </cell>
          <cell r="FE9">
            <v>44287</v>
          </cell>
          <cell r="FF9">
            <v>44287</v>
          </cell>
        </row>
        <row r="10">
          <cell r="A10" t="str">
            <v>INGRESANTE</v>
          </cell>
          <cell r="B10" t="str">
            <v>D</v>
          </cell>
          <cell r="C10">
            <v>6192</v>
          </cell>
          <cell r="D10">
            <v>11455</v>
          </cell>
          <cell r="E10">
            <v>6192</v>
          </cell>
          <cell r="F10">
            <v>8793</v>
          </cell>
          <cell r="G10">
            <v>10093</v>
          </cell>
          <cell r="H10">
            <v>11455</v>
          </cell>
          <cell r="I10">
            <v>12756</v>
          </cell>
          <cell r="J10">
            <v>6192</v>
          </cell>
          <cell r="K10">
            <v>8793</v>
          </cell>
          <cell r="L10">
            <v>10093</v>
          </cell>
          <cell r="M10">
            <v>6756</v>
          </cell>
          <cell r="N10">
            <v>12499</v>
          </cell>
          <cell r="O10">
            <v>6756</v>
          </cell>
          <cell r="P10">
            <v>9594</v>
          </cell>
          <cell r="Q10">
            <v>11012</v>
          </cell>
          <cell r="R10">
            <v>12499</v>
          </cell>
          <cell r="S10">
            <v>13917</v>
          </cell>
          <cell r="T10">
            <v>6756</v>
          </cell>
          <cell r="U10">
            <v>9594</v>
          </cell>
          <cell r="V10">
            <v>11012</v>
          </cell>
          <cell r="W10"/>
          <cell r="X10"/>
          <cell r="Y10"/>
          <cell r="Z10"/>
          <cell r="AA10"/>
          <cell r="AB10"/>
          <cell r="AC10"/>
          <cell r="AD10"/>
          <cell r="AE10"/>
          <cell r="AF10"/>
          <cell r="AG10"/>
          <cell r="AH10"/>
          <cell r="AI10"/>
          <cell r="AJ10"/>
          <cell r="AK10"/>
          <cell r="AL10"/>
          <cell r="AM10"/>
          <cell r="AN10"/>
          <cell r="AO10"/>
          <cell r="AP10"/>
          <cell r="AQ10">
            <v>7590</v>
          </cell>
          <cell r="AR10">
            <v>14042</v>
          </cell>
          <cell r="AS10">
            <v>7590</v>
          </cell>
          <cell r="AT10">
            <v>10778</v>
          </cell>
          <cell r="AU10">
            <v>12372</v>
          </cell>
          <cell r="AV10">
            <v>14042</v>
          </cell>
          <cell r="AW10">
            <v>15635</v>
          </cell>
          <cell r="AX10">
            <v>7590</v>
          </cell>
          <cell r="AY10">
            <v>10778</v>
          </cell>
          <cell r="AZ10">
            <v>12372</v>
          </cell>
          <cell r="BA10">
            <v>7943</v>
          </cell>
          <cell r="BB10">
            <v>14695</v>
          </cell>
          <cell r="BC10">
            <v>7943</v>
          </cell>
          <cell r="BD10">
            <v>11279</v>
          </cell>
          <cell r="BE10">
            <v>12947</v>
          </cell>
          <cell r="BF10">
            <v>14695</v>
          </cell>
          <cell r="BG10">
            <v>16363</v>
          </cell>
          <cell r="BH10">
            <v>7943</v>
          </cell>
          <cell r="BI10">
            <v>11279</v>
          </cell>
          <cell r="BJ10">
            <v>12947</v>
          </cell>
          <cell r="BK10">
            <v>8472</v>
          </cell>
          <cell r="BL10">
            <v>15673</v>
          </cell>
          <cell r="BM10">
            <v>8472</v>
          </cell>
          <cell r="BN10">
            <v>12030</v>
          </cell>
          <cell r="BO10">
            <v>13809</v>
          </cell>
          <cell r="BP10">
            <v>15673</v>
          </cell>
          <cell r="BQ10">
            <v>17452</v>
          </cell>
          <cell r="BR10">
            <v>8472</v>
          </cell>
          <cell r="BS10">
            <v>12030</v>
          </cell>
          <cell r="BT10">
            <v>13809</v>
          </cell>
          <cell r="BU10">
            <v>9178</v>
          </cell>
          <cell r="BV10">
            <v>16979</v>
          </cell>
          <cell r="BW10">
            <v>9178</v>
          </cell>
          <cell r="BX10">
            <v>13033</v>
          </cell>
          <cell r="BY10">
            <v>14960</v>
          </cell>
          <cell r="BZ10">
            <v>16979</v>
          </cell>
          <cell r="CA10">
            <v>18907</v>
          </cell>
          <cell r="CB10">
            <v>9178</v>
          </cell>
          <cell r="CC10">
            <v>13033</v>
          </cell>
          <cell r="CD10">
            <v>14960</v>
          </cell>
          <cell r="CE10">
            <v>9884</v>
          </cell>
          <cell r="CF10">
            <v>18285</v>
          </cell>
          <cell r="CG10">
            <v>9884</v>
          </cell>
          <cell r="CH10">
            <v>14035</v>
          </cell>
          <cell r="CI10">
            <v>16111</v>
          </cell>
          <cell r="CJ10">
            <v>18285</v>
          </cell>
          <cell r="CK10">
            <v>20361</v>
          </cell>
          <cell r="CL10">
            <v>9884</v>
          </cell>
          <cell r="CM10">
            <v>14035</v>
          </cell>
          <cell r="CN10">
            <v>16111</v>
          </cell>
          <cell r="CO10">
            <v>10922</v>
          </cell>
          <cell r="CP10">
            <v>20206</v>
          </cell>
          <cell r="CQ10">
            <v>10922</v>
          </cell>
          <cell r="CR10">
            <v>15509</v>
          </cell>
          <cell r="CS10">
            <v>17803</v>
          </cell>
          <cell r="CT10">
            <v>20206</v>
          </cell>
          <cell r="CU10">
            <v>22499</v>
          </cell>
          <cell r="CV10">
            <v>10922</v>
          </cell>
          <cell r="CW10">
            <v>15509</v>
          </cell>
          <cell r="CX10">
            <v>17803</v>
          </cell>
          <cell r="CY10">
            <v>12014</v>
          </cell>
          <cell r="CZ10">
            <v>22226</v>
          </cell>
          <cell r="DA10">
            <v>12014</v>
          </cell>
          <cell r="DB10">
            <v>17060</v>
          </cell>
          <cell r="DC10">
            <v>19583</v>
          </cell>
          <cell r="DD10">
            <v>22226</v>
          </cell>
          <cell r="DE10">
            <v>24749</v>
          </cell>
          <cell r="DF10">
            <v>12014</v>
          </cell>
          <cell r="DG10">
            <v>17060</v>
          </cell>
          <cell r="DH10">
            <v>19583</v>
          </cell>
          <cell r="DI10">
            <v>13456</v>
          </cell>
          <cell r="DJ10">
            <v>24894</v>
          </cell>
          <cell r="DK10">
            <v>13456</v>
          </cell>
          <cell r="DL10">
            <v>19108</v>
          </cell>
          <cell r="DM10">
            <v>21933</v>
          </cell>
          <cell r="DN10">
            <v>24894</v>
          </cell>
          <cell r="DO10">
            <v>27719</v>
          </cell>
          <cell r="DP10">
            <v>13456</v>
          </cell>
          <cell r="DQ10">
            <v>19108</v>
          </cell>
          <cell r="DR10">
            <v>21933</v>
          </cell>
          <cell r="DS10">
            <v>14439</v>
          </cell>
          <cell r="DT10">
            <v>26712</v>
          </cell>
          <cell r="DU10">
            <v>14439</v>
          </cell>
          <cell r="DV10">
            <v>20503</v>
          </cell>
          <cell r="DW10">
            <v>23536</v>
          </cell>
          <cell r="DX10">
            <v>26712</v>
          </cell>
          <cell r="DY10">
            <v>29744</v>
          </cell>
          <cell r="DZ10">
            <v>14439</v>
          </cell>
          <cell r="EA10">
            <v>20503</v>
          </cell>
          <cell r="EB10">
            <v>23536</v>
          </cell>
          <cell r="EC10">
            <v>16208</v>
          </cell>
          <cell r="ED10">
            <v>29985</v>
          </cell>
          <cell r="EE10">
            <v>16208</v>
          </cell>
          <cell r="EF10">
            <v>23015</v>
          </cell>
          <cell r="EG10">
            <v>26419</v>
          </cell>
          <cell r="EH10">
            <v>29985</v>
          </cell>
          <cell r="EI10">
            <v>33388</v>
          </cell>
          <cell r="EJ10">
            <v>16208</v>
          </cell>
          <cell r="EK10">
            <v>23015</v>
          </cell>
          <cell r="EL10">
            <v>26419</v>
          </cell>
          <cell r="EM10">
            <v>17829</v>
          </cell>
          <cell r="EN10">
            <v>32984</v>
          </cell>
          <cell r="EO10">
            <v>17829</v>
          </cell>
          <cell r="EP10">
            <v>25317</v>
          </cell>
          <cell r="EQ10">
            <v>29061</v>
          </cell>
          <cell r="ER10">
            <v>32984</v>
          </cell>
          <cell r="ES10">
            <v>36728</v>
          </cell>
          <cell r="ET10">
            <v>17829</v>
          </cell>
          <cell r="EU10">
            <v>25317</v>
          </cell>
          <cell r="EV10">
            <v>29061</v>
          </cell>
          <cell r="EW10">
            <v>18639</v>
          </cell>
          <cell r="EX10">
            <v>34482</v>
          </cell>
          <cell r="EY10">
            <v>18639</v>
          </cell>
          <cell r="EZ10">
            <v>26467</v>
          </cell>
          <cell r="FA10">
            <v>30382</v>
          </cell>
          <cell r="FB10">
            <v>34482</v>
          </cell>
          <cell r="FC10">
            <v>38396</v>
          </cell>
          <cell r="FD10">
            <v>18639</v>
          </cell>
          <cell r="FE10">
            <v>26467</v>
          </cell>
          <cell r="FF10">
            <v>30382</v>
          </cell>
        </row>
        <row r="11">
          <cell r="A11" t="str">
            <v>INGRESANTE</v>
          </cell>
          <cell r="B11" t="str">
            <v>A</v>
          </cell>
          <cell r="C11">
            <v>8235</v>
          </cell>
          <cell r="D11">
            <v>15235</v>
          </cell>
          <cell r="E11">
            <v>8235</v>
          </cell>
          <cell r="F11">
            <v>11695</v>
          </cell>
          <cell r="G11">
            <v>13424</v>
          </cell>
          <cell r="H11">
            <v>15235</v>
          </cell>
          <cell r="I11">
            <v>16965</v>
          </cell>
          <cell r="J11">
            <v>8235</v>
          </cell>
          <cell r="K11">
            <v>11695</v>
          </cell>
          <cell r="L11">
            <v>13424</v>
          </cell>
          <cell r="M11">
            <v>8985</v>
          </cell>
          <cell r="N11">
            <v>16624</v>
          </cell>
          <cell r="O11">
            <v>8985</v>
          </cell>
          <cell r="P11">
            <v>12760</v>
          </cell>
          <cell r="Q11">
            <v>14646</v>
          </cell>
          <cell r="R11">
            <v>16624</v>
          </cell>
          <cell r="S11">
            <v>18510</v>
          </cell>
          <cell r="T11">
            <v>8985</v>
          </cell>
          <cell r="U11">
            <v>12760</v>
          </cell>
          <cell r="V11">
            <v>14646</v>
          </cell>
          <cell r="W11"/>
          <cell r="X11"/>
          <cell r="Y11"/>
          <cell r="Z11"/>
          <cell r="AA11"/>
          <cell r="AB11"/>
          <cell r="AC11"/>
          <cell r="AD11"/>
          <cell r="AE11"/>
          <cell r="AF11"/>
          <cell r="AG11"/>
          <cell r="AH11"/>
          <cell r="AI11"/>
          <cell r="AJ11"/>
          <cell r="AK11"/>
          <cell r="AL11"/>
          <cell r="AM11"/>
          <cell r="AN11"/>
          <cell r="AO11"/>
          <cell r="AP11"/>
          <cell r="AQ11">
            <v>10095</v>
          </cell>
          <cell r="AR11">
            <v>18676</v>
          </cell>
          <cell r="AS11">
            <v>10095</v>
          </cell>
          <cell r="AT11">
            <v>14335</v>
          </cell>
          <cell r="AU11">
            <v>16455</v>
          </cell>
          <cell r="AV11">
            <v>18676</v>
          </cell>
          <cell r="AW11">
            <v>20795</v>
          </cell>
          <cell r="AX11">
            <v>10095</v>
          </cell>
          <cell r="AY11">
            <v>14335</v>
          </cell>
          <cell r="AZ11">
            <v>16455</v>
          </cell>
          <cell r="BA11">
            <v>10564</v>
          </cell>
          <cell r="BB11">
            <v>19544</v>
          </cell>
          <cell r="BC11">
            <v>10564</v>
          </cell>
          <cell r="BD11">
            <v>15001</v>
          </cell>
          <cell r="BE11">
            <v>17220</v>
          </cell>
          <cell r="BF11">
            <v>19544</v>
          </cell>
          <cell r="BG11">
            <v>21763</v>
          </cell>
          <cell r="BH11">
            <v>10564</v>
          </cell>
          <cell r="BI11">
            <v>15001</v>
          </cell>
          <cell r="BJ11">
            <v>17220</v>
          </cell>
          <cell r="BK11">
            <v>11268</v>
          </cell>
          <cell r="BL11">
            <v>20845</v>
          </cell>
          <cell r="BM11">
            <v>11268</v>
          </cell>
          <cell r="BN11">
            <v>16000</v>
          </cell>
          <cell r="BO11">
            <v>18366</v>
          </cell>
          <cell r="BP11">
            <v>20845</v>
          </cell>
          <cell r="BQ11">
            <v>23211</v>
          </cell>
          <cell r="BR11">
            <v>11268</v>
          </cell>
          <cell r="BS11">
            <v>16000</v>
          </cell>
          <cell r="BT11">
            <v>18366</v>
          </cell>
          <cell r="BU11">
            <v>12207</v>
          </cell>
          <cell r="BV11">
            <v>22582</v>
          </cell>
          <cell r="BW11">
            <v>12207</v>
          </cell>
          <cell r="BX11">
            <v>17334</v>
          </cell>
          <cell r="BY11">
            <v>19897</v>
          </cell>
          <cell r="BZ11">
            <v>22582</v>
          </cell>
          <cell r="CA11">
            <v>25146</v>
          </cell>
          <cell r="CB11">
            <v>12207</v>
          </cell>
          <cell r="CC11">
            <v>17334</v>
          </cell>
          <cell r="CD11">
            <v>19897</v>
          </cell>
          <cell r="CE11">
            <v>13146</v>
          </cell>
          <cell r="CF11">
            <v>24319</v>
          </cell>
          <cell r="CG11">
            <v>13146</v>
          </cell>
          <cell r="CH11">
            <v>18667</v>
          </cell>
          <cell r="CI11">
            <v>21428</v>
          </cell>
          <cell r="CJ11">
            <v>24319</v>
          </cell>
          <cell r="CK11">
            <v>27080</v>
          </cell>
          <cell r="CL11">
            <v>13146</v>
          </cell>
          <cell r="CM11">
            <v>18667</v>
          </cell>
          <cell r="CN11">
            <v>21428</v>
          </cell>
          <cell r="CO11">
            <v>14526</v>
          </cell>
          <cell r="CP11">
            <v>26874</v>
          </cell>
          <cell r="CQ11">
            <v>14526</v>
          </cell>
          <cell r="CR11">
            <v>20627</v>
          </cell>
          <cell r="CS11">
            <v>23678</v>
          </cell>
          <cell r="CT11">
            <v>26874</v>
          </cell>
          <cell r="CU11">
            <v>29924</v>
          </cell>
          <cell r="CV11">
            <v>14526</v>
          </cell>
          <cell r="CW11">
            <v>20627</v>
          </cell>
          <cell r="CX11">
            <v>23678</v>
          </cell>
          <cell r="CY11">
            <v>15979</v>
          </cell>
          <cell r="CZ11">
            <v>29561</v>
          </cell>
          <cell r="DA11">
            <v>15979</v>
          </cell>
          <cell r="DB11">
            <v>22690</v>
          </cell>
          <cell r="DC11">
            <v>26045</v>
          </cell>
          <cell r="DD11">
            <v>29561</v>
          </cell>
          <cell r="DE11">
            <v>32916</v>
          </cell>
          <cell r="DF11">
            <v>15979</v>
          </cell>
          <cell r="DG11">
            <v>22690</v>
          </cell>
          <cell r="DH11">
            <v>26045</v>
          </cell>
          <cell r="DI11">
            <v>17896</v>
          </cell>
          <cell r="DJ11">
            <v>33109</v>
          </cell>
          <cell r="DK11">
            <v>17896</v>
          </cell>
          <cell r="DL11">
            <v>25414</v>
          </cell>
          <cell r="DM11">
            <v>29171</v>
          </cell>
          <cell r="DN11">
            <v>33109</v>
          </cell>
          <cell r="DO11">
            <v>36866</v>
          </cell>
          <cell r="DP11">
            <v>17896</v>
          </cell>
          <cell r="DQ11">
            <v>25414</v>
          </cell>
          <cell r="DR11">
            <v>29171</v>
          </cell>
          <cell r="DS11">
            <v>19204</v>
          </cell>
          <cell r="DT11">
            <v>35527</v>
          </cell>
          <cell r="DU11">
            <v>19204</v>
          </cell>
          <cell r="DV11">
            <v>27269</v>
          </cell>
          <cell r="DW11">
            <v>31303</v>
          </cell>
          <cell r="DX11">
            <v>35527</v>
          </cell>
          <cell r="DY11">
            <v>39560</v>
          </cell>
          <cell r="DZ11">
            <v>19204</v>
          </cell>
          <cell r="EA11">
            <v>27269</v>
          </cell>
          <cell r="EB11">
            <v>31303</v>
          </cell>
          <cell r="EC11">
            <v>21557</v>
          </cell>
          <cell r="ED11">
            <v>39880</v>
          </cell>
          <cell r="EE11">
            <v>21557</v>
          </cell>
          <cell r="EF11">
            <v>30610</v>
          </cell>
          <cell r="EG11">
            <v>35137</v>
          </cell>
          <cell r="EH11">
            <v>39880</v>
          </cell>
          <cell r="EI11">
            <v>44406</v>
          </cell>
          <cell r="EJ11">
            <v>21557</v>
          </cell>
          <cell r="EK11">
            <v>30610</v>
          </cell>
          <cell r="EL11">
            <v>35137</v>
          </cell>
          <cell r="EM11">
            <v>23713</v>
          </cell>
          <cell r="EN11">
            <v>43869</v>
          </cell>
          <cell r="EO11">
            <v>23713</v>
          </cell>
          <cell r="EP11">
            <v>33672</v>
          </cell>
          <cell r="EQ11">
            <v>38651</v>
          </cell>
          <cell r="ER11">
            <v>43869</v>
          </cell>
          <cell r="ES11">
            <v>48848</v>
          </cell>
          <cell r="ET11">
            <v>23713</v>
          </cell>
          <cell r="EU11">
            <v>33672</v>
          </cell>
          <cell r="EV11">
            <v>38651</v>
          </cell>
          <cell r="EW11">
            <v>24790</v>
          </cell>
          <cell r="EX11">
            <v>45861</v>
          </cell>
          <cell r="EY11">
            <v>24790</v>
          </cell>
          <cell r="EZ11">
            <v>35201</v>
          </cell>
          <cell r="FA11">
            <v>40408</v>
          </cell>
          <cell r="FB11">
            <v>45861</v>
          </cell>
          <cell r="FC11">
            <v>51067</v>
          </cell>
          <cell r="FD11">
            <v>24790</v>
          </cell>
          <cell r="FE11">
            <v>35201</v>
          </cell>
          <cell r="FF11">
            <v>40408</v>
          </cell>
        </row>
        <row r="12">
          <cell r="A12" t="str">
            <v>INGRESANTE</v>
          </cell>
          <cell r="B12" t="str">
            <v>B</v>
          </cell>
          <cell r="C12">
            <v>7554</v>
          </cell>
          <cell r="D12">
            <v>13975</v>
          </cell>
          <cell r="E12">
            <v>7554</v>
          </cell>
          <cell r="F12">
            <v>10727</v>
          </cell>
          <cell r="G12">
            <v>12313</v>
          </cell>
          <cell r="H12">
            <v>13975</v>
          </cell>
          <cell r="I12">
            <v>15562</v>
          </cell>
          <cell r="J12">
            <v>7554</v>
          </cell>
          <cell r="K12">
            <v>10727</v>
          </cell>
          <cell r="L12">
            <v>12313</v>
          </cell>
          <cell r="M12">
            <v>8242</v>
          </cell>
          <cell r="N12">
            <v>15249</v>
          </cell>
          <cell r="O12">
            <v>8242</v>
          </cell>
          <cell r="P12">
            <v>11705</v>
          </cell>
          <cell r="Q12">
            <v>13435</v>
          </cell>
          <cell r="R12">
            <v>15249</v>
          </cell>
          <cell r="S12">
            <v>16979</v>
          </cell>
          <cell r="T12">
            <v>8242</v>
          </cell>
          <cell r="U12">
            <v>11705</v>
          </cell>
          <cell r="V12">
            <v>13435</v>
          </cell>
          <cell r="W12"/>
          <cell r="X12"/>
          <cell r="Y12"/>
          <cell r="Z12"/>
          <cell r="AA12"/>
          <cell r="AB12"/>
          <cell r="AC12"/>
          <cell r="AD12"/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>
            <v>9260</v>
          </cell>
          <cell r="AR12">
            <v>17131</v>
          </cell>
          <cell r="AS12">
            <v>9260</v>
          </cell>
          <cell r="AT12">
            <v>13149</v>
          </cell>
          <cell r="AU12">
            <v>15094</v>
          </cell>
          <cell r="AV12">
            <v>17131</v>
          </cell>
          <cell r="AW12">
            <v>19075</v>
          </cell>
          <cell r="AX12">
            <v>9260</v>
          </cell>
          <cell r="AY12">
            <v>13149</v>
          </cell>
          <cell r="AZ12">
            <v>15094</v>
          </cell>
          <cell r="BA12">
            <v>9690</v>
          </cell>
          <cell r="BB12">
            <v>17928</v>
          </cell>
          <cell r="BC12">
            <v>9690</v>
          </cell>
          <cell r="BD12">
            <v>13760</v>
          </cell>
          <cell r="BE12">
            <v>15795</v>
          </cell>
          <cell r="BF12">
            <v>17928</v>
          </cell>
          <cell r="BG12">
            <v>19963</v>
          </cell>
          <cell r="BH12">
            <v>9690</v>
          </cell>
          <cell r="BI12">
            <v>13760</v>
          </cell>
          <cell r="BJ12">
            <v>15795</v>
          </cell>
          <cell r="BK12">
            <v>10336</v>
          </cell>
          <cell r="BL12">
            <v>19121</v>
          </cell>
          <cell r="BM12">
            <v>10336</v>
          </cell>
          <cell r="BN12">
            <v>14677</v>
          </cell>
          <cell r="BO12">
            <v>16847</v>
          </cell>
          <cell r="BP12">
            <v>19121</v>
          </cell>
          <cell r="BQ12">
            <v>21291</v>
          </cell>
          <cell r="BR12">
            <v>10336</v>
          </cell>
          <cell r="BS12">
            <v>14677</v>
          </cell>
          <cell r="BT12">
            <v>16847</v>
          </cell>
          <cell r="BU12">
            <v>11197</v>
          </cell>
          <cell r="BV12">
            <v>20714</v>
          </cell>
          <cell r="BW12">
            <v>11197</v>
          </cell>
          <cell r="BX12">
            <v>15900</v>
          </cell>
          <cell r="BY12">
            <v>18251</v>
          </cell>
          <cell r="BZ12">
            <v>20714</v>
          </cell>
          <cell r="CA12">
            <v>23067</v>
          </cell>
          <cell r="CB12">
            <v>11197</v>
          </cell>
          <cell r="CC12">
            <v>15900</v>
          </cell>
          <cell r="CD12">
            <v>18251</v>
          </cell>
          <cell r="CE12">
            <v>12058</v>
          </cell>
          <cell r="CF12">
            <v>22308</v>
          </cell>
          <cell r="CG12">
            <v>12058</v>
          </cell>
          <cell r="CH12">
            <v>17123</v>
          </cell>
          <cell r="CI12">
            <v>19655</v>
          </cell>
          <cell r="CJ12">
            <v>22308</v>
          </cell>
          <cell r="CK12">
            <v>24840</v>
          </cell>
          <cell r="CL12">
            <v>12058</v>
          </cell>
          <cell r="CM12">
            <v>17123</v>
          </cell>
          <cell r="CN12">
            <v>19655</v>
          </cell>
          <cell r="CO12">
            <v>13325</v>
          </cell>
          <cell r="CP12">
            <v>24651</v>
          </cell>
          <cell r="CQ12">
            <v>13325</v>
          </cell>
          <cell r="CR12">
            <v>18921</v>
          </cell>
          <cell r="CS12">
            <v>21720</v>
          </cell>
          <cell r="CT12">
            <v>24651</v>
          </cell>
          <cell r="CU12">
            <v>27449</v>
          </cell>
          <cell r="CV12">
            <v>13325</v>
          </cell>
          <cell r="CW12">
            <v>18921</v>
          </cell>
          <cell r="CX12">
            <v>21720</v>
          </cell>
          <cell r="CY12">
            <v>14657</v>
          </cell>
          <cell r="CZ12">
            <v>27116</v>
          </cell>
          <cell r="DA12">
            <v>14657</v>
          </cell>
          <cell r="DB12">
            <v>20813</v>
          </cell>
          <cell r="DC12">
            <v>23891</v>
          </cell>
          <cell r="DD12">
            <v>27116</v>
          </cell>
          <cell r="DE12">
            <v>30194</v>
          </cell>
          <cell r="DF12">
            <v>14657</v>
          </cell>
          <cell r="DG12">
            <v>20813</v>
          </cell>
          <cell r="DH12">
            <v>23891</v>
          </cell>
          <cell r="DI12">
            <v>16416</v>
          </cell>
          <cell r="DJ12">
            <v>30371</v>
          </cell>
          <cell r="DK12">
            <v>16416</v>
          </cell>
          <cell r="DL12">
            <v>23312</v>
          </cell>
          <cell r="DM12">
            <v>26758</v>
          </cell>
          <cell r="DN12">
            <v>30371</v>
          </cell>
          <cell r="DO12">
            <v>33817</v>
          </cell>
          <cell r="DP12">
            <v>16416</v>
          </cell>
          <cell r="DQ12">
            <v>23312</v>
          </cell>
          <cell r="DR12">
            <v>26758</v>
          </cell>
          <cell r="DS12">
            <v>17616</v>
          </cell>
          <cell r="DT12">
            <v>32589</v>
          </cell>
          <cell r="DU12">
            <v>17616</v>
          </cell>
          <cell r="DV12">
            <v>25014</v>
          </cell>
          <cell r="DW12">
            <v>28714</v>
          </cell>
          <cell r="DX12">
            <v>32589</v>
          </cell>
          <cell r="DY12">
            <v>36288</v>
          </cell>
          <cell r="DZ12">
            <v>17616</v>
          </cell>
          <cell r="EA12">
            <v>25014</v>
          </cell>
          <cell r="EB12">
            <v>28714</v>
          </cell>
          <cell r="EC12">
            <v>19774</v>
          </cell>
          <cell r="ED12">
            <v>36582</v>
          </cell>
          <cell r="EE12">
            <v>19774</v>
          </cell>
          <cell r="EF12">
            <v>28078</v>
          </cell>
          <cell r="EG12">
            <v>32231</v>
          </cell>
          <cell r="EH12">
            <v>36582</v>
          </cell>
          <cell r="EI12">
            <v>40733</v>
          </cell>
          <cell r="EJ12">
            <v>19774</v>
          </cell>
          <cell r="EK12">
            <v>28078</v>
          </cell>
          <cell r="EL12">
            <v>32231</v>
          </cell>
          <cell r="EM12">
            <v>21751</v>
          </cell>
          <cell r="EN12">
            <v>40240</v>
          </cell>
          <cell r="EO12">
            <v>21751</v>
          </cell>
          <cell r="EP12">
            <v>30887</v>
          </cell>
          <cell r="EQ12">
            <v>35454</v>
          </cell>
          <cell r="ER12">
            <v>40240</v>
          </cell>
          <cell r="ES12">
            <v>44808</v>
          </cell>
          <cell r="ET12">
            <v>21751</v>
          </cell>
          <cell r="EU12">
            <v>30887</v>
          </cell>
          <cell r="EV12">
            <v>35454</v>
          </cell>
          <cell r="EW12">
            <v>22740</v>
          </cell>
          <cell r="EX12">
            <v>42068</v>
          </cell>
          <cell r="EY12">
            <v>22740</v>
          </cell>
          <cell r="EZ12">
            <v>32290</v>
          </cell>
          <cell r="FA12">
            <v>37066</v>
          </cell>
          <cell r="FB12">
            <v>42068</v>
          </cell>
          <cell r="FC12">
            <v>46843</v>
          </cell>
          <cell r="FD12">
            <v>22740</v>
          </cell>
          <cell r="FE12">
            <v>32290</v>
          </cell>
          <cell r="FF12">
            <v>37066</v>
          </cell>
        </row>
        <row r="13">
          <cell r="A13" t="str">
            <v>INGRESANTE</v>
          </cell>
          <cell r="B13" t="str">
            <v>Y</v>
          </cell>
          <cell r="C13">
            <v>6502</v>
          </cell>
          <cell r="D13">
            <v>12028</v>
          </cell>
          <cell r="E13">
            <v>6502</v>
          </cell>
          <cell r="F13">
            <v>9233</v>
          </cell>
          <cell r="G13">
            <v>10598</v>
          </cell>
          <cell r="H13">
            <v>12028</v>
          </cell>
          <cell r="I13">
            <v>13394</v>
          </cell>
          <cell r="J13">
            <v>6502</v>
          </cell>
          <cell r="K13">
            <v>9233</v>
          </cell>
          <cell r="L13">
            <v>10598</v>
          </cell>
          <cell r="M13">
            <v>7094</v>
          </cell>
          <cell r="N13">
            <v>13124</v>
          </cell>
          <cell r="O13">
            <v>7094</v>
          </cell>
          <cell r="P13">
            <v>10074</v>
          </cell>
          <cell r="Q13">
            <v>11563</v>
          </cell>
          <cell r="R13">
            <v>13124</v>
          </cell>
          <cell r="S13">
            <v>14613</v>
          </cell>
          <cell r="T13">
            <v>7094</v>
          </cell>
          <cell r="U13">
            <v>10074</v>
          </cell>
          <cell r="V13">
            <v>11563</v>
          </cell>
          <cell r="W13"/>
          <cell r="X13"/>
          <cell r="Y13"/>
          <cell r="Z13"/>
          <cell r="AA13"/>
          <cell r="AB13"/>
          <cell r="AC13"/>
          <cell r="AD13"/>
          <cell r="AE13"/>
          <cell r="AF13"/>
          <cell r="AG13"/>
          <cell r="AH13"/>
          <cell r="AI13"/>
          <cell r="AJ13"/>
          <cell r="AK13"/>
          <cell r="AL13"/>
          <cell r="AM13"/>
          <cell r="AN13"/>
          <cell r="AO13"/>
          <cell r="AP13"/>
          <cell r="AQ13">
            <v>7970</v>
          </cell>
          <cell r="AR13">
            <v>14744</v>
          </cell>
          <cell r="AS13">
            <v>7970</v>
          </cell>
          <cell r="AT13">
            <v>11317</v>
          </cell>
          <cell r="AU13">
            <v>12991</v>
          </cell>
          <cell r="AV13">
            <v>14744</v>
          </cell>
          <cell r="AW13">
            <v>16417</v>
          </cell>
          <cell r="AX13">
            <v>7970</v>
          </cell>
          <cell r="AY13">
            <v>11317</v>
          </cell>
          <cell r="AZ13">
            <v>12991</v>
          </cell>
          <cell r="BA13">
            <v>8340</v>
          </cell>
          <cell r="BB13">
            <v>15430</v>
          </cell>
          <cell r="BC13">
            <v>8340</v>
          </cell>
          <cell r="BD13">
            <v>11843</v>
          </cell>
          <cell r="BE13">
            <v>13594</v>
          </cell>
          <cell r="BF13">
            <v>15430</v>
          </cell>
          <cell r="BG13">
            <v>17181</v>
          </cell>
          <cell r="BH13">
            <v>8340</v>
          </cell>
          <cell r="BI13">
            <v>11843</v>
          </cell>
          <cell r="BJ13">
            <v>13594</v>
          </cell>
          <cell r="BK13">
            <v>8896</v>
          </cell>
          <cell r="BL13">
            <v>16457</v>
          </cell>
          <cell r="BM13">
            <v>8896</v>
          </cell>
          <cell r="BN13">
            <v>12632</v>
          </cell>
          <cell r="BO13">
            <v>14499</v>
          </cell>
          <cell r="BP13">
            <v>16457</v>
          </cell>
          <cell r="BQ13">
            <v>18325</v>
          </cell>
          <cell r="BR13">
            <v>8896</v>
          </cell>
          <cell r="BS13">
            <v>12632</v>
          </cell>
          <cell r="BT13">
            <v>14499</v>
          </cell>
          <cell r="BU13">
            <v>9637</v>
          </cell>
          <cell r="BV13">
            <v>17828</v>
          </cell>
          <cell r="BW13">
            <v>9637</v>
          </cell>
          <cell r="BX13">
            <v>13685</v>
          </cell>
          <cell r="BY13">
            <v>15708</v>
          </cell>
          <cell r="BZ13">
            <v>17828</v>
          </cell>
          <cell r="CA13">
            <v>19852</v>
          </cell>
          <cell r="CB13">
            <v>9637</v>
          </cell>
          <cell r="CC13">
            <v>13685</v>
          </cell>
          <cell r="CD13">
            <v>15708</v>
          </cell>
          <cell r="CE13">
            <v>10378</v>
          </cell>
          <cell r="CF13">
            <v>19199</v>
          </cell>
          <cell r="CG13">
            <v>10378</v>
          </cell>
          <cell r="CH13">
            <v>14737</v>
          </cell>
          <cell r="CI13">
            <v>16917</v>
          </cell>
          <cell r="CJ13">
            <v>19199</v>
          </cell>
          <cell r="CK13">
            <v>21379</v>
          </cell>
          <cell r="CL13">
            <v>10378</v>
          </cell>
          <cell r="CM13">
            <v>14737</v>
          </cell>
          <cell r="CN13">
            <v>16917</v>
          </cell>
          <cell r="CO13">
            <v>11468</v>
          </cell>
          <cell r="CP13">
            <v>21216</v>
          </cell>
          <cell r="CQ13">
            <v>11468</v>
          </cell>
          <cell r="CR13">
            <v>16284</v>
          </cell>
          <cell r="CS13">
            <v>18693</v>
          </cell>
          <cell r="CT13">
            <v>21216</v>
          </cell>
          <cell r="CU13">
            <v>23624</v>
          </cell>
          <cell r="CV13">
            <v>11468</v>
          </cell>
          <cell r="CW13">
            <v>16284</v>
          </cell>
          <cell r="CX13">
            <v>18693</v>
          </cell>
          <cell r="CY13">
            <v>12615</v>
          </cell>
          <cell r="CZ13">
            <v>23337</v>
          </cell>
          <cell r="DA13">
            <v>12615</v>
          </cell>
          <cell r="DB13">
            <v>17913</v>
          </cell>
          <cell r="DC13">
            <v>20562</v>
          </cell>
          <cell r="DD13">
            <v>23337</v>
          </cell>
          <cell r="DE13">
            <v>25986</v>
          </cell>
          <cell r="DF13">
            <v>12615</v>
          </cell>
          <cell r="DG13">
            <v>17913</v>
          </cell>
          <cell r="DH13">
            <v>20562</v>
          </cell>
          <cell r="DI13">
            <v>14129</v>
          </cell>
          <cell r="DJ13">
            <v>26139</v>
          </cell>
          <cell r="DK13">
            <v>14129</v>
          </cell>
          <cell r="DL13">
            <v>20063</v>
          </cell>
          <cell r="DM13">
            <v>23030</v>
          </cell>
          <cell r="DN13">
            <v>26139</v>
          </cell>
          <cell r="DO13">
            <v>29105</v>
          </cell>
          <cell r="DP13">
            <v>14129</v>
          </cell>
          <cell r="DQ13">
            <v>20063</v>
          </cell>
          <cell r="DR13">
            <v>23030</v>
          </cell>
          <cell r="DS13">
            <v>15161</v>
          </cell>
          <cell r="DT13">
            <v>28048</v>
          </cell>
          <cell r="DU13">
            <v>15161</v>
          </cell>
          <cell r="DV13">
            <v>21528</v>
          </cell>
          <cell r="DW13">
            <v>24713</v>
          </cell>
          <cell r="DX13">
            <v>28048</v>
          </cell>
          <cell r="DY13">
            <v>31231</v>
          </cell>
          <cell r="DZ13">
            <v>15161</v>
          </cell>
          <cell r="EA13">
            <v>21528</v>
          </cell>
          <cell r="EB13">
            <v>24713</v>
          </cell>
          <cell r="EC13">
            <v>17018</v>
          </cell>
          <cell r="ED13">
            <v>31484</v>
          </cell>
          <cell r="EE13">
            <v>17018</v>
          </cell>
          <cell r="EF13">
            <v>24166</v>
          </cell>
          <cell r="EG13">
            <v>27740</v>
          </cell>
          <cell r="EH13">
            <v>31484</v>
          </cell>
          <cell r="EI13">
            <v>35057</v>
          </cell>
          <cell r="EJ13">
            <v>17018</v>
          </cell>
          <cell r="EK13">
            <v>24166</v>
          </cell>
          <cell r="EL13">
            <v>27740</v>
          </cell>
          <cell r="EM13">
            <v>18720</v>
          </cell>
          <cell r="EN13">
            <v>34633</v>
          </cell>
          <cell r="EO13">
            <v>18720</v>
          </cell>
          <cell r="EP13">
            <v>26583</v>
          </cell>
          <cell r="EQ13">
            <v>30514</v>
          </cell>
          <cell r="ER13">
            <v>34633</v>
          </cell>
          <cell r="ES13">
            <v>38564</v>
          </cell>
          <cell r="ET13">
            <v>18720</v>
          </cell>
          <cell r="EU13">
            <v>26583</v>
          </cell>
          <cell r="EV13">
            <v>30514</v>
          </cell>
          <cell r="EW13">
            <v>19571</v>
          </cell>
          <cell r="EX13">
            <v>36206</v>
          </cell>
          <cell r="EY13">
            <v>19571</v>
          </cell>
          <cell r="EZ13">
            <v>27790</v>
          </cell>
          <cell r="FA13">
            <v>31901</v>
          </cell>
          <cell r="FB13">
            <v>36206</v>
          </cell>
          <cell r="FC13">
            <v>40316</v>
          </cell>
          <cell r="FD13">
            <v>19571</v>
          </cell>
          <cell r="FE13">
            <v>27790</v>
          </cell>
          <cell r="FF13">
            <v>31901</v>
          </cell>
        </row>
        <row r="14">
          <cell r="A14" t="str">
            <v>A</v>
          </cell>
          <cell r="B14" t="str">
            <v>D</v>
          </cell>
          <cell r="C14">
            <v>6322</v>
          </cell>
          <cell r="D14">
            <v>11696</v>
          </cell>
          <cell r="E14">
            <v>6322</v>
          </cell>
          <cell r="F14">
            <v>8977</v>
          </cell>
          <cell r="G14">
            <v>10305</v>
          </cell>
          <cell r="H14">
            <v>11696</v>
          </cell>
          <cell r="I14">
            <v>13023</v>
          </cell>
          <cell r="J14">
            <v>6322</v>
          </cell>
          <cell r="K14">
            <v>8977</v>
          </cell>
          <cell r="L14">
            <v>10305</v>
          </cell>
          <cell r="M14">
            <v>6893</v>
          </cell>
          <cell r="N14">
            <v>12752</v>
          </cell>
          <cell r="O14">
            <v>6893</v>
          </cell>
          <cell r="P14">
            <v>9788</v>
          </cell>
          <cell r="Q14">
            <v>11236</v>
          </cell>
          <cell r="R14">
            <v>12752</v>
          </cell>
          <cell r="S14">
            <v>14200</v>
          </cell>
          <cell r="T14">
            <v>6893</v>
          </cell>
          <cell r="U14">
            <v>9788</v>
          </cell>
          <cell r="V14">
            <v>11236</v>
          </cell>
          <cell r="W14"/>
          <cell r="X14"/>
          <cell r="Y14"/>
          <cell r="Z14"/>
          <cell r="AA14"/>
          <cell r="AB14"/>
          <cell r="AC14"/>
          <cell r="AD14"/>
          <cell r="AE14"/>
          <cell r="AF14"/>
          <cell r="AG14"/>
          <cell r="AH14"/>
          <cell r="AI14"/>
          <cell r="AJ14"/>
          <cell r="AK14"/>
          <cell r="AL14"/>
          <cell r="AM14"/>
          <cell r="AN14"/>
          <cell r="AO14"/>
          <cell r="AP14"/>
          <cell r="AQ14">
            <v>7743</v>
          </cell>
          <cell r="AR14">
            <v>14325</v>
          </cell>
          <cell r="AS14">
            <v>7743</v>
          </cell>
          <cell r="AT14">
            <v>10995</v>
          </cell>
          <cell r="AU14">
            <v>12621</v>
          </cell>
          <cell r="AV14">
            <v>14325</v>
          </cell>
          <cell r="AW14">
            <v>15951</v>
          </cell>
          <cell r="AX14">
            <v>7743</v>
          </cell>
          <cell r="AY14">
            <v>10995</v>
          </cell>
          <cell r="AZ14">
            <v>12621</v>
          </cell>
          <cell r="BA14">
            <v>8104</v>
          </cell>
          <cell r="BB14">
            <v>14992</v>
          </cell>
          <cell r="BC14">
            <v>8104</v>
          </cell>
          <cell r="BD14">
            <v>11508</v>
          </cell>
          <cell r="BE14">
            <v>13210</v>
          </cell>
          <cell r="BF14">
            <v>14992</v>
          </cell>
          <cell r="BG14">
            <v>16694</v>
          </cell>
          <cell r="BH14">
            <v>8104</v>
          </cell>
          <cell r="BI14">
            <v>11508</v>
          </cell>
          <cell r="BJ14">
            <v>13210</v>
          </cell>
          <cell r="BK14">
            <v>8644</v>
          </cell>
          <cell r="BL14">
            <v>15991</v>
          </cell>
          <cell r="BM14">
            <v>8644</v>
          </cell>
          <cell r="BN14">
            <v>12274</v>
          </cell>
          <cell r="BO14">
            <v>14090</v>
          </cell>
          <cell r="BP14">
            <v>15991</v>
          </cell>
          <cell r="BQ14">
            <v>17807</v>
          </cell>
          <cell r="BR14">
            <v>8644</v>
          </cell>
          <cell r="BS14">
            <v>12274</v>
          </cell>
          <cell r="BT14">
            <v>14090</v>
          </cell>
          <cell r="BU14">
            <v>9364</v>
          </cell>
          <cell r="BV14">
            <v>17323</v>
          </cell>
          <cell r="BW14">
            <v>9364</v>
          </cell>
          <cell r="BX14">
            <v>13297</v>
          </cell>
          <cell r="BY14">
            <v>15263</v>
          </cell>
          <cell r="BZ14">
            <v>17323</v>
          </cell>
          <cell r="CA14">
            <v>19290</v>
          </cell>
          <cell r="CB14">
            <v>9364</v>
          </cell>
          <cell r="CC14">
            <v>13297</v>
          </cell>
          <cell r="CD14">
            <v>15263</v>
          </cell>
          <cell r="CE14">
            <v>10084</v>
          </cell>
          <cell r="CF14">
            <v>18655</v>
          </cell>
          <cell r="CG14">
            <v>10084</v>
          </cell>
          <cell r="CH14">
            <v>14319</v>
          </cell>
          <cell r="CI14">
            <v>16437</v>
          </cell>
          <cell r="CJ14">
            <v>18655</v>
          </cell>
          <cell r="CK14">
            <v>20773</v>
          </cell>
          <cell r="CL14">
            <v>10084</v>
          </cell>
          <cell r="CM14">
            <v>14319</v>
          </cell>
          <cell r="CN14">
            <v>16437</v>
          </cell>
          <cell r="CO14">
            <v>11143</v>
          </cell>
          <cell r="CP14">
            <v>20615</v>
          </cell>
          <cell r="CQ14">
            <v>11143</v>
          </cell>
          <cell r="CR14">
            <v>15823</v>
          </cell>
          <cell r="CS14">
            <v>18163</v>
          </cell>
          <cell r="CT14">
            <v>20615</v>
          </cell>
          <cell r="CU14">
            <v>22955</v>
          </cell>
          <cell r="CV14">
            <v>11143</v>
          </cell>
          <cell r="CW14">
            <v>15823</v>
          </cell>
          <cell r="CX14">
            <v>18163</v>
          </cell>
          <cell r="CY14">
            <v>12257</v>
          </cell>
          <cell r="CZ14">
            <v>22675</v>
          </cell>
          <cell r="DA14">
            <v>12257</v>
          </cell>
          <cell r="DB14">
            <v>17405</v>
          </cell>
          <cell r="DC14">
            <v>19979</v>
          </cell>
          <cell r="DD14">
            <v>22675</v>
          </cell>
          <cell r="DE14">
            <v>25249</v>
          </cell>
          <cell r="DF14">
            <v>12257</v>
          </cell>
          <cell r="DG14">
            <v>17405</v>
          </cell>
          <cell r="DH14">
            <v>19979</v>
          </cell>
          <cell r="DI14">
            <v>13728</v>
          </cell>
          <cell r="DJ14">
            <v>25397</v>
          </cell>
          <cell r="DK14">
            <v>13728</v>
          </cell>
          <cell r="DL14">
            <v>19494</v>
          </cell>
          <cell r="DM14">
            <v>22377</v>
          </cell>
          <cell r="DN14">
            <v>25397</v>
          </cell>
          <cell r="DO14">
            <v>28280</v>
          </cell>
          <cell r="DP14">
            <v>13728</v>
          </cell>
          <cell r="DQ14">
            <v>19494</v>
          </cell>
          <cell r="DR14">
            <v>22377</v>
          </cell>
          <cell r="DS14">
            <v>14731</v>
          </cell>
          <cell r="DT14">
            <v>27252</v>
          </cell>
          <cell r="DU14">
            <v>14731</v>
          </cell>
          <cell r="DV14">
            <v>20918</v>
          </cell>
          <cell r="DW14">
            <v>24012</v>
          </cell>
          <cell r="DX14">
            <v>27252</v>
          </cell>
          <cell r="DY14">
            <v>30346</v>
          </cell>
          <cell r="DZ14">
            <v>14731</v>
          </cell>
          <cell r="EA14">
            <v>20918</v>
          </cell>
          <cell r="EB14">
            <v>24012</v>
          </cell>
          <cell r="EC14">
            <v>16536</v>
          </cell>
          <cell r="ED14">
            <v>30592</v>
          </cell>
          <cell r="EE14">
            <v>16536</v>
          </cell>
          <cell r="EF14">
            <v>23481</v>
          </cell>
          <cell r="EG14">
            <v>26954</v>
          </cell>
          <cell r="EH14">
            <v>30592</v>
          </cell>
          <cell r="EI14">
            <v>34064</v>
          </cell>
          <cell r="EJ14">
            <v>16536</v>
          </cell>
          <cell r="EK14">
            <v>23481</v>
          </cell>
          <cell r="EL14">
            <v>26954</v>
          </cell>
          <cell r="EM14">
            <v>18190</v>
          </cell>
          <cell r="EN14">
            <v>33652</v>
          </cell>
          <cell r="EO14">
            <v>18190</v>
          </cell>
          <cell r="EP14">
            <v>25830</v>
          </cell>
          <cell r="EQ14">
            <v>29650</v>
          </cell>
          <cell r="ER14">
            <v>33652</v>
          </cell>
          <cell r="ES14">
            <v>37471</v>
          </cell>
          <cell r="ET14">
            <v>18190</v>
          </cell>
          <cell r="EU14">
            <v>25830</v>
          </cell>
          <cell r="EV14">
            <v>29650</v>
          </cell>
          <cell r="EW14">
            <v>19016</v>
          </cell>
          <cell r="EX14">
            <v>35180</v>
          </cell>
          <cell r="EY14">
            <v>19016</v>
          </cell>
          <cell r="EZ14">
            <v>27003</v>
          </cell>
          <cell r="FA14">
            <v>30996</v>
          </cell>
          <cell r="FB14">
            <v>35180</v>
          </cell>
          <cell r="FC14">
            <v>39173</v>
          </cell>
          <cell r="FD14">
            <v>19016</v>
          </cell>
          <cell r="FE14">
            <v>27003</v>
          </cell>
          <cell r="FF14">
            <v>30996</v>
          </cell>
        </row>
        <row r="15">
          <cell r="A15" t="str">
            <v>A</v>
          </cell>
          <cell r="B15" t="str">
            <v>A</v>
          </cell>
          <cell r="C15">
            <v>8408</v>
          </cell>
          <cell r="D15">
            <v>15556</v>
          </cell>
          <cell r="E15">
            <v>8408</v>
          </cell>
          <cell r="F15">
            <v>11939</v>
          </cell>
          <cell r="G15">
            <v>13706</v>
          </cell>
          <cell r="H15">
            <v>15556</v>
          </cell>
          <cell r="I15">
            <v>17321</v>
          </cell>
          <cell r="J15">
            <v>8408</v>
          </cell>
          <cell r="K15">
            <v>11939</v>
          </cell>
          <cell r="L15">
            <v>13706</v>
          </cell>
          <cell r="M15">
            <v>9168</v>
          </cell>
          <cell r="N15">
            <v>16960</v>
          </cell>
          <cell r="O15">
            <v>9168</v>
          </cell>
          <cell r="P15">
            <v>13018</v>
          </cell>
          <cell r="Q15">
            <v>14944</v>
          </cell>
          <cell r="R15">
            <v>16960</v>
          </cell>
          <cell r="S15">
            <v>18886</v>
          </cell>
          <cell r="T15">
            <v>9168</v>
          </cell>
          <cell r="U15">
            <v>13018</v>
          </cell>
          <cell r="V15">
            <v>14944</v>
          </cell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>
            <v>10298</v>
          </cell>
          <cell r="AR15">
            <v>19052</v>
          </cell>
          <cell r="AS15">
            <v>10298</v>
          </cell>
          <cell r="AT15">
            <v>14623</v>
          </cell>
          <cell r="AU15">
            <v>16786</v>
          </cell>
          <cell r="AV15">
            <v>19052</v>
          </cell>
          <cell r="AW15">
            <v>21215</v>
          </cell>
          <cell r="AX15">
            <v>10298</v>
          </cell>
          <cell r="AY15">
            <v>14623</v>
          </cell>
          <cell r="AZ15">
            <v>16786</v>
          </cell>
          <cell r="BA15">
            <v>10778</v>
          </cell>
          <cell r="BB15">
            <v>19939</v>
          </cell>
          <cell r="BC15">
            <v>10778</v>
          </cell>
          <cell r="BD15">
            <v>15306</v>
          </cell>
          <cell r="BE15">
            <v>17569</v>
          </cell>
          <cell r="BF15">
            <v>19939</v>
          </cell>
          <cell r="BG15">
            <v>22203</v>
          </cell>
          <cell r="BH15">
            <v>10778</v>
          </cell>
          <cell r="BI15">
            <v>15306</v>
          </cell>
          <cell r="BJ15">
            <v>17569</v>
          </cell>
          <cell r="BK15">
            <v>11497</v>
          </cell>
          <cell r="BL15">
            <v>21268</v>
          </cell>
          <cell r="BM15">
            <v>11497</v>
          </cell>
          <cell r="BN15">
            <v>16324</v>
          </cell>
          <cell r="BO15">
            <v>18740</v>
          </cell>
          <cell r="BP15">
            <v>21268</v>
          </cell>
          <cell r="BQ15">
            <v>23683</v>
          </cell>
          <cell r="BR15">
            <v>11497</v>
          </cell>
          <cell r="BS15">
            <v>16324</v>
          </cell>
          <cell r="BT15">
            <v>18740</v>
          </cell>
          <cell r="BU15">
            <v>12454</v>
          </cell>
          <cell r="BV15">
            <v>23040</v>
          </cell>
          <cell r="BW15">
            <v>12454</v>
          </cell>
          <cell r="BX15">
            <v>17685</v>
          </cell>
          <cell r="BY15">
            <v>20300</v>
          </cell>
          <cell r="BZ15">
            <v>23040</v>
          </cell>
          <cell r="CA15">
            <v>25656</v>
          </cell>
          <cell r="CB15">
            <v>12454</v>
          </cell>
          <cell r="CC15">
            <v>17685</v>
          </cell>
          <cell r="CD15">
            <v>20300</v>
          </cell>
          <cell r="CE15">
            <v>13412</v>
          </cell>
          <cell r="CF15">
            <v>24811</v>
          </cell>
          <cell r="CG15">
            <v>13412</v>
          </cell>
          <cell r="CH15">
            <v>19044</v>
          </cell>
          <cell r="CI15">
            <v>21861</v>
          </cell>
          <cell r="CJ15">
            <v>24811</v>
          </cell>
          <cell r="CK15">
            <v>27628</v>
          </cell>
          <cell r="CL15">
            <v>13412</v>
          </cell>
          <cell r="CM15">
            <v>19044</v>
          </cell>
          <cell r="CN15">
            <v>21861</v>
          </cell>
          <cell r="CO15">
            <v>14820</v>
          </cell>
          <cell r="CP15">
            <v>27418</v>
          </cell>
          <cell r="CQ15">
            <v>14820</v>
          </cell>
          <cell r="CR15">
            <v>21045</v>
          </cell>
          <cell r="CS15">
            <v>24157</v>
          </cell>
          <cell r="CT15">
            <v>27418</v>
          </cell>
          <cell r="CU15">
            <v>30530</v>
          </cell>
          <cell r="CV15">
            <v>14820</v>
          </cell>
          <cell r="CW15">
            <v>21045</v>
          </cell>
          <cell r="CX15">
            <v>24157</v>
          </cell>
          <cell r="CY15">
            <v>16302</v>
          </cell>
          <cell r="CZ15">
            <v>30158</v>
          </cell>
          <cell r="DA15">
            <v>16302</v>
          </cell>
          <cell r="DB15">
            <v>23149</v>
          </cell>
          <cell r="DC15">
            <v>26572</v>
          </cell>
          <cell r="DD15">
            <v>30158</v>
          </cell>
          <cell r="DE15">
            <v>33581</v>
          </cell>
          <cell r="DF15">
            <v>16302</v>
          </cell>
          <cell r="DG15">
            <v>23149</v>
          </cell>
          <cell r="DH15">
            <v>26572</v>
          </cell>
          <cell r="DI15">
            <v>18258</v>
          </cell>
          <cell r="DJ15">
            <v>33778</v>
          </cell>
          <cell r="DK15">
            <v>18258</v>
          </cell>
          <cell r="DL15">
            <v>25927</v>
          </cell>
          <cell r="DM15">
            <v>29761</v>
          </cell>
          <cell r="DN15">
            <v>33778</v>
          </cell>
          <cell r="DO15">
            <v>37612</v>
          </cell>
          <cell r="DP15">
            <v>18258</v>
          </cell>
          <cell r="DQ15">
            <v>25927</v>
          </cell>
          <cell r="DR15">
            <v>29761</v>
          </cell>
          <cell r="DS15">
            <v>19592</v>
          </cell>
          <cell r="DT15">
            <v>36245</v>
          </cell>
          <cell r="DU15">
            <v>19592</v>
          </cell>
          <cell r="DV15">
            <v>27821</v>
          </cell>
          <cell r="DW15">
            <v>31936</v>
          </cell>
          <cell r="DX15">
            <v>36245</v>
          </cell>
          <cell r="DY15">
            <v>40360</v>
          </cell>
          <cell r="DZ15">
            <v>19592</v>
          </cell>
          <cell r="EA15">
            <v>27821</v>
          </cell>
          <cell r="EB15">
            <v>31936</v>
          </cell>
          <cell r="EC15">
            <v>21993</v>
          </cell>
          <cell r="ED15">
            <v>40687</v>
          </cell>
          <cell r="EE15">
            <v>21993</v>
          </cell>
          <cell r="EF15">
            <v>31230</v>
          </cell>
          <cell r="EG15">
            <v>35849</v>
          </cell>
          <cell r="EH15">
            <v>40687</v>
          </cell>
          <cell r="EI15">
            <v>45305</v>
          </cell>
          <cell r="EJ15">
            <v>21993</v>
          </cell>
          <cell r="EK15">
            <v>31230</v>
          </cell>
          <cell r="EL15">
            <v>35849</v>
          </cell>
          <cell r="EM15">
            <v>24193</v>
          </cell>
          <cell r="EN15">
            <v>44757</v>
          </cell>
          <cell r="EO15">
            <v>24193</v>
          </cell>
          <cell r="EP15">
            <v>34354</v>
          </cell>
          <cell r="EQ15">
            <v>39435</v>
          </cell>
          <cell r="ER15">
            <v>44757</v>
          </cell>
          <cell r="ES15">
            <v>49836</v>
          </cell>
          <cell r="ET15">
            <v>24193</v>
          </cell>
          <cell r="EU15">
            <v>34354</v>
          </cell>
          <cell r="EV15">
            <v>39435</v>
          </cell>
          <cell r="EW15">
            <v>25291</v>
          </cell>
          <cell r="EX15">
            <v>46789</v>
          </cell>
          <cell r="EY15">
            <v>25291</v>
          </cell>
          <cell r="EZ15">
            <v>35914</v>
          </cell>
          <cell r="FA15">
            <v>41225</v>
          </cell>
          <cell r="FB15">
            <v>46789</v>
          </cell>
          <cell r="FC15">
            <v>52100</v>
          </cell>
          <cell r="FD15">
            <v>25291</v>
          </cell>
          <cell r="FE15">
            <v>35914</v>
          </cell>
          <cell r="FF15">
            <v>41225</v>
          </cell>
        </row>
        <row r="16">
          <cell r="A16" t="str">
            <v>A</v>
          </cell>
          <cell r="B16" t="str">
            <v>B</v>
          </cell>
          <cell r="C16">
            <v>7713</v>
          </cell>
          <cell r="D16">
            <v>14269</v>
          </cell>
          <cell r="E16">
            <v>7713</v>
          </cell>
          <cell r="F16">
            <v>10952</v>
          </cell>
          <cell r="G16">
            <v>12572</v>
          </cell>
          <cell r="H16">
            <v>14269</v>
          </cell>
          <cell r="I16">
            <v>15888</v>
          </cell>
          <cell r="J16">
            <v>7713</v>
          </cell>
          <cell r="K16">
            <v>10952</v>
          </cell>
          <cell r="L16">
            <v>12572</v>
          </cell>
          <cell r="M16">
            <v>8409</v>
          </cell>
          <cell r="N16">
            <v>15557</v>
          </cell>
          <cell r="O16">
            <v>8409</v>
          </cell>
          <cell r="P16">
            <v>11941</v>
          </cell>
          <cell r="Q16">
            <v>13708</v>
          </cell>
          <cell r="R16">
            <v>15557</v>
          </cell>
          <cell r="S16">
            <v>17324</v>
          </cell>
          <cell r="T16">
            <v>8409</v>
          </cell>
          <cell r="U16">
            <v>11941</v>
          </cell>
          <cell r="V16">
            <v>13708</v>
          </cell>
          <cell r="W16"/>
          <cell r="X16"/>
          <cell r="Y16"/>
          <cell r="Z16"/>
          <cell r="AA16"/>
          <cell r="AB16"/>
          <cell r="AC16"/>
          <cell r="AD16"/>
          <cell r="AE16"/>
          <cell r="AF16"/>
          <cell r="AG16"/>
          <cell r="AH16"/>
          <cell r="AI16"/>
          <cell r="AJ16"/>
          <cell r="AK16"/>
          <cell r="AL16"/>
          <cell r="AM16"/>
          <cell r="AN16"/>
          <cell r="AO16"/>
          <cell r="AP16"/>
          <cell r="AQ16">
            <v>9446</v>
          </cell>
          <cell r="AR16">
            <v>17477</v>
          </cell>
          <cell r="AS16">
            <v>9446</v>
          </cell>
          <cell r="AT16">
            <v>13414</v>
          </cell>
          <cell r="AU16">
            <v>15398</v>
          </cell>
          <cell r="AV16">
            <v>17477</v>
          </cell>
          <cell r="AW16">
            <v>19460</v>
          </cell>
          <cell r="AX16">
            <v>9446</v>
          </cell>
          <cell r="AY16">
            <v>13414</v>
          </cell>
          <cell r="AZ16">
            <v>15398</v>
          </cell>
          <cell r="BA16">
            <v>9887</v>
          </cell>
          <cell r="BB16">
            <v>18290</v>
          </cell>
          <cell r="BC16">
            <v>9887</v>
          </cell>
          <cell r="BD16">
            <v>14040</v>
          </cell>
          <cell r="BE16">
            <v>16116</v>
          </cell>
          <cell r="BF16">
            <v>18290</v>
          </cell>
          <cell r="BG16">
            <v>20367</v>
          </cell>
          <cell r="BH16">
            <v>9887</v>
          </cell>
          <cell r="BI16">
            <v>14040</v>
          </cell>
          <cell r="BJ16">
            <v>16116</v>
          </cell>
          <cell r="BK16">
            <v>10546</v>
          </cell>
          <cell r="BL16">
            <v>19509</v>
          </cell>
          <cell r="BM16">
            <v>10546</v>
          </cell>
          <cell r="BN16">
            <v>14974</v>
          </cell>
          <cell r="BO16">
            <v>17190</v>
          </cell>
          <cell r="BP16">
            <v>19509</v>
          </cell>
          <cell r="BQ16">
            <v>21725</v>
          </cell>
          <cell r="BR16">
            <v>10546</v>
          </cell>
          <cell r="BS16">
            <v>14974</v>
          </cell>
          <cell r="BT16">
            <v>17190</v>
          </cell>
          <cell r="BU16">
            <v>11424</v>
          </cell>
          <cell r="BV16">
            <v>21134</v>
          </cell>
          <cell r="BW16">
            <v>11424</v>
          </cell>
          <cell r="BX16">
            <v>16222</v>
          </cell>
          <cell r="BY16">
            <v>18621</v>
          </cell>
          <cell r="BZ16">
            <v>21134</v>
          </cell>
          <cell r="CA16">
            <v>23534</v>
          </cell>
          <cell r="CB16">
            <v>11424</v>
          </cell>
          <cell r="CC16">
            <v>16222</v>
          </cell>
          <cell r="CD16">
            <v>18621</v>
          </cell>
          <cell r="CE16">
            <v>12302</v>
          </cell>
          <cell r="CF16">
            <v>22759</v>
          </cell>
          <cell r="CG16">
            <v>12302</v>
          </cell>
          <cell r="CH16">
            <v>17469</v>
          </cell>
          <cell r="CI16">
            <v>20053</v>
          </cell>
          <cell r="CJ16">
            <v>22759</v>
          </cell>
          <cell r="CK16">
            <v>25343</v>
          </cell>
          <cell r="CL16">
            <v>12302</v>
          </cell>
          <cell r="CM16">
            <v>17469</v>
          </cell>
          <cell r="CN16">
            <v>20053</v>
          </cell>
          <cell r="CO16">
            <v>13594</v>
          </cell>
          <cell r="CP16">
            <v>25150</v>
          </cell>
          <cell r="CQ16">
            <v>13594</v>
          </cell>
          <cell r="CR16">
            <v>19304</v>
          </cell>
          <cell r="CS16">
            <v>22159</v>
          </cell>
          <cell r="CT16">
            <v>25150</v>
          </cell>
          <cell r="CU16">
            <v>28005</v>
          </cell>
          <cell r="CV16">
            <v>13594</v>
          </cell>
          <cell r="CW16">
            <v>19304</v>
          </cell>
          <cell r="CX16">
            <v>22159</v>
          </cell>
          <cell r="CY16">
            <v>14954</v>
          </cell>
          <cell r="CZ16">
            <v>27664</v>
          </cell>
          <cell r="DA16">
            <v>14954</v>
          </cell>
          <cell r="DB16">
            <v>21234</v>
          </cell>
          <cell r="DC16">
            <v>24374</v>
          </cell>
          <cell r="DD16">
            <v>27664</v>
          </cell>
          <cell r="DE16">
            <v>30804</v>
          </cell>
          <cell r="DF16">
            <v>14954</v>
          </cell>
          <cell r="DG16">
            <v>21234</v>
          </cell>
          <cell r="DH16">
            <v>24374</v>
          </cell>
          <cell r="DI16">
            <v>16748</v>
          </cell>
          <cell r="DJ16">
            <v>30984</v>
          </cell>
          <cell r="DK16">
            <v>16748</v>
          </cell>
          <cell r="DL16">
            <v>23783</v>
          </cell>
          <cell r="DM16">
            <v>27300</v>
          </cell>
          <cell r="DN16">
            <v>30984</v>
          </cell>
          <cell r="DO16">
            <v>34502</v>
          </cell>
          <cell r="DP16">
            <v>16748</v>
          </cell>
          <cell r="DQ16">
            <v>23783</v>
          </cell>
          <cell r="DR16">
            <v>27300</v>
          </cell>
          <cell r="DS16">
            <v>17972</v>
          </cell>
          <cell r="DT16">
            <v>33247</v>
          </cell>
          <cell r="DU16">
            <v>17972</v>
          </cell>
          <cell r="DV16">
            <v>25520</v>
          </cell>
          <cell r="DW16">
            <v>29295</v>
          </cell>
          <cell r="DX16">
            <v>33247</v>
          </cell>
          <cell r="DY16">
            <v>37022</v>
          </cell>
          <cell r="DZ16">
            <v>17972</v>
          </cell>
          <cell r="EA16">
            <v>25520</v>
          </cell>
          <cell r="EB16">
            <v>29295</v>
          </cell>
          <cell r="EC16">
            <v>20174</v>
          </cell>
          <cell r="ED16">
            <v>37322</v>
          </cell>
          <cell r="EE16">
            <v>20174</v>
          </cell>
          <cell r="EF16">
            <v>28647</v>
          </cell>
          <cell r="EG16">
            <v>32884</v>
          </cell>
          <cell r="EH16">
            <v>37322</v>
          </cell>
          <cell r="EI16">
            <v>41558</v>
          </cell>
          <cell r="EJ16">
            <v>20174</v>
          </cell>
          <cell r="EK16">
            <v>28647</v>
          </cell>
          <cell r="EL16">
            <v>32884</v>
          </cell>
          <cell r="EM16">
            <v>22192</v>
          </cell>
          <cell r="EN16">
            <v>41055</v>
          </cell>
          <cell r="EO16">
            <v>22192</v>
          </cell>
          <cell r="EP16">
            <v>31513</v>
          </cell>
          <cell r="EQ16">
            <v>36173</v>
          </cell>
          <cell r="ER16">
            <v>41055</v>
          </cell>
          <cell r="ES16">
            <v>45715</v>
          </cell>
          <cell r="ET16">
            <v>22192</v>
          </cell>
          <cell r="EU16">
            <v>31513</v>
          </cell>
          <cell r="EV16">
            <v>36173</v>
          </cell>
          <cell r="EW16">
            <v>23200</v>
          </cell>
          <cell r="EX16">
            <v>42920</v>
          </cell>
          <cell r="EY16">
            <v>23200</v>
          </cell>
          <cell r="EZ16">
            <v>32944</v>
          </cell>
          <cell r="FA16">
            <v>37815</v>
          </cell>
          <cell r="FB16">
            <v>42920</v>
          </cell>
          <cell r="FC16">
            <v>47791</v>
          </cell>
          <cell r="FD16">
            <v>23200</v>
          </cell>
          <cell r="FE16">
            <v>32944</v>
          </cell>
          <cell r="FF16">
            <v>37815</v>
          </cell>
        </row>
        <row r="17">
          <cell r="A17" t="str">
            <v>A</v>
          </cell>
          <cell r="B17" t="str">
            <v>Y</v>
          </cell>
          <cell r="C17">
            <v>6638</v>
          </cell>
          <cell r="D17">
            <v>12281</v>
          </cell>
          <cell r="E17">
            <v>6638</v>
          </cell>
          <cell r="F17">
            <v>9426</v>
          </cell>
          <cell r="G17">
            <v>10820</v>
          </cell>
          <cell r="H17">
            <v>12281</v>
          </cell>
          <cell r="I17">
            <v>13674</v>
          </cell>
          <cell r="J17">
            <v>6638</v>
          </cell>
          <cell r="K17">
            <v>9426</v>
          </cell>
          <cell r="L17">
            <v>10820</v>
          </cell>
          <cell r="M17">
            <v>7238</v>
          </cell>
          <cell r="N17">
            <v>13390</v>
          </cell>
          <cell r="O17">
            <v>7238</v>
          </cell>
          <cell r="P17">
            <v>10277</v>
          </cell>
          <cell r="Q17">
            <v>11798</v>
          </cell>
          <cell r="R17">
            <v>13390</v>
          </cell>
          <cell r="S17">
            <v>14910</v>
          </cell>
          <cell r="T17">
            <v>7238</v>
          </cell>
          <cell r="U17">
            <v>10277</v>
          </cell>
          <cell r="V17">
            <v>11798</v>
          </cell>
          <cell r="W17"/>
          <cell r="X17"/>
          <cell r="Y17"/>
          <cell r="Z17"/>
          <cell r="AA17"/>
          <cell r="AB17"/>
          <cell r="AC17"/>
          <cell r="AD17"/>
          <cell r="AE17"/>
          <cell r="AF17"/>
          <cell r="AG17"/>
          <cell r="AH17"/>
          <cell r="AI17"/>
          <cell r="AJ17"/>
          <cell r="AK17"/>
          <cell r="AL17"/>
          <cell r="AM17"/>
          <cell r="AN17"/>
          <cell r="AO17"/>
          <cell r="AP17"/>
          <cell r="AQ17">
            <v>8130</v>
          </cell>
          <cell r="AR17">
            <v>15041</v>
          </cell>
          <cell r="AS17">
            <v>8130</v>
          </cell>
          <cell r="AT17">
            <v>11545</v>
          </cell>
          <cell r="AU17">
            <v>13252</v>
          </cell>
          <cell r="AV17">
            <v>15041</v>
          </cell>
          <cell r="AW17">
            <v>16749</v>
          </cell>
          <cell r="AX17">
            <v>8130</v>
          </cell>
          <cell r="AY17">
            <v>11545</v>
          </cell>
          <cell r="AZ17">
            <v>13252</v>
          </cell>
          <cell r="BA17">
            <v>8509</v>
          </cell>
          <cell r="BB17">
            <v>15742</v>
          </cell>
          <cell r="BC17">
            <v>8509</v>
          </cell>
          <cell r="BD17">
            <v>12083</v>
          </cell>
          <cell r="BE17">
            <v>13871</v>
          </cell>
          <cell r="BF17">
            <v>15742</v>
          </cell>
          <cell r="BG17">
            <v>17529</v>
          </cell>
          <cell r="BH17">
            <v>8509</v>
          </cell>
          <cell r="BI17">
            <v>12083</v>
          </cell>
          <cell r="BJ17">
            <v>13871</v>
          </cell>
          <cell r="BK17">
            <v>9076</v>
          </cell>
          <cell r="BL17">
            <v>16791</v>
          </cell>
          <cell r="BM17">
            <v>9076</v>
          </cell>
          <cell r="BN17">
            <v>12888</v>
          </cell>
          <cell r="BO17">
            <v>14795</v>
          </cell>
          <cell r="BP17">
            <v>16791</v>
          </cell>
          <cell r="BQ17">
            <v>18697</v>
          </cell>
          <cell r="BR17">
            <v>9076</v>
          </cell>
          <cell r="BS17">
            <v>12888</v>
          </cell>
          <cell r="BT17">
            <v>14795</v>
          </cell>
          <cell r="BU17">
            <v>9832</v>
          </cell>
          <cell r="BV17">
            <v>18189</v>
          </cell>
          <cell r="BW17">
            <v>9832</v>
          </cell>
          <cell r="BX17">
            <v>13962</v>
          </cell>
          <cell r="BY17">
            <v>16026</v>
          </cell>
          <cell r="BZ17">
            <v>18189</v>
          </cell>
          <cell r="CA17">
            <v>20255</v>
          </cell>
          <cell r="CB17">
            <v>9832</v>
          </cell>
          <cell r="CC17">
            <v>13962</v>
          </cell>
          <cell r="CD17">
            <v>16026</v>
          </cell>
          <cell r="CE17">
            <v>10588</v>
          </cell>
          <cell r="CF17">
            <v>19588</v>
          </cell>
          <cell r="CG17">
            <v>10588</v>
          </cell>
          <cell r="CH17">
            <v>15035</v>
          </cell>
          <cell r="CI17">
            <v>17259</v>
          </cell>
          <cell r="CJ17">
            <v>19588</v>
          </cell>
          <cell r="CK17">
            <v>21812</v>
          </cell>
          <cell r="CL17">
            <v>10588</v>
          </cell>
          <cell r="CM17">
            <v>15035</v>
          </cell>
          <cell r="CN17">
            <v>17259</v>
          </cell>
          <cell r="CO17">
            <v>11700</v>
          </cell>
          <cell r="CP17">
            <v>21646</v>
          </cell>
          <cell r="CQ17">
            <v>11700</v>
          </cell>
          <cell r="CR17">
            <v>16614</v>
          </cell>
          <cell r="CS17">
            <v>19071</v>
          </cell>
          <cell r="CT17">
            <v>21646</v>
          </cell>
          <cell r="CU17">
            <v>24103</v>
          </cell>
          <cell r="CV17">
            <v>11700</v>
          </cell>
          <cell r="CW17">
            <v>16614</v>
          </cell>
          <cell r="CX17">
            <v>19071</v>
          </cell>
          <cell r="CY17">
            <v>12870</v>
          </cell>
          <cell r="CZ17">
            <v>23809</v>
          </cell>
          <cell r="DA17">
            <v>12870</v>
          </cell>
          <cell r="DB17">
            <v>18275</v>
          </cell>
          <cell r="DC17">
            <v>20978</v>
          </cell>
          <cell r="DD17">
            <v>23809</v>
          </cell>
          <cell r="DE17">
            <v>26511</v>
          </cell>
          <cell r="DF17">
            <v>12870</v>
          </cell>
          <cell r="DG17">
            <v>18275</v>
          </cell>
          <cell r="DH17">
            <v>20978</v>
          </cell>
          <cell r="DI17">
            <v>14414</v>
          </cell>
          <cell r="DJ17">
            <v>26667</v>
          </cell>
          <cell r="DK17">
            <v>14414</v>
          </cell>
          <cell r="DL17">
            <v>20469</v>
          </cell>
          <cell r="DM17">
            <v>23496</v>
          </cell>
          <cell r="DN17">
            <v>26667</v>
          </cell>
          <cell r="DO17">
            <v>29694</v>
          </cell>
          <cell r="DP17">
            <v>14414</v>
          </cell>
          <cell r="DQ17">
            <v>20469</v>
          </cell>
          <cell r="DR17">
            <v>23496</v>
          </cell>
          <cell r="DS17">
            <v>15468</v>
          </cell>
          <cell r="DT17">
            <v>28615</v>
          </cell>
          <cell r="DU17">
            <v>15468</v>
          </cell>
          <cell r="DV17">
            <v>21964</v>
          </cell>
          <cell r="DW17">
            <v>25213</v>
          </cell>
          <cell r="DX17">
            <v>28615</v>
          </cell>
          <cell r="DY17">
            <v>31863</v>
          </cell>
          <cell r="DZ17">
            <v>15468</v>
          </cell>
          <cell r="EA17">
            <v>21964</v>
          </cell>
          <cell r="EB17">
            <v>25213</v>
          </cell>
          <cell r="EC17">
            <v>17363</v>
          </cell>
          <cell r="ED17">
            <v>32122</v>
          </cell>
          <cell r="EE17">
            <v>17363</v>
          </cell>
          <cell r="EF17">
            <v>24655</v>
          </cell>
          <cell r="EG17">
            <v>28302</v>
          </cell>
          <cell r="EH17">
            <v>32122</v>
          </cell>
          <cell r="EI17">
            <v>35767</v>
          </cell>
          <cell r="EJ17">
            <v>17363</v>
          </cell>
          <cell r="EK17">
            <v>24655</v>
          </cell>
          <cell r="EL17">
            <v>28302</v>
          </cell>
          <cell r="EM17">
            <v>19100</v>
          </cell>
          <cell r="EN17">
            <v>35335</v>
          </cell>
          <cell r="EO17">
            <v>19100</v>
          </cell>
          <cell r="EP17">
            <v>27122</v>
          </cell>
          <cell r="EQ17">
            <v>31133</v>
          </cell>
          <cell r="ER17">
            <v>35335</v>
          </cell>
          <cell r="ES17">
            <v>39345</v>
          </cell>
          <cell r="ET17">
            <v>19100</v>
          </cell>
          <cell r="EU17">
            <v>27122</v>
          </cell>
          <cell r="EV17">
            <v>31133</v>
          </cell>
          <cell r="EW17">
            <v>19967</v>
          </cell>
          <cell r="EX17">
            <v>36939</v>
          </cell>
          <cell r="EY17">
            <v>19967</v>
          </cell>
          <cell r="EZ17">
            <v>28353</v>
          </cell>
          <cell r="FA17">
            <v>32546</v>
          </cell>
          <cell r="FB17">
            <v>36939</v>
          </cell>
          <cell r="FC17">
            <v>41132</v>
          </cell>
          <cell r="FD17">
            <v>19967</v>
          </cell>
          <cell r="FE17">
            <v>28353</v>
          </cell>
          <cell r="FF17">
            <v>32546</v>
          </cell>
        </row>
        <row r="18">
          <cell r="A18" t="str">
            <v>B</v>
          </cell>
          <cell r="B18" t="str">
            <v>D</v>
          </cell>
          <cell r="C18">
            <v>6450</v>
          </cell>
          <cell r="D18">
            <v>11933</v>
          </cell>
          <cell r="E18">
            <v>6450</v>
          </cell>
          <cell r="F18">
            <v>9159</v>
          </cell>
          <cell r="G18">
            <v>10514</v>
          </cell>
          <cell r="H18">
            <v>11933</v>
          </cell>
          <cell r="I18">
            <v>13287</v>
          </cell>
          <cell r="J18">
            <v>6450</v>
          </cell>
          <cell r="K18">
            <v>9159</v>
          </cell>
          <cell r="L18">
            <v>10514</v>
          </cell>
          <cell r="M18">
            <v>7037</v>
          </cell>
          <cell r="N18">
            <v>13018</v>
          </cell>
          <cell r="O18">
            <v>7037</v>
          </cell>
          <cell r="P18">
            <v>9993</v>
          </cell>
          <cell r="Q18">
            <v>11470</v>
          </cell>
          <cell r="R18">
            <v>13018</v>
          </cell>
          <cell r="S18">
            <v>14496</v>
          </cell>
          <cell r="T18">
            <v>7037</v>
          </cell>
          <cell r="U18">
            <v>9993</v>
          </cell>
          <cell r="V18">
            <v>11470</v>
          </cell>
          <cell r="W18"/>
          <cell r="X18"/>
          <cell r="Y18"/>
          <cell r="Z18"/>
          <cell r="AA18"/>
          <cell r="AB18"/>
          <cell r="AC18"/>
          <cell r="AD18"/>
          <cell r="AE18"/>
          <cell r="AF18"/>
          <cell r="AG18"/>
          <cell r="AH18"/>
          <cell r="AI18"/>
          <cell r="AJ18"/>
          <cell r="AK18"/>
          <cell r="AL18"/>
          <cell r="AM18"/>
          <cell r="AN18"/>
          <cell r="AO18"/>
          <cell r="AP18"/>
          <cell r="AQ18">
            <v>7905</v>
          </cell>
          <cell r="AR18">
            <v>14624</v>
          </cell>
          <cell r="AS18">
            <v>7905</v>
          </cell>
          <cell r="AT18">
            <v>11225</v>
          </cell>
          <cell r="AU18">
            <v>12885</v>
          </cell>
          <cell r="AV18">
            <v>14624</v>
          </cell>
          <cell r="AW18">
            <v>16284</v>
          </cell>
          <cell r="AX18">
            <v>7905</v>
          </cell>
          <cell r="AY18">
            <v>11225</v>
          </cell>
          <cell r="AZ18">
            <v>12885</v>
          </cell>
          <cell r="BA18">
            <v>8273</v>
          </cell>
          <cell r="BB18">
            <v>15305</v>
          </cell>
          <cell r="BC18">
            <v>8273</v>
          </cell>
          <cell r="BD18">
            <v>11748</v>
          </cell>
          <cell r="BE18">
            <v>13485</v>
          </cell>
          <cell r="BF18">
            <v>15305</v>
          </cell>
          <cell r="BG18">
            <v>17042</v>
          </cell>
          <cell r="BH18">
            <v>8273</v>
          </cell>
          <cell r="BI18">
            <v>11748</v>
          </cell>
          <cell r="BJ18">
            <v>13485</v>
          </cell>
          <cell r="BK18">
            <v>8824</v>
          </cell>
          <cell r="BL18">
            <v>16324</v>
          </cell>
          <cell r="BM18">
            <v>8824</v>
          </cell>
          <cell r="BN18">
            <v>12530</v>
          </cell>
          <cell r="BO18">
            <v>14383</v>
          </cell>
          <cell r="BP18">
            <v>16324</v>
          </cell>
          <cell r="BQ18">
            <v>18177</v>
          </cell>
          <cell r="BR18">
            <v>8824</v>
          </cell>
          <cell r="BS18">
            <v>12530</v>
          </cell>
          <cell r="BT18">
            <v>14383</v>
          </cell>
          <cell r="BU18">
            <v>9560</v>
          </cell>
          <cell r="BV18">
            <v>17686</v>
          </cell>
          <cell r="BW18">
            <v>9560</v>
          </cell>
          <cell r="BX18">
            <v>13575</v>
          </cell>
          <cell r="BY18">
            <v>15583</v>
          </cell>
          <cell r="BZ18">
            <v>17686</v>
          </cell>
          <cell r="CA18">
            <v>19694</v>
          </cell>
          <cell r="CB18">
            <v>9560</v>
          </cell>
          <cell r="CC18">
            <v>13575</v>
          </cell>
          <cell r="CD18">
            <v>15583</v>
          </cell>
          <cell r="CE18">
            <v>10295</v>
          </cell>
          <cell r="CF18">
            <v>19046</v>
          </cell>
          <cell r="CG18">
            <v>10295</v>
          </cell>
          <cell r="CH18">
            <v>14619</v>
          </cell>
          <cell r="CI18">
            <v>16781</v>
          </cell>
          <cell r="CJ18">
            <v>19046</v>
          </cell>
          <cell r="CK18">
            <v>21208</v>
          </cell>
          <cell r="CL18">
            <v>10295</v>
          </cell>
          <cell r="CM18">
            <v>14619</v>
          </cell>
          <cell r="CN18">
            <v>16781</v>
          </cell>
          <cell r="CO18">
            <v>11376</v>
          </cell>
          <cell r="CP18">
            <v>21046</v>
          </cell>
          <cell r="CQ18">
            <v>11376</v>
          </cell>
          <cell r="CR18">
            <v>16154</v>
          </cell>
          <cell r="CS18">
            <v>18543</v>
          </cell>
          <cell r="CT18">
            <v>21046</v>
          </cell>
          <cell r="CU18">
            <v>23435</v>
          </cell>
          <cell r="CV18">
            <v>11376</v>
          </cell>
          <cell r="CW18">
            <v>16154</v>
          </cell>
          <cell r="CX18">
            <v>18543</v>
          </cell>
          <cell r="CY18">
            <v>12514</v>
          </cell>
          <cell r="CZ18">
            <v>23151</v>
          </cell>
          <cell r="DA18">
            <v>12514</v>
          </cell>
          <cell r="DB18">
            <v>17770</v>
          </cell>
          <cell r="DC18">
            <v>20398</v>
          </cell>
          <cell r="DD18">
            <v>23151</v>
          </cell>
          <cell r="DE18">
            <v>25779</v>
          </cell>
          <cell r="DF18">
            <v>12514</v>
          </cell>
          <cell r="DG18">
            <v>17770</v>
          </cell>
          <cell r="DH18">
            <v>20398</v>
          </cell>
          <cell r="DI18">
            <v>14015</v>
          </cell>
          <cell r="DJ18">
            <v>25928</v>
          </cell>
          <cell r="DK18">
            <v>14015</v>
          </cell>
          <cell r="DL18">
            <v>19901</v>
          </cell>
          <cell r="DM18">
            <v>22844</v>
          </cell>
          <cell r="DN18">
            <v>25928</v>
          </cell>
          <cell r="DO18">
            <v>28871</v>
          </cell>
          <cell r="DP18">
            <v>14015</v>
          </cell>
          <cell r="DQ18">
            <v>19901</v>
          </cell>
          <cell r="DR18">
            <v>22844</v>
          </cell>
          <cell r="DS18">
            <v>15039</v>
          </cell>
          <cell r="DT18">
            <v>27822</v>
          </cell>
          <cell r="DU18">
            <v>15039</v>
          </cell>
          <cell r="DV18">
            <v>21355</v>
          </cell>
          <cell r="DW18">
            <v>24514</v>
          </cell>
          <cell r="DX18">
            <v>27822</v>
          </cell>
          <cell r="DY18">
            <v>30980</v>
          </cell>
          <cell r="DZ18">
            <v>15039</v>
          </cell>
          <cell r="EA18">
            <v>21355</v>
          </cell>
          <cell r="EB18">
            <v>24514</v>
          </cell>
          <cell r="EC18">
            <v>16882</v>
          </cell>
          <cell r="ED18">
            <v>31232</v>
          </cell>
          <cell r="EE18">
            <v>16882</v>
          </cell>
          <cell r="EF18">
            <v>23972</v>
          </cell>
          <cell r="EG18">
            <v>27518</v>
          </cell>
          <cell r="EH18">
            <v>31232</v>
          </cell>
          <cell r="EI18">
            <v>34777</v>
          </cell>
          <cell r="EJ18">
            <v>16882</v>
          </cell>
          <cell r="EK18">
            <v>23972</v>
          </cell>
          <cell r="EL18">
            <v>27518</v>
          </cell>
          <cell r="EM18">
            <v>18570</v>
          </cell>
          <cell r="EN18">
            <v>34355</v>
          </cell>
          <cell r="EO18">
            <v>18570</v>
          </cell>
          <cell r="EP18">
            <v>26369</v>
          </cell>
          <cell r="EQ18">
            <v>30269</v>
          </cell>
          <cell r="ER18">
            <v>34355</v>
          </cell>
          <cell r="ES18">
            <v>38254</v>
          </cell>
          <cell r="ET18">
            <v>18570</v>
          </cell>
          <cell r="EU18">
            <v>26369</v>
          </cell>
          <cell r="EV18">
            <v>30269</v>
          </cell>
          <cell r="EW18">
            <v>19414</v>
          </cell>
          <cell r="EX18">
            <v>35916</v>
          </cell>
          <cell r="EY18">
            <v>19414</v>
          </cell>
          <cell r="EZ18">
            <v>27568</v>
          </cell>
          <cell r="FA18">
            <v>31645</v>
          </cell>
          <cell r="FB18">
            <v>35916</v>
          </cell>
          <cell r="FC18">
            <v>39993</v>
          </cell>
          <cell r="FD18">
            <v>19414</v>
          </cell>
          <cell r="FE18">
            <v>27568</v>
          </cell>
          <cell r="FF18">
            <v>31645</v>
          </cell>
        </row>
        <row r="19">
          <cell r="A19" t="str">
            <v>B</v>
          </cell>
          <cell r="B19" t="str">
            <v>A</v>
          </cell>
          <cell r="C19">
            <v>8579</v>
          </cell>
          <cell r="D19">
            <v>15871</v>
          </cell>
          <cell r="E19">
            <v>8579</v>
          </cell>
          <cell r="F19">
            <v>12181</v>
          </cell>
          <cell r="G19">
            <v>13984</v>
          </cell>
          <cell r="H19">
            <v>15871</v>
          </cell>
          <cell r="I19">
            <v>17672</v>
          </cell>
          <cell r="J19">
            <v>8579</v>
          </cell>
          <cell r="K19">
            <v>12181</v>
          </cell>
          <cell r="L19">
            <v>13984</v>
          </cell>
          <cell r="M19">
            <v>9359</v>
          </cell>
          <cell r="N19">
            <v>17314</v>
          </cell>
          <cell r="O19">
            <v>9359</v>
          </cell>
          <cell r="P19">
            <v>13291</v>
          </cell>
          <cell r="Q19">
            <v>15255</v>
          </cell>
          <cell r="R19">
            <v>17314</v>
          </cell>
          <cell r="S19">
            <v>19280</v>
          </cell>
          <cell r="T19">
            <v>9359</v>
          </cell>
          <cell r="U19">
            <v>13291</v>
          </cell>
          <cell r="V19">
            <v>15255</v>
          </cell>
          <cell r="W19"/>
          <cell r="X19"/>
          <cell r="Y19"/>
          <cell r="Z19"/>
          <cell r="AA19"/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/>
          <cell r="AM19"/>
          <cell r="AN19"/>
          <cell r="AO19"/>
          <cell r="AP19"/>
          <cell r="AQ19">
            <v>10514</v>
          </cell>
          <cell r="AR19">
            <v>19450</v>
          </cell>
          <cell r="AS19">
            <v>10514</v>
          </cell>
          <cell r="AT19">
            <v>14929</v>
          </cell>
          <cell r="AU19">
            <v>17137</v>
          </cell>
          <cell r="AV19">
            <v>19450</v>
          </cell>
          <cell r="AW19">
            <v>21658</v>
          </cell>
          <cell r="AX19">
            <v>10514</v>
          </cell>
          <cell r="AY19">
            <v>14929</v>
          </cell>
          <cell r="AZ19">
            <v>17137</v>
          </cell>
          <cell r="BA19">
            <v>11003</v>
          </cell>
          <cell r="BB19">
            <v>20356</v>
          </cell>
          <cell r="BC19">
            <v>11003</v>
          </cell>
          <cell r="BD19">
            <v>15625</v>
          </cell>
          <cell r="BE19">
            <v>17935</v>
          </cell>
          <cell r="BF19">
            <v>20356</v>
          </cell>
          <cell r="BG19">
            <v>22666</v>
          </cell>
          <cell r="BH19">
            <v>11003</v>
          </cell>
          <cell r="BI19">
            <v>15625</v>
          </cell>
          <cell r="BJ19">
            <v>17935</v>
          </cell>
          <cell r="BK19">
            <v>11736</v>
          </cell>
          <cell r="BL19">
            <v>21711</v>
          </cell>
          <cell r="BM19">
            <v>11736</v>
          </cell>
          <cell r="BN19">
            <v>16665</v>
          </cell>
          <cell r="BO19">
            <v>19129</v>
          </cell>
          <cell r="BP19">
            <v>21711</v>
          </cell>
          <cell r="BQ19">
            <v>24175</v>
          </cell>
          <cell r="BR19">
            <v>11736</v>
          </cell>
          <cell r="BS19">
            <v>16665</v>
          </cell>
          <cell r="BT19">
            <v>19129</v>
          </cell>
          <cell r="BU19">
            <v>12715</v>
          </cell>
          <cell r="BV19">
            <v>23522</v>
          </cell>
          <cell r="BW19">
            <v>12715</v>
          </cell>
          <cell r="BX19">
            <v>18055</v>
          </cell>
          <cell r="BY19">
            <v>20725</v>
          </cell>
          <cell r="BZ19">
            <v>23522</v>
          </cell>
          <cell r="CA19">
            <v>26193</v>
          </cell>
          <cell r="CB19">
            <v>12715</v>
          </cell>
          <cell r="CC19">
            <v>18055</v>
          </cell>
          <cell r="CD19">
            <v>20725</v>
          </cell>
          <cell r="CE19">
            <v>13692</v>
          </cell>
          <cell r="CF19">
            <v>25331</v>
          </cell>
          <cell r="CG19">
            <v>13692</v>
          </cell>
          <cell r="CH19">
            <v>19443</v>
          </cell>
          <cell r="CI19">
            <v>22319</v>
          </cell>
          <cell r="CJ19">
            <v>25331</v>
          </cell>
          <cell r="CK19">
            <v>28207</v>
          </cell>
          <cell r="CL19">
            <v>13692</v>
          </cell>
          <cell r="CM19">
            <v>19443</v>
          </cell>
          <cell r="CN19">
            <v>22319</v>
          </cell>
          <cell r="CO19">
            <v>15130</v>
          </cell>
          <cell r="CP19">
            <v>27991</v>
          </cell>
          <cell r="CQ19">
            <v>15130</v>
          </cell>
          <cell r="CR19">
            <v>21485</v>
          </cell>
          <cell r="CS19">
            <v>24662</v>
          </cell>
          <cell r="CT19">
            <v>27991</v>
          </cell>
          <cell r="CU19">
            <v>31169</v>
          </cell>
          <cell r="CV19">
            <v>15130</v>
          </cell>
          <cell r="CW19">
            <v>21485</v>
          </cell>
          <cell r="CX19">
            <v>24662</v>
          </cell>
          <cell r="CY19">
            <v>16644</v>
          </cell>
          <cell r="CZ19">
            <v>30791</v>
          </cell>
          <cell r="DA19">
            <v>16644</v>
          </cell>
          <cell r="DB19">
            <v>23634</v>
          </cell>
          <cell r="DC19">
            <v>27129</v>
          </cell>
          <cell r="DD19">
            <v>30791</v>
          </cell>
          <cell r="DE19">
            <v>34286</v>
          </cell>
          <cell r="DF19">
            <v>16644</v>
          </cell>
          <cell r="DG19">
            <v>23634</v>
          </cell>
          <cell r="DH19">
            <v>27129</v>
          </cell>
          <cell r="DI19">
            <v>18640</v>
          </cell>
          <cell r="DJ19">
            <v>34484</v>
          </cell>
          <cell r="DK19">
            <v>18640</v>
          </cell>
          <cell r="DL19">
            <v>26468</v>
          </cell>
          <cell r="DM19">
            <v>30383</v>
          </cell>
          <cell r="DN19">
            <v>34484</v>
          </cell>
          <cell r="DO19">
            <v>38398</v>
          </cell>
          <cell r="DP19">
            <v>18640</v>
          </cell>
          <cell r="DQ19">
            <v>26468</v>
          </cell>
          <cell r="DR19">
            <v>30383</v>
          </cell>
          <cell r="DS19">
            <v>20002</v>
          </cell>
          <cell r="DT19">
            <v>37003</v>
          </cell>
          <cell r="DU19">
            <v>20002</v>
          </cell>
          <cell r="DV19">
            <v>28402</v>
          </cell>
          <cell r="DW19">
            <v>32604</v>
          </cell>
          <cell r="DX19">
            <v>37003</v>
          </cell>
          <cell r="DY19">
            <v>41203</v>
          </cell>
          <cell r="DZ19">
            <v>20002</v>
          </cell>
          <cell r="EA19">
            <v>28402</v>
          </cell>
          <cell r="EB19">
            <v>32604</v>
          </cell>
          <cell r="EC19">
            <v>22453</v>
          </cell>
          <cell r="ED19">
            <v>41539</v>
          </cell>
          <cell r="EE19">
            <v>22453</v>
          </cell>
          <cell r="EF19">
            <v>31883</v>
          </cell>
          <cell r="EG19">
            <v>36599</v>
          </cell>
          <cell r="EH19">
            <v>41539</v>
          </cell>
          <cell r="EI19">
            <v>46253</v>
          </cell>
          <cell r="EJ19">
            <v>22453</v>
          </cell>
          <cell r="EK19">
            <v>31883</v>
          </cell>
          <cell r="EL19">
            <v>36599</v>
          </cell>
          <cell r="EM19">
            <v>24698</v>
          </cell>
          <cell r="EN19">
            <v>45692</v>
          </cell>
          <cell r="EO19">
            <v>24698</v>
          </cell>
          <cell r="EP19">
            <v>35071</v>
          </cell>
          <cell r="EQ19">
            <v>40258</v>
          </cell>
          <cell r="ER19">
            <v>45692</v>
          </cell>
          <cell r="ES19">
            <v>50878</v>
          </cell>
          <cell r="ET19">
            <v>24698</v>
          </cell>
          <cell r="EU19">
            <v>35071</v>
          </cell>
          <cell r="EV19">
            <v>40258</v>
          </cell>
          <cell r="EW19">
            <v>25821</v>
          </cell>
          <cell r="EX19">
            <v>47768</v>
          </cell>
          <cell r="EY19">
            <v>25821</v>
          </cell>
          <cell r="EZ19">
            <v>36665</v>
          </cell>
          <cell r="FA19">
            <v>42088</v>
          </cell>
          <cell r="FB19">
            <v>47768</v>
          </cell>
          <cell r="FC19">
            <v>53191</v>
          </cell>
          <cell r="FD19">
            <v>25821</v>
          </cell>
          <cell r="FE19">
            <v>36665</v>
          </cell>
          <cell r="FF19">
            <v>42088</v>
          </cell>
        </row>
        <row r="20">
          <cell r="A20" t="str">
            <v>B</v>
          </cell>
          <cell r="B20" t="str">
            <v>B</v>
          </cell>
          <cell r="C20">
            <v>7869</v>
          </cell>
          <cell r="D20">
            <v>14558</v>
          </cell>
          <cell r="E20">
            <v>7869</v>
          </cell>
          <cell r="F20">
            <v>11174</v>
          </cell>
          <cell r="G20">
            <v>12827</v>
          </cell>
          <cell r="H20">
            <v>14558</v>
          </cell>
          <cell r="I20">
            <v>16210</v>
          </cell>
          <cell r="J20">
            <v>7869</v>
          </cell>
          <cell r="K20">
            <v>11174</v>
          </cell>
          <cell r="L20">
            <v>12827</v>
          </cell>
          <cell r="M20">
            <v>8585</v>
          </cell>
          <cell r="N20">
            <v>15882</v>
          </cell>
          <cell r="O20">
            <v>8585</v>
          </cell>
          <cell r="P20">
            <v>12191</v>
          </cell>
          <cell r="Q20">
            <v>13993</v>
          </cell>
          <cell r="R20">
            <v>15882</v>
          </cell>
          <cell r="S20">
            <v>17685</v>
          </cell>
          <cell r="T20">
            <v>8585</v>
          </cell>
          <cell r="U20">
            <v>12191</v>
          </cell>
          <cell r="V20">
            <v>13993</v>
          </cell>
          <cell r="W20"/>
          <cell r="X20"/>
          <cell r="Y20"/>
          <cell r="Z20"/>
          <cell r="AA20"/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/>
          <cell r="AM20"/>
          <cell r="AN20"/>
          <cell r="AO20"/>
          <cell r="AP20"/>
          <cell r="AQ20">
            <v>9644</v>
          </cell>
          <cell r="AR20">
            <v>17841</v>
          </cell>
          <cell r="AS20">
            <v>9644</v>
          </cell>
          <cell r="AT20">
            <v>13695</v>
          </cell>
          <cell r="AU20">
            <v>15720</v>
          </cell>
          <cell r="AV20">
            <v>17841</v>
          </cell>
          <cell r="AW20">
            <v>19866</v>
          </cell>
          <cell r="AX20">
            <v>9644</v>
          </cell>
          <cell r="AY20">
            <v>13695</v>
          </cell>
          <cell r="AZ20">
            <v>15720</v>
          </cell>
          <cell r="BA20">
            <v>10093</v>
          </cell>
          <cell r="BB20">
            <v>18672</v>
          </cell>
          <cell r="BC20">
            <v>10093</v>
          </cell>
          <cell r="BD20">
            <v>14333</v>
          </cell>
          <cell r="BE20">
            <v>16452</v>
          </cell>
          <cell r="BF20">
            <v>18672</v>
          </cell>
          <cell r="BG20">
            <v>20791</v>
          </cell>
          <cell r="BH20">
            <v>10093</v>
          </cell>
          <cell r="BI20">
            <v>14333</v>
          </cell>
          <cell r="BJ20">
            <v>16452</v>
          </cell>
          <cell r="BK20">
            <v>10765</v>
          </cell>
          <cell r="BL20">
            <v>19915</v>
          </cell>
          <cell r="BM20">
            <v>10765</v>
          </cell>
          <cell r="BN20">
            <v>15287</v>
          </cell>
          <cell r="BO20">
            <v>17547</v>
          </cell>
          <cell r="BP20">
            <v>19915</v>
          </cell>
          <cell r="BQ20">
            <v>22176</v>
          </cell>
          <cell r="BR20">
            <v>10765</v>
          </cell>
          <cell r="BS20">
            <v>15287</v>
          </cell>
          <cell r="BT20">
            <v>17547</v>
          </cell>
          <cell r="BU20">
            <v>11663</v>
          </cell>
          <cell r="BV20">
            <v>21577</v>
          </cell>
          <cell r="BW20">
            <v>11663</v>
          </cell>
          <cell r="BX20">
            <v>16562</v>
          </cell>
          <cell r="BY20">
            <v>19011</v>
          </cell>
          <cell r="BZ20">
            <v>21577</v>
          </cell>
          <cell r="CA20">
            <v>24027</v>
          </cell>
          <cell r="CB20">
            <v>11663</v>
          </cell>
          <cell r="CC20">
            <v>16562</v>
          </cell>
          <cell r="CD20">
            <v>19011</v>
          </cell>
          <cell r="CE20">
            <v>12560</v>
          </cell>
          <cell r="CF20">
            <v>23236</v>
          </cell>
          <cell r="CG20">
            <v>12560</v>
          </cell>
          <cell r="CH20">
            <v>17835</v>
          </cell>
          <cell r="CI20">
            <v>20473</v>
          </cell>
          <cell r="CJ20">
            <v>23236</v>
          </cell>
          <cell r="CK20">
            <v>25874</v>
          </cell>
          <cell r="CL20">
            <v>12560</v>
          </cell>
          <cell r="CM20">
            <v>17835</v>
          </cell>
          <cell r="CN20">
            <v>20473</v>
          </cell>
          <cell r="CO20">
            <v>13879</v>
          </cell>
          <cell r="CP20">
            <v>25676</v>
          </cell>
          <cell r="CQ20">
            <v>13879</v>
          </cell>
          <cell r="CR20">
            <v>19708</v>
          </cell>
          <cell r="CS20">
            <v>22622</v>
          </cell>
          <cell r="CT20">
            <v>25676</v>
          </cell>
          <cell r="CU20">
            <v>28591</v>
          </cell>
          <cell r="CV20">
            <v>13879</v>
          </cell>
          <cell r="CW20">
            <v>19708</v>
          </cell>
          <cell r="CX20">
            <v>22622</v>
          </cell>
          <cell r="CY20">
            <v>15267</v>
          </cell>
          <cell r="CZ20">
            <v>28244</v>
          </cell>
          <cell r="DA20">
            <v>15267</v>
          </cell>
          <cell r="DB20">
            <v>21679</v>
          </cell>
          <cell r="DC20">
            <v>24886</v>
          </cell>
          <cell r="DD20">
            <v>28244</v>
          </cell>
          <cell r="DE20">
            <v>31450</v>
          </cell>
          <cell r="DF20">
            <v>15267</v>
          </cell>
          <cell r="DG20">
            <v>21679</v>
          </cell>
          <cell r="DH20">
            <v>24886</v>
          </cell>
          <cell r="DI20">
            <v>17098</v>
          </cell>
          <cell r="DJ20">
            <v>31632</v>
          </cell>
          <cell r="DK20">
            <v>17098</v>
          </cell>
          <cell r="DL20">
            <v>24279</v>
          </cell>
          <cell r="DM20">
            <v>27870</v>
          </cell>
          <cell r="DN20">
            <v>31632</v>
          </cell>
          <cell r="DO20">
            <v>35223</v>
          </cell>
          <cell r="DP20">
            <v>17098</v>
          </cell>
          <cell r="DQ20">
            <v>24279</v>
          </cell>
          <cell r="DR20">
            <v>27870</v>
          </cell>
          <cell r="DS20">
            <v>18348</v>
          </cell>
          <cell r="DT20">
            <v>33943</v>
          </cell>
          <cell r="DU20">
            <v>18348</v>
          </cell>
          <cell r="DV20">
            <v>26053</v>
          </cell>
          <cell r="DW20">
            <v>29907</v>
          </cell>
          <cell r="DX20">
            <v>33943</v>
          </cell>
          <cell r="DY20">
            <v>37796</v>
          </cell>
          <cell r="DZ20">
            <v>18348</v>
          </cell>
          <cell r="EA20">
            <v>26053</v>
          </cell>
          <cell r="EB20">
            <v>29907</v>
          </cell>
          <cell r="EC20">
            <v>20596</v>
          </cell>
          <cell r="ED20">
            <v>38103</v>
          </cell>
          <cell r="EE20">
            <v>20596</v>
          </cell>
          <cell r="EF20">
            <v>29246</v>
          </cell>
          <cell r="EG20">
            <v>33572</v>
          </cell>
          <cell r="EH20">
            <v>38103</v>
          </cell>
          <cell r="EI20">
            <v>42428</v>
          </cell>
          <cell r="EJ20">
            <v>20596</v>
          </cell>
          <cell r="EK20">
            <v>29246</v>
          </cell>
          <cell r="EL20">
            <v>33572</v>
          </cell>
          <cell r="EM20">
            <v>22655</v>
          </cell>
          <cell r="EN20">
            <v>41913</v>
          </cell>
          <cell r="EO20">
            <v>22655</v>
          </cell>
          <cell r="EP20">
            <v>32170</v>
          </cell>
          <cell r="EQ20">
            <v>36928</v>
          </cell>
          <cell r="ER20">
            <v>41913</v>
          </cell>
          <cell r="ES20">
            <v>46670</v>
          </cell>
          <cell r="ET20">
            <v>22655</v>
          </cell>
          <cell r="EU20">
            <v>32170</v>
          </cell>
          <cell r="EV20">
            <v>36928</v>
          </cell>
          <cell r="EW20">
            <v>23685</v>
          </cell>
          <cell r="EX20">
            <v>43818</v>
          </cell>
          <cell r="EY20">
            <v>23685</v>
          </cell>
          <cell r="EZ20">
            <v>33633</v>
          </cell>
          <cell r="FA20">
            <v>38607</v>
          </cell>
          <cell r="FB20">
            <v>43818</v>
          </cell>
          <cell r="FC20">
            <v>48791</v>
          </cell>
          <cell r="FD20">
            <v>23685</v>
          </cell>
          <cell r="FE20">
            <v>33633</v>
          </cell>
          <cell r="FF20">
            <v>38607</v>
          </cell>
        </row>
        <row r="21">
          <cell r="A21" t="str">
            <v>B</v>
          </cell>
          <cell r="B21" t="str">
            <v>Y</v>
          </cell>
          <cell r="C21">
            <v>6773</v>
          </cell>
          <cell r="D21">
            <v>12530</v>
          </cell>
          <cell r="E21">
            <v>6773</v>
          </cell>
          <cell r="F21">
            <v>9617</v>
          </cell>
          <cell r="G21">
            <v>11040</v>
          </cell>
          <cell r="H21">
            <v>12530</v>
          </cell>
          <cell r="I21">
            <v>13951</v>
          </cell>
          <cell r="J21">
            <v>6773</v>
          </cell>
          <cell r="K21">
            <v>9617</v>
          </cell>
          <cell r="L21">
            <v>11040</v>
          </cell>
          <cell r="M21">
            <v>7389</v>
          </cell>
          <cell r="N21">
            <v>13669</v>
          </cell>
          <cell r="O21">
            <v>7389</v>
          </cell>
          <cell r="P21">
            <v>10493</v>
          </cell>
          <cell r="Q21">
            <v>12044</v>
          </cell>
          <cell r="R21">
            <v>13669</v>
          </cell>
          <cell r="S21">
            <v>15221</v>
          </cell>
          <cell r="T21">
            <v>7389</v>
          </cell>
          <cell r="U21">
            <v>10493</v>
          </cell>
          <cell r="V21">
            <v>12044</v>
          </cell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/>
          <cell r="AM21"/>
          <cell r="AN21"/>
          <cell r="AO21"/>
          <cell r="AP21"/>
          <cell r="AQ21">
            <v>8300</v>
          </cell>
          <cell r="AR21">
            <v>15355</v>
          </cell>
          <cell r="AS21">
            <v>8300</v>
          </cell>
          <cell r="AT21">
            <v>11786</v>
          </cell>
          <cell r="AU21">
            <v>13529</v>
          </cell>
          <cell r="AV21">
            <v>15355</v>
          </cell>
          <cell r="AW21">
            <v>17098</v>
          </cell>
          <cell r="AX21">
            <v>8300</v>
          </cell>
          <cell r="AY21">
            <v>11786</v>
          </cell>
          <cell r="AZ21">
            <v>13529</v>
          </cell>
          <cell r="BA21">
            <v>8687</v>
          </cell>
          <cell r="BB21">
            <v>16070</v>
          </cell>
          <cell r="BC21">
            <v>8687</v>
          </cell>
          <cell r="BD21">
            <v>12335</v>
          </cell>
          <cell r="BE21">
            <v>14159</v>
          </cell>
          <cell r="BF21">
            <v>16070</v>
          </cell>
          <cell r="BG21">
            <v>17894</v>
          </cell>
          <cell r="BH21">
            <v>8687</v>
          </cell>
          <cell r="BI21">
            <v>12335</v>
          </cell>
          <cell r="BJ21">
            <v>14159</v>
          </cell>
          <cell r="BK21">
            <v>9265</v>
          </cell>
          <cell r="BL21">
            <v>17140</v>
          </cell>
          <cell r="BM21">
            <v>9265</v>
          </cell>
          <cell r="BN21">
            <v>13157</v>
          </cell>
          <cell r="BO21">
            <v>15102</v>
          </cell>
          <cell r="BP21">
            <v>17140</v>
          </cell>
          <cell r="BQ21">
            <v>19086</v>
          </cell>
          <cell r="BR21">
            <v>9265</v>
          </cell>
          <cell r="BS21">
            <v>13157</v>
          </cell>
          <cell r="BT21">
            <v>15102</v>
          </cell>
          <cell r="BU21">
            <v>10038</v>
          </cell>
          <cell r="BV21">
            <v>18570</v>
          </cell>
          <cell r="BW21">
            <v>10038</v>
          </cell>
          <cell r="BX21">
            <v>14254</v>
          </cell>
          <cell r="BY21">
            <v>16362</v>
          </cell>
          <cell r="BZ21">
            <v>18570</v>
          </cell>
          <cell r="CA21">
            <v>20679</v>
          </cell>
          <cell r="CB21">
            <v>10038</v>
          </cell>
          <cell r="CC21">
            <v>14254</v>
          </cell>
          <cell r="CD21">
            <v>16362</v>
          </cell>
          <cell r="CE21">
            <v>10810</v>
          </cell>
          <cell r="CF21">
            <v>19998</v>
          </cell>
          <cell r="CG21">
            <v>10810</v>
          </cell>
          <cell r="CH21">
            <v>15350</v>
          </cell>
          <cell r="CI21">
            <v>17620</v>
          </cell>
          <cell r="CJ21">
            <v>19998</v>
          </cell>
          <cell r="CK21">
            <v>22268</v>
          </cell>
          <cell r="CL21">
            <v>10810</v>
          </cell>
          <cell r="CM21">
            <v>15350</v>
          </cell>
          <cell r="CN21">
            <v>17620</v>
          </cell>
          <cell r="CO21">
            <v>11945</v>
          </cell>
          <cell r="CP21">
            <v>22098</v>
          </cell>
          <cell r="CQ21">
            <v>11945</v>
          </cell>
          <cell r="CR21">
            <v>16962</v>
          </cell>
          <cell r="CS21">
            <v>19470</v>
          </cell>
          <cell r="CT21">
            <v>22098</v>
          </cell>
          <cell r="CU21">
            <v>24607</v>
          </cell>
          <cell r="CV21">
            <v>11945</v>
          </cell>
          <cell r="CW21">
            <v>16962</v>
          </cell>
          <cell r="CX21">
            <v>19470</v>
          </cell>
          <cell r="CY21">
            <v>13140</v>
          </cell>
          <cell r="CZ21">
            <v>24309</v>
          </cell>
          <cell r="DA21">
            <v>13140</v>
          </cell>
          <cell r="DB21">
            <v>18659</v>
          </cell>
          <cell r="DC21">
            <v>21418</v>
          </cell>
          <cell r="DD21">
            <v>24309</v>
          </cell>
          <cell r="DE21">
            <v>27068</v>
          </cell>
          <cell r="DF21">
            <v>13140</v>
          </cell>
          <cell r="DG21">
            <v>18659</v>
          </cell>
          <cell r="DH21">
            <v>21418</v>
          </cell>
          <cell r="DI21">
            <v>14716</v>
          </cell>
          <cell r="DJ21">
            <v>27224</v>
          </cell>
          <cell r="DK21">
            <v>14716</v>
          </cell>
          <cell r="DL21">
            <v>20896</v>
          </cell>
          <cell r="DM21">
            <v>23986</v>
          </cell>
          <cell r="DN21">
            <v>27224</v>
          </cell>
          <cell r="DO21">
            <v>30315</v>
          </cell>
          <cell r="DP21">
            <v>14716</v>
          </cell>
          <cell r="DQ21">
            <v>20896</v>
          </cell>
          <cell r="DR21">
            <v>23986</v>
          </cell>
          <cell r="DS21">
            <v>15791</v>
          </cell>
          <cell r="DT21">
            <v>29213</v>
          </cell>
          <cell r="DU21">
            <v>15791</v>
          </cell>
          <cell r="DV21">
            <v>22423</v>
          </cell>
          <cell r="DW21">
            <v>25740</v>
          </cell>
          <cell r="DX21">
            <v>29213</v>
          </cell>
          <cell r="DY21">
            <v>32529</v>
          </cell>
          <cell r="DZ21">
            <v>15791</v>
          </cell>
          <cell r="EA21">
            <v>22423</v>
          </cell>
          <cell r="EB21">
            <v>25740</v>
          </cell>
          <cell r="EC21">
            <v>17726</v>
          </cell>
          <cell r="ED21">
            <v>32794</v>
          </cell>
          <cell r="EE21">
            <v>17726</v>
          </cell>
          <cell r="EF21">
            <v>25171</v>
          </cell>
          <cell r="EG21">
            <v>28894</v>
          </cell>
          <cell r="EH21">
            <v>32794</v>
          </cell>
          <cell r="EI21">
            <v>36516</v>
          </cell>
          <cell r="EJ21">
            <v>17726</v>
          </cell>
          <cell r="EK21">
            <v>25171</v>
          </cell>
          <cell r="EL21">
            <v>28894</v>
          </cell>
          <cell r="EM21">
            <v>19499</v>
          </cell>
          <cell r="EN21">
            <v>36073</v>
          </cell>
          <cell r="EO21">
            <v>19499</v>
          </cell>
          <cell r="EP21">
            <v>27687</v>
          </cell>
          <cell r="EQ21">
            <v>31782</v>
          </cell>
          <cell r="ER21">
            <v>36073</v>
          </cell>
          <cell r="ES21">
            <v>40167</v>
          </cell>
          <cell r="ET21">
            <v>19499</v>
          </cell>
          <cell r="EU21">
            <v>27687</v>
          </cell>
          <cell r="EV21">
            <v>31782</v>
          </cell>
          <cell r="EW21">
            <v>20385</v>
          </cell>
          <cell r="EX21">
            <v>37712</v>
          </cell>
          <cell r="EY21">
            <v>20385</v>
          </cell>
          <cell r="EZ21">
            <v>28946</v>
          </cell>
          <cell r="FA21">
            <v>33227</v>
          </cell>
          <cell r="FB21">
            <v>37712</v>
          </cell>
          <cell r="FC21">
            <v>41993</v>
          </cell>
          <cell r="FD21">
            <v>20385</v>
          </cell>
          <cell r="FE21">
            <v>28946</v>
          </cell>
          <cell r="FF21">
            <v>33227</v>
          </cell>
        </row>
        <row r="22">
          <cell r="A22" t="str">
            <v>C</v>
          </cell>
          <cell r="B22" t="str">
            <v>D</v>
          </cell>
          <cell r="C22">
            <v>6589</v>
          </cell>
          <cell r="D22">
            <v>12190</v>
          </cell>
          <cell r="E22">
            <v>6589</v>
          </cell>
          <cell r="F22">
            <v>9356</v>
          </cell>
          <cell r="G22">
            <v>10740</v>
          </cell>
          <cell r="H22">
            <v>12190</v>
          </cell>
          <cell r="I22">
            <v>13573</v>
          </cell>
          <cell r="J22">
            <v>6589</v>
          </cell>
          <cell r="K22">
            <v>9356</v>
          </cell>
          <cell r="L22">
            <v>10740</v>
          </cell>
          <cell r="M22">
            <v>7189</v>
          </cell>
          <cell r="N22">
            <v>13300</v>
          </cell>
          <cell r="O22">
            <v>7189</v>
          </cell>
          <cell r="P22">
            <v>10208</v>
          </cell>
          <cell r="Q22">
            <v>11718</v>
          </cell>
          <cell r="R22">
            <v>13300</v>
          </cell>
          <cell r="S22">
            <v>14809</v>
          </cell>
          <cell r="T22">
            <v>7189</v>
          </cell>
          <cell r="U22">
            <v>10208</v>
          </cell>
          <cell r="V22">
            <v>11718</v>
          </cell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/>
          <cell r="AM22"/>
          <cell r="AN22"/>
          <cell r="AO22"/>
          <cell r="AP22"/>
          <cell r="AQ22">
            <v>8076</v>
          </cell>
          <cell r="AR22">
            <v>14941</v>
          </cell>
          <cell r="AS22">
            <v>8076</v>
          </cell>
          <cell r="AT22">
            <v>11468</v>
          </cell>
          <cell r="AU22">
            <v>13164</v>
          </cell>
          <cell r="AV22">
            <v>14941</v>
          </cell>
          <cell r="AW22">
            <v>16637</v>
          </cell>
          <cell r="AX22">
            <v>8076</v>
          </cell>
          <cell r="AY22">
            <v>11468</v>
          </cell>
          <cell r="AZ22">
            <v>13164</v>
          </cell>
          <cell r="BA22">
            <v>8452</v>
          </cell>
          <cell r="BB22">
            <v>15636</v>
          </cell>
          <cell r="BC22">
            <v>8452</v>
          </cell>
          <cell r="BD22">
            <v>12002</v>
          </cell>
          <cell r="BE22">
            <v>13777</v>
          </cell>
          <cell r="BF22">
            <v>15636</v>
          </cell>
          <cell r="BG22">
            <v>17411</v>
          </cell>
          <cell r="BH22">
            <v>8452</v>
          </cell>
          <cell r="BI22">
            <v>12002</v>
          </cell>
          <cell r="BJ22">
            <v>13777</v>
          </cell>
          <cell r="BK22">
            <v>9015</v>
          </cell>
          <cell r="BL22">
            <v>16678</v>
          </cell>
          <cell r="BM22">
            <v>9015</v>
          </cell>
          <cell r="BN22">
            <v>12801</v>
          </cell>
          <cell r="BO22">
            <v>14694</v>
          </cell>
          <cell r="BP22">
            <v>16678</v>
          </cell>
          <cell r="BQ22">
            <v>18571</v>
          </cell>
          <cell r="BR22">
            <v>9015</v>
          </cell>
          <cell r="BS22">
            <v>12801</v>
          </cell>
          <cell r="BT22">
            <v>14694</v>
          </cell>
          <cell r="BU22">
            <v>9766</v>
          </cell>
          <cell r="BV22">
            <v>18067</v>
          </cell>
          <cell r="BW22">
            <v>9766</v>
          </cell>
          <cell r="BX22">
            <v>13868</v>
          </cell>
          <cell r="BY22">
            <v>15919</v>
          </cell>
          <cell r="BZ22">
            <v>18067</v>
          </cell>
          <cell r="CA22">
            <v>20118</v>
          </cell>
          <cell r="CB22">
            <v>9766</v>
          </cell>
          <cell r="CC22">
            <v>13868</v>
          </cell>
          <cell r="CD22">
            <v>15919</v>
          </cell>
          <cell r="CE22">
            <v>10518</v>
          </cell>
          <cell r="CF22">
            <v>19458</v>
          </cell>
          <cell r="CG22">
            <v>10518</v>
          </cell>
          <cell r="CH22">
            <v>14936</v>
          </cell>
          <cell r="CI22">
            <v>17144</v>
          </cell>
          <cell r="CJ22">
            <v>19458</v>
          </cell>
          <cell r="CK22">
            <v>21667</v>
          </cell>
          <cell r="CL22">
            <v>10518</v>
          </cell>
          <cell r="CM22">
            <v>14936</v>
          </cell>
          <cell r="CN22">
            <v>17144</v>
          </cell>
          <cell r="CO22">
            <v>11622</v>
          </cell>
          <cell r="CP22">
            <v>21501</v>
          </cell>
          <cell r="CQ22">
            <v>11622</v>
          </cell>
          <cell r="CR22">
            <v>16503</v>
          </cell>
          <cell r="CS22">
            <v>18944</v>
          </cell>
          <cell r="CT22">
            <v>21501</v>
          </cell>
          <cell r="CU22">
            <v>23941</v>
          </cell>
          <cell r="CV22">
            <v>11622</v>
          </cell>
          <cell r="CW22">
            <v>16503</v>
          </cell>
          <cell r="CX22">
            <v>18944</v>
          </cell>
          <cell r="CY22">
            <v>12784</v>
          </cell>
          <cell r="CZ22">
            <v>23650</v>
          </cell>
          <cell r="DA22">
            <v>12784</v>
          </cell>
          <cell r="DB22">
            <v>18153</v>
          </cell>
          <cell r="DC22">
            <v>20838</v>
          </cell>
          <cell r="DD22">
            <v>23650</v>
          </cell>
          <cell r="DE22">
            <v>26335</v>
          </cell>
          <cell r="DF22">
            <v>12784</v>
          </cell>
          <cell r="DG22">
            <v>18153</v>
          </cell>
          <cell r="DH22">
            <v>20838</v>
          </cell>
          <cell r="DI22">
            <v>14318</v>
          </cell>
          <cell r="DJ22">
            <v>26488</v>
          </cell>
          <cell r="DK22">
            <v>14318</v>
          </cell>
          <cell r="DL22">
            <v>20332</v>
          </cell>
          <cell r="DM22">
            <v>23338</v>
          </cell>
          <cell r="DN22">
            <v>26488</v>
          </cell>
          <cell r="DO22">
            <v>29495</v>
          </cell>
          <cell r="DP22">
            <v>14318</v>
          </cell>
          <cell r="DQ22">
            <v>20332</v>
          </cell>
          <cell r="DR22">
            <v>23338</v>
          </cell>
          <cell r="DS22">
            <v>15364</v>
          </cell>
          <cell r="DT22">
            <v>28423</v>
          </cell>
          <cell r="DU22">
            <v>15364</v>
          </cell>
          <cell r="DV22">
            <v>21817</v>
          </cell>
          <cell r="DW22">
            <v>25043</v>
          </cell>
          <cell r="DX22">
            <v>28423</v>
          </cell>
          <cell r="DY22">
            <v>31650</v>
          </cell>
          <cell r="DZ22">
            <v>15364</v>
          </cell>
          <cell r="EA22">
            <v>21817</v>
          </cell>
          <cell r="EB22">
            <v>25043</v>
          </cell>
          <cell r="EC22">
            <v>17247</v>
          </cell>
          <cell r="ED22">
            <v>31907</v>
          </cell>
          <cell r="EE22">
            <v>17247</v>
          </cell>
          <cell r="EF22">
            <v>24491</v>
          </cell>
          <cell r="EG22">
            <v>28113</v>
          </cell>
          <cell r="EH22">
            <v>31907</v>
          </cell>
          <cell r="EI22">
            <v>35529</v>
          </cell>
          <cell r="EJ22">
            <v>17247</v>
          </cell>
          <cell r="EK22">
            <v>24491</v>
          </cell>
          <cell r="EL22">
            <v>28113</v>
          </cell>
          <cell r="EM22">
            <v>18972</v>
          </cell>
          <cell r="EN22">
            <v>35098</v>
          </cell>
          <cell r="EO22">
            <v>18972</v>
          </cell>
          <cell r="EP22">
            <v>26940</v>
          </cell>
          <cell r="EQ22">
            <v>30924</v>
          </cell>
          <cell r="ER22">
            <v>35098</v>
          </cell>
          <cell r="ES22">
            <v>39082</v>
          </cell>
          <cell r="ET22">
            <v>18972</v>
          </cell>
          <cell r="EU22">
            <v>26940</v>
          </cell>
          <cell r="EV22">
            <v>30924</v>
          </cell>
          <cell r="EW22">
            <v>19834</v>
          </cell>
          <cell r="EX22">
            <v>36693</v>
          </cell>
          <cell r="EY22">
            <v>19834</v>
          </cell>
          <cell r="EZ22">
            <v>28164</v>
          </cell>
          <cell r="FA22">
            <v>32329</v>
          </cell>
          <cell r="FB22">
            <v>36693</v>
          </cell>
          <cell r="FC22">
            <v>40858</v>
          </cell>
          <cell r="FD22">
            <v>19834</v>
          </cell>
          <cell r="FE22">
            <v>28164</v>
          </cell>
          <cell r="FF22">
            <v>32329</v>
          </cell>
        </row>
        <row r="23">
          <cell r="A23" t="str">
            <v>C</v>
          </cell>
          <cell r="B23" t="str">
            <v>A</v>
          </cell>
          <cell r="C23">
            <v>8763</v>
          </cell>
          <cell r="D23">
            <v>16213</v>
          </cell>
          <cell r="E23">
            <v>8763</v>
          </cell>
          <cell r="F23">
            <v>12443</v>
          </cell>
          <cell r="G23">
            <v>14284</v>
          </cell>
          <cell r="H23">
            <v>16213</v>
          </cell>
          <cell r="I23">
            <v>18052</v>
          </cell>
          <cell r="J23">
            <v>8763</v>
          </cell>
          <cell r="K23">
            <v>12443</v>
          </cell>
          <cell r="L23">
            <v>14284</v>
          </cell>
          <cell r="M23">
            <v>9561</v>
          </cell>
          <cell r="N23">
            <v>17689</v>
          </cell>
          <cell r="O23">
            <v>9561</v>
          </cell>
          <cell r="P23">
            <v>13577</v>
          </cell>
          <cell r="Q23">
            <v>15585</v>
          </cell>
          <cell r="R23">
            <v>17689</v>
          </cell>
          <cell r="S23">
            <v>19696</v>
          </cell>
          <cell r="T23">
            <v>9561</v>
          </cell>
          <cell r="U23">
            <v>13577</v>
          </cell>
          <cell r="V23">
            <v>15585</v>
          </cell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/>
          <cell r="AM23"/>
          <cell r="AN23"/>
          <cell r="AO23"/>
          <cell r="AP23"/>
          <cell r="AQ23">
            <v>10741</v>
          </cell>
          <cell r="AR23">
            <v>19872</v>
          </cell>
          <cell r="AS23">
            <v>10741</v>
          </cell>
          <cell r="AT23">
            <v>15252</v>
          </cell>
          <cell r="AU23">
            <v>17508</v>
          </cell>
          <cell r="AV23">
            <v>19872</v>
          </cell>
          <cell r="AW23">
            <v>22127</v>
          </cell>
          <cell r="AX23">
            <v>10741</v>
          </cell>
          <cell r="AY23">
            <v>15252</v>
          </cell>
          <cell r="AZ23">
            <v>17508</v>
          </cell>
          <cell r="BA23">
            <v>11241</v>
          </cell>
          <cell r="BB23">
            <v>20796</v>
          </cell>
          <cell r="BC23">
            <v>11241</v>
          </cell>
          <cell r="BD23">
            <v>15963</v>
          </cell>
          <cell r="BE23">
            <v>18323</v>
          </cell>
          <cell r="BF23">
            <v>20796</v>
          </cell>
          <cell r="BG23">
            <v>23157</v>
          </cell>
          <cell r="BH23">
            <v>11241</v>
          </cell>
          <cell r="BI23">
            <v>15963</v>
          </cell>
          <cell r="BJ23">
            <v>18323</v>
          </cell>
          <cell r="BK23">
            <v>11990</v>
          </cell>
          <cell r="BL23">
            <v>22182</v>
          </cell>
          <cell r="BM23">
            <v>11990</v>
          </cell>
          <cell r="BN23">
            <v>17025</v>
          </cell>
          <cell r="BO23">
            <v>19543</v>
          </cell>
          <cell r="BP23">
            <v>22182</v>
          </cell>
          <cell r="BQ23">
            <v>24699</v>
          </cell>
          <cell r="BR23">
            <v>11990</v>
          </cell>
          <cell r="BS23">
            <v>17025</v>
          </cell>
          <cell r="BT23">
            <v>19543</v>
          </cell>
          <cell r="BU23">
            <v>12989</v>
          </cell>
          <cell r="BV23">
            <v>24029</v>
          </cell>
          <cell r="BW23">
            <v>12989</v>
          </cell>
          <cell r="BX23">
            <v>18444</v>
          </cell>
          <cell r="BY23">
            <v>21172</v>
          </cell>
          <cell r="BZ23">
            <v>24029</v>
          </cell>
          <cell r="CA23">
            <v>26757</v>
          </cell>
          <cell r="CB23">
            <v>12989</v>
          </cell>
          <cell r="CC23">
            <v>18444</v>
          </cell>
          <cell r="CD23">
            <v>21172</v>
          </cell>
          <cell r="CE23">
            <v>13989</v>
          </cell>
          <cell r="CF23">
            <v>25879</v>
          </cell>
          <cell r="CG23">
            <v>13989</v>
          </cell>
          <cell r="CH23">
            <v>19865</v>
          </cell>
          <cell r="CI23">
            <v>22802</v>
          </cell>
          <cell r="CJ23">
            <v>25879</v>
          </cell>
          <cell r="CK23">
            <v>28817</v>
          </cell>
          <cell r="CL23">
            <v>13989</v>
          </cell>
          <cell r="CM23">
            <v>19865</v>
          </cell>
          <cell r="CN23">
            <v>22802</v>
          </cell>
          <cell r="CO23">
            <v>15457</v>
          </cell>
          <cell r="CP23">
            <v>28596</v>
          </cell>
          <cell r="CQ23">
            <v>15457</v>
          </cell>
          <cell r="CR23">
            <v>21949</v>
          </cell>
          <cell r="CS23">
            <v>25196</v>
          </cell>
          <cell r="CT23">
            <v>28596</v>
          </cell>
          <cell r="CU23">
            <v>31842</v>
          </cell>
          <cell r="CV23">
            <v>15457</v>
          </cell>
          <cell r="CW23">
            <v>21949</v>
          </cell>
          <cell r="CX23">
            <v>25196</v>
          </cell>
          <cell r="CY23">
            <v>17003</v>
          </cell>
          <cell r="CZ23">
            <v>31455</v>
          </cell>
          <cell r="DA23">
            <v>17003</v>
          </cell>
          <cell r="DB23">
            <v>24143</v>
          </cell>
          <cell r="DC23">
            <v>27715</v>
          </cell>
          <cell r="DD23">
            <v>31455</v>
          </cell>
          <cell r="DE23">
            <v>35026</v>
          </cell>
          <cell r="DF23">
            <v>17003</v>
          </cell>
          <cell r="DG23">
            <v>24143</v>
          </cell>
          <cell r="DH23">
            <v>27715</v>
          </cell>
          <cell r="DI23">
            <v>19043</v>
          </cell>
          <cell r="DJ23">
            <v>35229</v>
          </cell>
          <cell r="DK23">
            <v>19043</v>
          </cell>
          <cell r="DL23">
            <v>27042</v>
          </cell>
          <cell r="DM23">
            <v>31040</v>
          </cell>
          <cell r="DN23">
            <v>35229</v>
          </cell>
          <cell r="DO23">
            <v>39228</v>
          </cell>
          <cell r="DP23">
            <v>19043</v>
          </cell>
          <cell r="DQ23">
            <v>27042</v>
          </cell>
          <cell r="DR23">
            <v>31040</v>
          </cell>
          <cell r="DS23">
            <v>20434</v>
          </cell>
          <cell r="DT23">
            <v>37803</v>
          </cell>
          <cell r="DU23">
            <v>20434</v>
          </cell>
          <cell r="DV23">
            <v>29017</v>
          </cell>
          <cell r="DW23">
            <v>33307</v>
          </cell>
          <cell r="DX23">
            <v>37803</v>
          </cell>
          <cell r="DY23">
            <v>42095</v>
          </cell>
          <cell r="DZ23">
            <v>20434</v>
          </cell>
          <cell r="EA23">
            <v>29017</v>
          </cell>
          <cell r="EB23">
            <v>33307</v>
          </cell>
          <cell r="EC23">
            <v>22939</v>
          </cell>
          <cell r="ED23">
            <v>42436</v>
          </cell>
          <cell r="EE23">
            <v>22939</v>
          </cell>
          <cell r="EF23">
            <v>32573</v>
          </cell>
          <cell r="EG23">
            <v>37390</v>
          </cell>
          <cell r="EH23">
            <v>42436</v>
          </cell>
          <cell r="EI23">
            <v>47254</v>
          </cell>
          <cell r="EJ23">
            <v>22939</v>
          </cell>
          <cell r="EK23">
            <v>32573</v>
          </cell>
          <cell r="EL23">
            <v>37390</v>
          </cell>
          <cell r="EM23">
            <v>25233</v>
          </cell>
          <cell r="EN23">
            <v>46680</v>
          </cell>
          <cell r="EO23">
            <v>25233</v>
          </cell>
          <cell r="EP23">
            <v>35830</v>
          </cell>
          <cell r="EQ23">
            <v>41129</v>
          </cell>
          <cell r="ER23">
            <v>46680</v>
          </cell>
          <cell r="ES23">
            <v>51979</v>
          </cell>
          <cell r="ET23">
            <v>25233</v>
          </cell>
          <cell r="EU23">
            <v>35830</v>
          </cell>
          <cell r="EV23">
            <v>41129</v>
          </cell>
          <cell r="EW23">
            <v>26379</v>
          </cell>
          <cell r="EX23">
            <v>48802</v>
          </cell>
          <cell r="EY23">
            <v>26379</v>
          </cell>
          <cell r="EZ23">
            <v>37458</v>
          </cell>
          <cell r="FA23">
            <v>42998</v>
          </cell>
          <cell r="FB23">
            <v>48802</v>
          </cell>
          <cell r="FC23">
            <v>54341</v>
          </cell>
          <cell r="FD23">
            <v>26379</v>
          </cell>
          <cell r="FE23">
            <v>37458</v>
          </cell>
          <cell r="FF23">
            <v>42998</v>
          </cell>
        </row>
        <row r="24">
          <cell r="A24" t="str">
            <v>C</v>
          </cell>
          <cell r="B24" t="str">
            <v>B</v>
          </cell>
          <cell r="C24">
            <v>8039</v>
          </cell>
          <cell r="D24">
            <v>14872</v>
          </cell>
          <cell r="E24">
            <v>8039</v>
          </cell>
          <cell r="F24">
            <v>11414</v>
          </cell>
          <cell r="G24">
            <v>13103</v>
          </cell>
          <cell r="H24">
            <v>14872</v>
          </cell>
          <cell r="I24">
            <v>16559</v>
          </cell>
          <cell r="J24">
            <v>8039</v>
          </cell>
          <cell r="K24">
            <v>11414</v>
          </cell>
          <cell r="L24">
            <v>13103</v>
          </cell>
          <cell r="M24">
            <v>8771</v>
          </cell>
          <cell r="N24">
            <v>16226</v>
          </cell>
          <cell r="O24">
            <v>8771</v>
          </cell>
          <cell r="P24">
            <v>12454</v>
          </cell>
          <cell r="Q24">
            <v>14296</v>
          </cell>
          <cell r="R24">
            <v>16226</v>
          </cell>
          <cell r="S24">
            <v>18067</v>
          </cell>
          <cell r="T24">
            <v>8771</v>
          </cell>
          <cell r="U24">
            <v>12454</v>
          </cell>
          <cell r="V24">
            <v>14296</v>
          </cell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/>
          <cell r="AM24"/>
          <cell r="AN24"/>
          <cell r="AO24"/>
          <cell r="AP24"/>
          <cell r="AQ24">
            <v>9853</v>
          </cell>
          <cell r="AR24">
            <v>18228</v>
          </cell>
          <cell r="AS24">
            <v>9853</v>
          </cell>
          <cell r="AT24">
            <v>13991</v>
          </cell>
          <cell r="AU24">
            <v>16060</v>
          </cell>
          <cell r="AV24">
            <v>18228</v>
          </cell>
          <cell r="AW24">
            <v>20297</v>
          </cell>
          <cell r="AX24">
            <v>9853</v>
          </cell>
          <cell r="AY24">
            <v>13991</v>
          </cell>
          <cell r="AZ24">
            <v>16060</v>
          </cell>
          <cell r="BA24">
            <v>10311</v>
          </cell>
          <cell r="BB24">
            <v>19076</v>
          </cell>
          <cell r="BC24">
            <v>10311</v>
          </cell>
          <cell r="BD24">
            <v>14642</v>
          </cell>
          <cell r="BE24">
            <v>16808</v>
          </cell>
          <cell r="BF24">
            <v>19076</v>
          </cell>
          <cell r="BG24">
            <v>21241</v>
          </cell>
          <cell r="BH24">
            <v>10311</v>
          </cell>
          <cell r="BI24">
            <v>14642</v>
          </cell>
          <cell r="BJ24">
            <v>16808</v>
          </cell>
          <cell r="BK24">
            <v>10998</v>
          </cell>
          <cell r="BL24">
            <v>20347</v>
          </cell>
          <cell r="BM24">
            <v>10998</v>
          </cell>
          <cell r="BN24">
            <v>15617</v>
          </cell>
          <cell r="BO24">
            <v>17927</v>
          </cell>
          <cell r="BP24">
            <v>20347</v>
          </cell>
          <cell r="BQ24">
            <v>22657</v>
          </cell>
          <cell r="BR24">
            <v>10998</v>
          </cell>
          <cell r="BS24">
            <v>15617</v>
          </cell>
          <cell r="BT24">
            <v>17927</v>
          </cell>
          <cell r="BU24">
            <v>11915</v>
          </cell>
          <cell r="BV24">
            <v>22042</v>
          </cell>
          <cell r="BW24">
            <v>11915</v>
          </cell>
          <cell r="BX24">
            <v>16919</v>
          </cell>
          <cell r="BY24">
            <v>19421</v>
          </cell>
          <cell r="BZ24">
            <v>22042</v>
          </cell>
          <cell r="CA24">
            <v>24544</v>
          </cell>
          <cell r="CB24">
            <v>11915</v>
          </cell>
          <cell r="CC24">
            <v>16919</v>
          </cell>
          <cell r="CD24">
            <v>19421</v>
          </cell>
          <cell r="CE24">
            <v>12832</v>
          </cell>
          <cell r="CF24">
            <v>23739</v>
          </cell>
          <cell r="CG24">
            <v>12832</v>
          </cell>
          <cell r="CH24">
            <v>18222</v>
          </cell>
          <cell r="CI24">
            <v>20916</v>
          </cell>
          <cell r="CJ24">
            <v>23739</v>
          </cell>
          <cell r="CK24">
            <v>26434</v>
          </cell>
          <cell r="CL24">
            <v>12832</v>
          </cell>
          <cell r="CM24">
            <v>18222</v>
          </cell>
          <cell r="CN24">
            <v>20916</v>
          </cell>
          <cell r="CO24">
            <v>14179</v>
          </cell>
          <cell r="CP24">
            <v>26231</v>
          </cell>
          <cell r="CQ24">
            <v>14179</v>
          </cell>
          <cell r="CR24">
            <v>20134</v>
          </cell>
          <cell r="CS24">
            <v>23112</v>
          </cell>
          <cell r="CT24">
            <v>26231</v>
          </cell>
          <cell r="CU24">
            <v>29208</v>
          </cell>
          <cell r="CV24">
            <v>14179</v>
          </cell>
          <cell r="CW24">
            <v>20134</v>
          </cell>
          <cell r="CX24">
            <v>23112</v>
          </cell>
          <cell r="CY24">
            <v>15596</v>
          </cell>
          <cell r="CZ24">
            <v>28853</v>
          </cell>
          <cell r="DA24">
            <v>15596</v>
          </cell>
          <cell r="DB24">
            <v>22147</v>
          </cell>
          <cell r="DC24">
            <v>25422</v>
          </cell>
          <cell r="DD24">
            <v>28853</v>
          </cell>
          <cell r="DE24">
            <v>32129</v>
          </cell>
          <cell r="DF24">
            <v>15596</v>
          </cell>
          <cell r="DG24">
            <v>22147</v>
          </cell>
          <cell r="DH24">
            <v>25422</v>
          </cell>
          <cell r="DI24">
            <v>17468</v>
          </cell>
          <cell r="DJ24">
            <v>32315</v>
          </cell>
          <cell r="DK24">
            <v>17468</v>
          </cell>
          <cell r="DL24">
            <v>24805</v>
          </cell>
          <cell r="DM24">
            <v>28472</v>
          </cell>
          <cell r="DN24">
            <v>32315</v>
          </cell>
          <cell r="DO24">
            <v>35984</v>
          </cell>
          <cell r="DP24">
            <v>17468</v>
          </cell>
          <cell r="DQ24">
            <v>24805</v>
          </cell>
          <cell r="DR24">
            <v>28472</v>
          </cell>
          <cell r="DS24">
            <v>18744</v>
          </cell>
          <cell r="DT24">
            <v>34676</v>
          </cell>
          <cell r="DU24">
            <v>18744</v>
          </cell>
          <cell r="DV24">
            <v>26617</v>
          </cell>
          <cell r="DW24">
            <v>30552</v>
          </cell>
          <cell r="DX24">
            <v>34676</v>
          </cell>
          <cell r="DY24">
            <v>38613</v>
          </cell>
          <cell r="DZ24">
            <v>18744</v>
          </cell>
          <cell r="EA24">
            <v>26617</v>
          </cell>
          <cell r="EB24">
            <v>30552</v>
          </cell>
          <cell r="EC24">
            <v>21041</v>
          </cell>
          <cell r="ED24">
            <v>38927</v>
          </cell>
          <cell r="EE24">
            <v>21041</v>
          </cell>
          <cell r="EF24">
            <v>29879</v>
          </cell>
          <cell r="EG24">
            <v>34298</v>
          </cell>
          <cell r="EH24">
            <v>38927</v>
          </cell>
          <cell r="EI24">
            <v>43345</v>
          </cell>
          <cell r="EJ24">
            <v>21041</v>
          </cell>
          <cell r="EK24">
            <v>29879</v>
          </cell>
          <cell r="EL24">
            <v>34298</v>
          </cell>
          <cell r="EM24">
            <v>23146</v>
          </cell>
          <cell r="EN24">
            <v>42820</v>
          </cell>
          <cell r="EO24">
            <v>23146</v>
          </cell>
          <cell r="EP24">
            <v>32867</v>
          </cell>
          <cell r="EQ24">
            <v>37727</v>
          </cell>
          <cell r="ER24">
            <v>42820</v>
          </cell>
          <cell r="ES24">
            <v>47680</v>
          </cell>
          <cell r="ET24">
            <v>23146</v>
          </cell>
          <cell r="EU24">
            <v>32867</v>
          </cell>
          <cell r="EV24">
            <v>37727</v>
          </cell>
          <cell r="EW24">
            <v>24197</v>
          </cell>
          <cell r="EX24">
            <v>44765</v>
          </cell>
          <cell r="EY24">
            <v>24197</v>
          </cell>
          <cell r="EZ24">
            <v>34360</v>
          </cell>
          <cell r="FA24">
            <v>39441</v>
          </cell>
          <cell r="FB24">
            <v>44765</v>
          </cell>
          <cell r="FC24">
            <v>49847</v>
          </cell>
          <cell r="FD24">
            <v>24197</v>
          </cell>
          <cell r="FE24">
            <v>34360</v>
          </cell>
          <cell r="FF24">
            <v>39441</v>
          </cell>
        </row>
        <row r="25">
          <cell r="A25" t="str">
            <v>C</v>
          </cell>
          <cell r="B25" t="str">
            <v>Y</v>
          </cell>
          <cell r="C25">
            <v>6918</v>
          </cell>
          <cell r="D25">
            <v>12800</v>
          </cell>
          <cell r="E25">
            <v>6918</v>
          </cell>
          <cell r="F25">
            <v>9824</v>
          </cell>
          <cell r="G25">
            <v>11277</v>
          </cell>
          <cell r="H25">
            <v>12800</v>
          </cell>
          <cell r="I25">
            <v>14252</v>
          </cell>
          <cell r="J25">
            <v>6918</v>
          </cell>
          <cell r="K25">
            <v>9824</v>
          </cell>
          <cell r="L25">
            <v>11277</v>
          </cell>
          <cell r="M25">
            <v>7548</v>
          </cell>
          <cell r="N25">
            <v>13965</v>
          </cell>
          <cell r="O25">
            <v>7548</v>
          </cell>
          <cell r="P25">
            <v>10718</v>
          </cell>
          <cell r="Q25">
            <v>12304</v>
          </cell>
          <cell r="R25">
            <v>13965</v>
          </cell>
          <cell r="S25">
            <v>15549</v>
          </cell>
          <cell r="T25">
            <v>7548</v>
          </cell>
          <cell r="U25">
            <v>10718</v>
          </cell>
          <cell r="V25">
            <v>12304</v>
          </cell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>
            <v>8480</v>
          </cell>
          <cell r="AR25">
            <v>15688</v>
          </cell>
          <cell r="AS25">
            <v>8480</v>
          </cell>
          <cell r="AT25">
            <v>12041</v>
          </cell>
          <cell r="AU25">
            <v>13822</v>
          </cell>
          <cell r="AV25">
            <v>15688</v>
          </cell>
          <cell r="AW25">
            <v>17469</v>
          </cell>
          <cell r="AX25">
            <v>8480</v>
          </cell>
          <cell r="AY25">
            <v>12041</v>
          </cell>
          <cell r="AZ25">
            <v>13822</v>
          </cell>
          <cell r="BA25">
            <v>8875</v>
          </cell>
          <cell r="BB25">
            <v>16418</v>
          </cell>
          <cell r="BC25">
            <v>8875</v>
          </cell>
          <cell r="BD25">
            <v>12602</v>
          </cell>
          <cell r="BE25">
            <v>14466</v>
          </cell>
          <cell r="BF25">
            <v>16418</v>
          </cell>
          <cell r="BG25">
            <v>18282</v>
          </cell>
          <cell r="BH25">
            <v>8875</v>
          </cell>
          <cell r="BI25">
            <v>12602</v>
          </cell>
          <cell r="BJ25">
            <v>14466</v>
          </cell>
          <cell r="BK25">
            <v>9466</v>
          </cell>
          <cell r="BL25">
            <v>17512</v>
          </cell>
          <cell r="BM25">
            <v>9466</v>
          </cell>
          <cell r="BN25">
            <v>13441</v>
          </cell>
          <cell r="BO25">
            <v>15429</v>
          </cell>
          <cell r="BP25">
            <v>17512</v>
          </cell>
          <cell r="BQ25">
            <v>19500</v>
          </cell>
          <cell r="BR25">
            <v>9466</v>
          </cell>
          <cell r="BS25">
            <v>13441</v>
          </cell>
          <cell r="BT25">
            <v>15429</v>
          </cell>
          <cell r="BU25">
            <v>10254</v>
          </cell>
          <cell r="BV25">
            <v>18970</v>
          </cell>
          <cell r="BW25">
            <v>10254</v>
          </cell>
          <cell r="BX25">
            <v>14561</v>
          </cell>
          <cell r="BY25">
            <v>16715</v>
          </cell>
          <cell r="BZ25">
            <v>18970</v>
          </cell>
          <cell r="CA25">
            <v>21124</v>
          </cell>
          <cell r="CB25">
            <v>10254</v>
          </cell>
          <cell r="CC25">
            <v>14561</v>
          </cell>
          <cell r="CD25">
            <v>16715</v>
          </cell>
          <cell r="CE25">
            <v>11044</v>
          </cell>
          <cell r="CF25">
            <v>20431</v>
          </cell>
          <cell r="CG25">
            <v>11044</v>
          </cell>
          <cell r="CH25">
            <v>15683</v>
          </cell>
          <cell r="CI25">
            <v>18001</v>
          </cell>
          <cell r="CJ25">
            <v>20431</v>
          </cell>
          <cell r="CK25">
            <v>22750</v>
          </cell>
          <cell r="CL25">
            <v>11044</v>
          </cell>
          <cell r="CM25">
            <v>15683</v>
          </cell>
          <cell r="CN25">
            <v>18001</v>
          </cell>
          <cell r="CO25">
            <v>12203</v>
          </cell>
          <cell r="CP25">
            <v>22576</v>
          </cell>
          <cell r="CQ25">
            <v>12203</v>
          </cell>
          <cell r="CR25">
            <v>17328</v>
          </cell>
          <cell r="CS25">
            <v>19891</v>
          </cell>
          <cell r="CT25">
            <v>22576</v>
          </cell>
          <cell r="CU25">
            <v>25138</v>
          </cell>
          <cell r="CV25">
            <v>12203</v>
          </cell>
          <cell r="CW25">
            <v>17328</v>
          </cell>
          <cell r="CX25">
            <v>19891</v>
          </cell>
          <cell r="CY25">
            <v>13423</v>
          </cell>
          <cell r="CZ25">
            <v>24833</v>
          </cell>
          <cell r="DA25">
            <v>13423</v>
          </cell>
          <cell r="DB25">
            <v>19061</v>
          </cell>
          <cell r="DC25">
            <v>21880</v>
          </cell>
          <cell r="DD25">
            <v>24833</v>
          </cell>
          <cell r="DE25">
            <v>27652</v>
          </cell>
          <cell r="DF25">
            <v>13423</v>
          </cell>
          <cell r="DG25">
            <v>19061</v>
          </cell>
          <cell r="DH25">
            <v>21880</v>
          </cell>
          <cell r="DI25">
            <v>15034</v>
          </cell>
          <cell r="DJ25">
            <v>27812</v>
          </cell>
          <cell r="DK25">
            <v>15034</v>
          </cell>
          <cell r="DL25">
            <v>21349</v>
          </cell>
          <cell r="DM25">
            <v>24505</v>
          </cell>
          <cell r="DN25">
            <v>27812</v>
          </cell>
          <cell r="DO25">
            <v>30970</v>
          </cell>
          <cell r="DP25">
            <v>15034</v>
          </cell>
          <cell r="DQ25">
            <v>21349</v>
          </cell>
          <cell r="DR25">
            <v>24505</v>
          </cell>
          <cell r="DS25">
            <v>16132</v>
          </cell>
          <cell r="DT25">
            <v>29844</v>
          </cell>
          <cell r="DU25">
            <v>16132</v>
          </cell>
          <cell r="DV25">
            <v>22908</v>
          </cell>
          <cell r="DW25">
            <v>26295</v>
          </cell>
          <cell r="DX25">
            <v>29844</v>
          </cell>
          <cell r="DY25">
            <v>33233</v>
          </cell>
          <cell r="DZ25">
            <v>16132</v>
          </cell>
          <cell r="EA25">
            <v>22908</v>
          </cell>
          <cell r="EB25">
            <v>26295</v>
          </cell>
          <cell r="EC25">
            <v>18109</v>
          </cell>
          <cell r="ED25">
            <v>33502</v>
          </cell>
          <cell r="EE25">
            <v>18109</v>
          </cell>
          <cell r="EF25">
            <v>25716</v>
          </cell>
          <cell r="EG25">
            <v>29519</v>
          </cell>
          <cell r="EH25">
            <v>33502</v>
          </cell>
          <cell r="EI25">
            <v>37305</v>
          </cell>
          <cell r="EJ25">
            <v>18109</v>
          </cell>
          <cell r="EK25">
            <v>25716</v>
          </cell>
          <cell r="EL25">
            <v>29519</v>
          </cell>
          <cell r="EM25">
            <v>19921</v>
          </cell>
          <cell r="EN25">
            <v>36853</v>
          </cell>
          <cell r="EO25">
            <v>19921</v>
          </cell>
          <cell r="EP25">
            <v>28287</v>
          </cell>
          <cell r="EQ25">
            <v>32470</v>
          </cell>
          <cell r="ER25">
            <v>36853</v>
          </cell>
          <cell r="ES25">
            <v>41036</v>
          </cell>
          <cell r="ET25">
            <v>19921</v>
          </cell>
          <cell r="EU25">
            <v>28287</v>
          </cell>
          <cell r="EV25">
            <v>32470</v>
          </cell>
          <cell r="EW25">
            <v>20826</v>
          </cell>
          <cell r="EX25">
            <v>38528</v>
          </cell>
          <cell r="EY25">
            <v>20826</v>
          </cell>
          <cell r="EZ25">
            <v>29572</v>
          </cell>
          <cell r="FA25">
            <v>33945</v>
          </cell>
          <cell r="FB25">
            <v>38528</v>
          </cell>
          <cell r="FC25">
            <v>42901</v>
          </cell>
          <cell r="FD25">
            <v>20826</v>
          </cell>
          <cell r="FE25">
            <v>29572</v>
          </cell>
          <cell r="FF25">
            <v>33945</v>
          </cell>
        </row>
        <row r="26">
          <cell r="A26" t="str">
            <v>D</v>
          </cell>
          <cell r="B26" t="str">
            <v>D</v>
          </cell>
          <cell r="C26">
            <v>6772</v>
          </cell>
          <cell r="D26">
            <v>12528</v>
          </cell>
          <cell r="E26">
            <v>6772</v>
          </cell>
          <cell r="F26">
            <v>9616</v>
          </cell>
          <cell r="G26">
            <v>11038</v>
          </cell>
          <cell r="H26">
            <v>12528</v>
          </cell>
          <cell r="I26">
            <v>13950</v>
          </cell>
          <cell r="J26">
            <v>6772</v>
          </cell>
          <cell r="K26">
            <v>9616</v>
          </cell>
          <cell r="L26">
            <v>11038</v>
          </cell>
          <cell r="M26">
            <v>7386</v>
          </cell>
          <cell r="N26">
            <v>13664</v>
          </cell>
          <cell r="O26">
            <v>7386</v>
          </cell>
          <cell r="P26">
            <v>10488</v>
          </cell>
          <cell r="Q26">
            <v>12039</v>
          </cell>
          <cell r="R26">
            <v>13664</v>
          </cell>
          <cell r="S26">
            <v>15215</v>
          </cell>
          <cell r="T26">
            <v>7386</v>
          </cell>
          <cell r="U26">
            <v>10488</v>
          </cell>
          <cell r="V26">
            <v>12039</v>
          </cell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>
            <v>8297</v>
          </cell>
          <cell r="AR26">
            <v>15349</v>
          </cell>
          <cell r="AS26">
            <v>8297</v>
          </cell>
          <cell r="AT26">
            <v>11782</v>
          </cell>
          <cell r="AU26">
            <v>13524</v>
          </cell>
          <cell r="AV26">
            <v>15349</v>
          </cell>
          <cell r="AW26">
            <v>17092</v>
          </cell>
          <cell r="AX26">
            <v>8297</v>
          </cell>
          <cell r="AY26">
            <v>11782</v>
          </cell>
          <cell r="AZ26">
            <v>13524</v>
          </cell>
          <cell r="BA26">
            <v>8683</v>
          </cell>
          <cell r="BB26">
            <v>16064</v>
          </cell>
          <cell r="BC26">
            <v>8683</v>
          </cell>
          <cell r="BD26">
            <v>12330</v>
          </cell>
          <cell r="BE26">
            <v>14153</v>
          </cell>
          <cell r="BF26">
            <v>16064</v>
          </cell>
          <cell r="BG26">
            <v>17887</v>
          </cell>
          <cell r="BH26">
            <v>8683</v>
          </cell>
          <cell r="BI26">
            <v>12330</v>
          </cell>
          <cell r="BJ26">
            <v>14153</v>
          </cell>
          <cell r="BK26">
            <v>9262</v>
          </cell>
          <cell r="BL26">
            <v>17135</v>
          </cell>
          <cell r="BM26">
            <v>9262</v>
          </cell>
          <cell r="BN26">
            <v>13152</v>
          </cell>
          <cell r="BO26">
            <v>15097</v>
          </cell>
          <cell r="BP26">
            <v>17135</v>
          </cell>
          <cell r="BQ26">
            <v>19080</v>
          </cell>
          <cell r="BR26">
            <v>9262</v>
          </cell>
          <cell r="BS26">
            <v>13152</v>
          </cell>
          <cell r="BT26">
            <v>15097</v>
          </cell>
          <cell r="BU26">
            <v>10034</v>
          </cell>
          <cell r="BV26">
            <v>18563</v>
          </cell>
          <cell r="BW26">
            <v>10034</v>
          </cell>
          <cell r="BX26">
            <v>14248</v>
          </cell>
          <cell r="BY26">
            <v>16355</v>
          </cell>
          <cell r="BZ26">
            <v>18563</v>
          </cell>
          <cell r="CA26">
            <v>20670</v>
          </cell>
          <cell r="CB26">
            <v>10034</v>
          </cell>
          <cell r="CC26">
            <v>14248</v>
          </cell>
          <cell r="CD26">
            <v>16355</v>
          </cell>
          <cell r="CE26">
            <v>10806</v>
          </cell>
          <cell r="CF26">
            <v>19991</v>
          </cell>
          <cell r="CG26">
            <v>10806</v>
          </cell>
          <cell r="CH26">
            <v>15345</v>
          </cell>
          <cell r="CI26">
            <v>17614</v>
          </cell>
          <cell r="CJ26">
            <v>19991</v>
          </cell>
          <cell r="CK26">
            <v>22260</v>
          </cell>
          <cell r="CL26">
            <v>10806</v>
          </cell>
          <cell r="CM26">
            <v>15345</v>
          </cell>
          <cell r="CN26">
            <v>17614</v>
          </cell>
          <cell r="CO26">
            <v>11940</v>
          </cell>
          <cell r="CP26">
            <v>22089</v>
          </cell>
          <cell r="CQ26">
            <v>11940</v>
          </cell>
          <cell r="CR26">
            <v>16955</v>
          </cell>
          <cell r="CS26">
            <v>19462</v>
          </cell>
          <cell r="CT26">
            <v>22089</v>
          </cell>
          <cell r="CU26">
            <v>24596</v>
          </cell>
          <cell r="CV26">
            <v>11940</v>
          </cell>
          <cell r="CW26">
            <v>16955</v>
          </cell>
          <cell r="CX26">
            <v>19462</v>
          </cell>
          <cell r="CY26">
            <v>13134</v>
          </cell>
          <cell r="CZ26">
            <v>24298</v>
          </cell>
          <cell r="DA26">
            <v>13134</v>
          </cell>
          <cell r="DB26">
            <v>18650</v>
          </cell>
          <cell r="DC26">
            <v>21408</v>
          </cell>
          <cell r="DD26">
            <v>24298</v>
          </cell>
          <cell r="DE26">
            <v>27056</v>
          </cell>
          <cell r="DF26">
            <v>13134</v>
          </cell>
          <cell r="DG26">
            <v>18650</v>
          </cell>
          <cell r="DH26">
            <v>21408</v>
          </cell>
          <cell r="DI26">
            <v>14710</v>
          </cell>
          <cell r="DJ26">
            <v>27214</v>
          </cell>
          <cell r="DK26">
            <v>14710</v>
          </cell>
          <cell r="DL26">
            <v>20888</v>
          </cell>
          <cell r="DM26">
            <v>23977</v>
          </cell>
          <cell r="DN26">
            <v>27214</v>
          </cell>
          <cell r="DO26">
            <v>30303</v>
          </cell>
          <cell r="DP26">
            <v>14710</v>
          </cell>
          <cell r="DQ26">
            <v>20888</v>
          </cell>
          <cell r="DR26">
            <v>23977</v>
          </cell>
          <cell r="DS26">
            <v>15785</v>
          </cell>
          <cell r="DT26">
            <v>29202</v>
          </cell>
          <cell r="DU26">
            <v>15785</v>
          </cell>
          <cell r="DV26">
            <v>22415</v>
          </cell>
          <cell r="DW26">
            <v>25730</v>
          </cell>
          <cell r="DX26">
            <v>29202</v>
          </cell>
          <cell r="DY26">
            <v>32517</v>
          </cell>
          <cell r="DZ26">
            <v>15785</v>
          </cell>
          <cell r="EA26">
            <v>22415</v>
          </cell>
          <cell r="EB26">
            <v>25730</v>
          </cell>
          <cell r="EC26">
            <v>17719</v>
          </cell>
          <cell r="ED26">
            <v>32780</v>
          </cell>
          <cell r="EE26">
            <v>17719</v>
          </cell>
          <cell r="EF26">
            <v>25161</v>
          </cell>
          <cell r="EG26">
            <v>28882</v>
          </cell>
          <cell r="EH26">
            <v>32780</v>
          </cell>
          <cell r="EI26">
            <v>36501</v>
          </cell>
          <cell r="EJ26">
            <v>17719</v>
          </cell>
          <cell r="EK26">
            <v>25161</v>
          </cell>
          <cell r="EL26">
            <v>28882</v>
          </cell>
          <cell r="EM26">
            <v>19491</v>
          </cell>
          <cell r="EN26">
            <v>36058</v>
          </cell>
          <cell r="EO26">
            <v>19491</v>
          </cell>
          <cell r="EP26">
            <v>27677</v>
          </cell>
          <cell r="EQ26">
            <v>31770</v>
          </cell>
          <cell r="ER26">
            <v>36058</v>
          </cell>
          <cell r="ES26">
            <v>40151</v>
          </cell>
          <cell r="ET26">
            <v>19491</v>
          </cell>
          <cell r="EU26">
            <v>27677</v>
          </cell>
          <cell r="EV26">
            <v>31770</v>
          </cell>
          <cell r="EW26">
            <v>20377</v>
          </cell>
          <cell r="EX26">
            <v>37697</v>
          </cell>
          <cell r="EY26">
            <v>20377</v>
          </cell>
          <cell r="EZ26">
            <v>28935</v>
          </cell>
          <cell r="FA26">
            <v>33215</v>
          </cell>
          <cell r="FB26">
            <v>37697</v>
          </cell>
          <cell r="FC26">
            <v>41977</v>
          </cell>
          <cell r="FD26">
            <v>20377</v>
          </cell>
          <cell r="FE26">
            <v>28935</v>
          </cell>
          <cell r="FF26">
            <v>33215</v>
          </cell>
        </row>
        <row r="27">
          <cell r="A27" t="str">
            <v>D</v>
          </cell>
          <cell r="B27" t="str">
            <v>A</v>
          </cell>
          <cell r="C27">
            <v>9007</v>
          </cell>
          <cell r="D27">
            <v>16662</v>
          </cell>
          <cell r="E27">
            <v>9007</v>
          </cell>
          <cell r="F27">
            <v>12789</v>
          </cell>
          <cell r="G27">
            <v>14681</v>
          </cell>
          <cell r="H27">
            <v>16662</v>
          </cell>
          <cell r="I27">
            <v>18554</v>
          </cell>
          <cell r="J27">
            <v>9007</v>
          </cell>
          <cell r="K27">
            <v>12789</v>
          </cell>
          <cell r="L27">
            <v>14681</v>
          </cell>
          <cell r="M27">
            <v>9823</v>
          </cell>
          <cell r="N27">
            <v>18173</v>
          </cell>
          <cell r="O27">
            <v>9823</v>
          </cell>
          <cell r="P27">
            <v>13949</v>
          </cell>
          <cell r="Q27">
            <v>16012</v>
          </cell>
          <cell r="R27">
            <v>18173</v>
          </cell>
          <cell r="S27">
            <v>20236</v>
          </cell>
          <cell r="T27">
            <v>9823</v>
          </cell>
          <cell r="U27">
            <v>13949</v>
          </cell>
          <cell r="V27">
            <v>16012</v>
          </cell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  <cell r="AM27"/>
          <cell r="AN27"/>
          <cell r="AO27"/>
          <cell r="AP27"/>
          <cell r="AQ27">
            <v>11035</v>
          </cell>
          <cell r="AR27">
            <v>20414</v>
          </cell>
          <cell r="AS27">
            <v>11035</v>
          </cell>
          <cell r="AT27">
            <v>15670</v>
          </cell>
          <cell r="AU27">
            <v>17987</v>
          </cell>
          <cell r="AV27">
            <v>20414</v>
          </cell>
          <cell r="AW27">
            <v>22732</v>
          </cell>
          <cell r="AX27">
            <v>11035</v>
          </cell>
          <cell r="AY27">
            <v>15670</v>
          </cell>
          <cell r="AZ27">
            <v>17987</v>
          </cell>
          <cell r="BA27">
            <v>11548</v>
          </cell>
          <cell r="BB27">
            <v>21365</v>
          </cell>
          <cell r="BC27">
            <v>11548</v>
          </cell>
          <cell r="BD27">
            <v>16399</v>
          </cell>
          <cell r="BE27">
            <v>18823</v>
          </cell>
          <cell r="BF27">
            <v>21365</v>
          </cell>
          <cell r="BG27">
            <v>23790</v>
          </cell>
          <cell r="BH27">
            <v>11548</v>
          </cell>
          <cell r="BI27">
            <v>16399</v>
          </cell>
          <cell r="BJ27">
            <v>18823</v>
          </cell>
          <cell r="BK27">
            <v>12318</v>
          </cell>
          <cell r="BL27">
            <v>22790</v>
          </cell>
          <cell r="BM27">
            <v>12318</v>
          </cell>
          <cell r="BN27">
            <v>17492</v>
          </cell>
          <cell r="BO27">
            <v>20079</v>
          </cell>
          <cell r="BP27">
            <v>22790</v>
          </cell>
          <cell r="BQ27">
            <v>25376</v>
          </cell>
          <cell r="BR27">
            <v>12318</v>
          </cell>
          <cell r="BS27">
            <v>17492</v>
          </cell>
          <cell r="BT27">
            <v>20079</v>
          </cell>
          <cell r="BU27">
            <v>13345</v>
          </cell>
          <cell r="BV27">
            <v>24689</v>
          </cell>
          <cell r="BW27">
            <v>13345</v>
          </cell>
          <cell r="BX27">
            <v>18950</v>
          </cell>
          <cell r="BY27">
            <v>21752</v>
          </cell>
          <cell r="BZ27">
            <v>24689</v>
          </cell>
          <cell r="CA27">
            <v>27491</v>
          </cell>
          <cell r="CB27">
            <v>13345</v>
          </cell>
          <cell r="CC27">
            <v>18950</v>
          </cell>
          <cell r="CD27">
            <v>21752</v>
          </cell>
          <cell r="CE27">
            <v>14372</v>
          </cell>
          <cell r="CF27">
            <v>26588</v>
          </cell>
          <cell r="CG27">
            <v>14372</v>
          </cell>
          <cell r="CH27">
            <v>20409</v>
          </cell>
          <cell r="CI27">
            <v>23427</v>
          </cell>
          <cell r="CJ27">
            <v>26588</v>
          </cell>
          <cell r="CK27">
            <v>29606</v>
          </cell>
          <cell r="CL27">
            <v>14372</v>
          </cell>
          <cell r="CM27">
            <v>20409</v>
          </cell>
          <cell r="CN27">
            <v>23427</v>
          </cell>
          <cell r="CO27">
            <v>15880</v>
          </cell>
          <cell r="CP27">
            <v>29378</v>
          </cell>
          <cell r="CQ27">
            <v>15880</v>
          </cell>
          <cell r="CR27">
            <v>22550</v>
          </cell>
          <cell r="CS27">
            <v>25884</v>
          </cell>
          <cell r="CT27">
            <v>29378</v>
          </cell>
          <cell r="CU27">
            <v>32713</v>
          </cell>
          <cell r="CV27">
            <v>15880</v>
          </cell>
          <cell r="CW27">
            <v>22550</v>
          </cell>
          <cell r="CX27">
            <v>25884</v>
          </cell>
          <cell r="CY27">
            <v>17468</v>
          </cell>
          <cell r="CZ27">
            <v>32316</v>
          </cell>
          <cell r="DA27">
            <v>17468</v>
          </cell>
          <cell r="DB27">
            <v>24805</v>
          </cell>
          <cell r="DC27">
            <v>28473</v>
          </cell>
          <cell r="DD27">
            <v>32316</v>
          </cell>
          <cell r="DE27">
            <v>35984</v>
          </cell>
          <cell r="DF27">
            <v>17468</v>
          </cell>
          <cell r="DG27">
            <v>24805</v>
          </cell>
          <cell r="DH27">
            <v>28473</v>
          </cell>
          <cell r="DI27">
            <v>19564</v>
          </cell>
          <cell r="DJ27">
            <v>36195</v>
          </cell>
          <cell r="DK27">
            <v>19564</v>
          </cell>
          <cell r="DL27">
            <v>27781</v>
          </cell>
          <cell r="DM27">
            <v>31889</v>
          </cell>
          <cell r="DN27">
            <v>36195</v>
          </cell>
          <cell r="DO27">
            <v>40303</v>
          </cell>
          <cell r="DP27">
            <v>19564</v>
          </cell>
          <cell r="DQ27">
            <v>27781</v>
          </cell>
          <cell r="DR27">
            <v>31889</v>
          </cell>
          <cell r="DS27">
            <v>20994</v>
          </cell>
          <cell r="DT27">
            <v>38839</v>
          </cell>
          <cell r="DU27">
            <v>20994</v>
          </cell>
          <cell r="DV27">
            <v>29812</v>
          </cell>
          <cell r="DW27">
            <v>34221</v>
          </cell>
          <cell r="DX27">
            <v>38839</v>
          </cell>
          <cell r="DY27">
            <v>43248</v>
          </cell>
          <cell r="DZ27">
            <v>20994</v>
          </cell>
          <cell r="EA27">
            <v>29812</v>
          </cell>
          <cell r="EB27">
            <v>34221</v>
          </cell>
          <cell r="EC27">
            <v>23566</v>
          </cell>
          <cell r="ED27">
            <v>43597</v>
          </cell>
          <cell r="EE27">
            <v>23566</v>
          </cell>
          <cell r="EF27">
            <v>33464</v>
          </cell>
          <cell r="EG27">
            <v>38413</v>
          </cell>
          <cell r="EH27">
            <v>43597</v>
          </cell>
          <cell r="EI27">
            <v>48546</v>
          </cell>
          <cell r="EJ27">
            <v>23566</v>
          </cell>
          <cell r="EK27">
            <v>33464</v>
          </cell>
          <cell r="EL27">
            <v>38413</v>
          </cell>
          <cell r="EM27">
            <v>25923</v>
          </cell>
          <cell r="EN27">
            <v>47957</v>
          </cell>
          <cell r="EO27">
            <v>25923</v>
          </cell>
          <cell r="EP27">
            <v>36810</v>
          </cell>
          <cell r="EQ27">
            <v>42254</v>
          </cell>
          <cell r="ER27">
            <v>47957</v>
          </cell>
          <cell r="ES27">
            <v>53401</v>
          </cell>
          <cell r="ET27">
            <v>25923</v>
          </cell>
          <cell r="EU27">
            <v>36810</v>
          </cell>
          <cell r="EV27">
            <v>42254</v>
          </cell>
          <cell r="EW27">
            <v>27101</v>
          </cell>
          <cell r="EX27">
            <v>50137</v>
          </cell>
          <cell r="EY27">
            <v>27101</v>
          </cell>
          <cell r="EZ27">
            <v>38484</v>
          </cell>
          <cell r="FA27">
            <v>44176</v>
          </cell>
          <cell r="FB27">
            <v>50137</v>
          </cell>
          <cell r="FC27">
            <v>55829</v>
          </cell>
          <cell r="FD27">
            <v>27101</v>
          </cell>
          <cell r="FE27">
            <v>38484</v>
          </cell>
          <cell r="FF27">
            <v>44176</v>
          </cell>
        </row>
        <row r="28">
          <cell r="A28" t="str">
            <v>D</v>
          </cell>
          <cell r="B28" t="str">
            <v>B</v>
          </cell>
          <cell r="C28">
            <v>8262</v>
          </cell>
          <cell r="D28">
            <v>15284</v>
          </cell>
          <cell r="E28">
            <v>8262</v>
          </cell>
          <cell r="F28">
            <v>11732</v>
          </cell>
          <cell r="G28">
            <v>13466</v>
          </cell>
          <cell r="H28">
            <v>15284</v>
          </cell>
          <cell r="I28">
            <v>17019</v>
          </cell>
          <cell r="J28">
            <v>8262</v>
          </cell>
          <cell r="K28">
            <v>11732</v>
          </cell>
          <cell r="L28">
            <v>13466</v>
          </cell>
          <cell r="M28">
            <v>9011</v>
          </cell>
          <cell r="N28">
            <v>16670</v>
          </cell>
          <cell r="O28">
            <v>9011</v>
          </cell>
          <cell r="P28">
            <v>12795</v>
          </cell>
          <cell r="Q28">
            <v>14688</v>
          </cell>
          <cell r="R28">
            <v>16670</v>
          </cell>
          <cell r="S28">
            <v>18562</v>
          </cell>
          <cell r="T28">
            <v>9011</v>
          </cell>
          <cell r="U28">
            <v>12795</v>
          </cell>
          <cell r="V28">
            <v>14688</v>
          </cell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  <cell r="AI28"/>
          <cell r="AJ28"/>
          <cell r="AK28"/>
          <cell r="AL28"/>
          <cell r="AM28"/>
          <cell r="AN28"/>
          <cell r="AO28"/>
          <cell r="AP28"/>
          <cell r="AQ28">
            <v>10122</v>
          </cell>
          <cell r="AR28">
            <v>18726</v>
          </cell>
          <cell r="AS28">
            <v>10122</v>
          </cell>
          <cell r="AT28">
            <v>14374</v>
          </cell>
          <cell r="AU28">
            <v>16499</v>
          </cell>
          <cell r="AV28">
            <v>18726</v>
          </cell>
          <cell r="AW28">
            <v>20852</v>
          </cell>
          <cell r="AX28">
            <v>10122</v>
          </cell>
          <cell r="AY28">
            <v>14374</v>
          </cell>
          <cell r="AZ28">
            <v>16499</v>
          </cell>
          <cell r="BA28">
            <v>10593</v>
          </cell>
          <cell r="BB28">
            <v>19598</v>
          </cell>
          <cell r="BC28">
            <v>10593</v>
          </cell>
          <cell r="BD28">
            <v>15043</v>
          </cell>
          <cell r="BE28">
            <v>17267</v>
          </cell>
          <cell r="BF28">
            <v>19598</v>
          </cell>
          <cell r="BG28">
            <v>21822</v>
          </cell>
          <cell r="BH28">
            <v>10593</v>
          </cell>
          <cell r="BI28">
            <v>15043</v>
          </cell>
          <cell r="BJ28">
            <v>17267</v>
          </cell>
          <cell r="BK28">
            <v>11300</v>
          </cell>
          <cell r="BL28">
            <v>20905</v>
          </cell>
          <cell r="BM28">
            <v>11300</v>
          </cell>
          <cell r="BN28">
            <v>16045</v>
          </cell>
          <cell r="BO28">
            <v>18418</v>
          </cell>
          <cell r="BP28">
            <v>20905</v>
          </cell>
          <cell r="BQ28">
            <v>23278</v>
          </cell>
          <cell r="BR28">
            <v>11300</v>
          </cell>
          <cell r="BS28">
            <v>16045</v>
          </cell>
          <cell r="BT28">
            <v>18418</v>
          </cell>
          <cell r="BU28">
            <v>12241</v>
          </cell>
          <cell r="BV28">
            <v>22647</v>
          </cell>
          <cell r="BW28">
            <v>12241</v>
          </cell>
          <cell r="BX28">
            <v>17383</v>
          </cell>
          <cell r="BY28">
            <v>19953</v>
          </cell>
          <cell r="BZ28">
            <v>22647</v>
          </cell>
          <cell r="CA28">
            <v>25217</v>
          </cell>
          <cell r="CB28">
            <v>12241</v>
          </cell>
          <cell r="CC28">
            <v>17383</v>
          </cell>
          <cell r="CD28">
            <v>19953</v>
          </cell>
          <cell r="CE28">
            <v>13183</v>
          </cell>
          <cell r="CF28">
            <v>24389</v>
          </cell>
          <cell r="CG28">
            <v>13183</v>
          </cell>
          <cell r="CH28">
            <v>18721</v>
          </cell>
          <cell r="CI28">
            <v>21489</v>
          </cell>
          <cell r="CJ28">
            <v>24389</v>
          </cell>
          <cell r="CK28">
            <v>27157</v>
          </cell>
          <cell r="CL28">
            <v>13183</v>
          </cell>
          <cell r="CM28">
            <v>18721</v>
          </cell>
          <cell r="CN28">
            <v>21489</v>
          </cell>
          <cell r="CO28">
            <v>14567</v>
          </cell>
          <cell r="CP28">
            <v>26949</v>
          </cell>
          <cell r="CQ28">
            <v>14567</v>
          </cell>
          <cell r="CR28">
            <v>20685</v>
          </cell>
          <cell r="CS28">
            <v>23744</v>
          </cell>
          <cell r="CT28">
            <v>26949</v>
          </cell>
          <cell r="CU28">
            <v>30007</v>
          </cell>
          <cell r="CV28">
            <v>14567</v>
          </cell>
          <cell r="CW28">
            <v>20685</v>
          </cell>
          <cell r="CX28">
            <v>23744</v>
          </cell>
          <cell r="CY28">
            <v>16023</v>
          </cell>
          <cell r="CZ28">
            <v>29644</v>
          </cell>
          <cell r="DA28">
            <v>16023</v>
          </cell>
          <cell r="DB28">
            <v>22753</v>
          </cell>
          <cell r="DC28">
            <v>26118</v>
          </cell>
          <cell r="DD28">
            <v>29644</v>
          </cell>
          <cell r="DE28">
            <v>33008</v>
          </cell>
          <cell r="DF28">
            <v>16023</v>
          </cell>
          <cell r="DG28">
            <v>22753</v>
          </cell>
          <cell r="DH28">
            <v>26118</v>
          </cell>
          <cell r="DI28">
            <v>17946</v>
          </cell>
          <cell r="DJ28">
            <v>33201</v>
          </cell>
          <cell r="DK28">
            <v>17946</v>
          </cell>
          <cell r="DL28">
            <v>25483</v>
          </cell>
          <cell r="DM28">
            <v>29252</v>
          </cell>
          <cell r="DN28">
            <v>33201</v>
          </cell>
          <cell r="DO28">
            <v>36970</v>
          </cell>
          <cell r="DP28">
            <v>17946</v>
          </cell>
          <cell r="DQ28">
            <v>25483</v>
          </cell>
          <cell r="DR28">
            <v>29252</v>
          </cell>
          <cell r="DS28">
            <v>19258</v>
          </cell>
          <cell r="DT28">
            <v>35626</v>
          </cell>
          <cell r="DU28">
            <v>19258</v>
          </cell>
          <cell r="DV28">
            <v>27346</v>
          </cell>
          <cell r="DW28">
            <v>31391</v>
          </cell>
          <cell r="DX28">
            <v>35626</v>
          </cell>
          <cell r="DY28">
            <v>39671</v>
          </cell>
          <cell r="DZ28">
            <v>19258</v>
          </cell>
          <cell r="EA28">
            <v>27346</v>
          </cell>
          <cell r="EB28">
            <v>31391</v>
          </cell>
          <cell r="EC28">
            <v>21617</v>
          </cell>
          <cell r="ED28">
            <v>39992</v>
          </cell>
          <cell r="EE28">
            <v>21617</v>
          </cell>
          <cell r="EF28">
            <v>30696</v>
          </cell>
          <cell r="EG28">
            <v>35236</v>
          </cell>
          <cell r="EH28">
            <v>39992</v>
          </cell>
          <cell r="EI28">
            <v>44531</v>
          </cell>
          <cell r="EJ28">
            <v>21617</v>
          </cell>
          <cell r="EK28">
            <v>30696</v>
          </cell>
          <cell r="EL28">
            <v>35236</v>
          </cell>
          <cell r="EM28">
            <v>23779</v>
          </cell>
          <cell r="EN28">
            <v>43991</v>
          </cell>
          <cell r="EO28">
            <v>23779</v>
          </cell>
          <cell r="EP28">
            <v>33766</v>
          </cell>
          <cell r="EQ28">
            <v>38759</v>
          </cell>
          <cell r="ER28">
            <v>43991</v>
          </cell>
          <cell r="ES28">
            <v>48984</v>
          </cell>
          <cell r="ET28">
            <v>23779</v>
          </cell>
          <cell r="EU28">
            <v>33766</v>
          </cell>
          <cell r="EV28">
            <v>38759</v>
          </cell>
          <cell r="EW28">
            <v>24860</v>
          </cell>
          <cell r="EX28">
            <v>45990</v>
          </cell>
          <cell r="EY28">
            <v>24860</v>
          </cell>
          <cell r="EZ28">
            <v>35301</v>
          </cell>
          <cell r="FA28">
            <v>40522</v>
          </cell>
          <cell r="FB28">
            <v>45990</v>
          </cell>
          <cell r="FC28">
            <v>51212</v>
          </cell>
          <cell r="FD28">
            <v>24860</v>
          </cell>
          <cell r="FE28">
            <v>35301</v>
          </cell>
          <cell r="FF28">
            <v>40522</v>
          </cell>
        </row>
        <row r="29">
          <cell r="A29" t="str">
            <v>D</v>
          </cell>
          <cell r="B29" t="str">
            <v>Y</v>
          </cell>
          <cell r="C29">
            <v>7111</v>
          </cell>
          <cell r="D29">
            <v>13154</v>
          </cell>
          <cell r="E29">
            <v>7111</v>
          </cell>
          <cell r="F29">
            <v>10097</v>
          </cell>
          <cell r="G29">
            <v>11590</v>
          </cell>
          <cell r="H29">
            <v>13154</v>
          </cell>
          <cell r="I29">
            <v>14648</v>
          </cell>
          <cell r="J29">
            <v>7111</v>
          </cell>
          <cell r="K29">
            <v>10097</v>
          </cell>
          <cell r="L29">
            <v>11590</v>
          </cell>
          <cell r="M29">
            <v>7755</v>
          </cell>
          <cell r="N29">
            <v>14347</v>
          </cell>
          <cell r="O29">
            <v>7755</v>
          </cell>
          <cell r="P29">
            <v>11012</v>
          </cell>
          <cell r="Q29">
            <v>12641</v>
          </cell>
          <cell r="R29">
            <v>14347</v>
          </cell>
          <cell r="S29">
            <v>15976</v>
          </cell>
          <cell r="T29">
            <v>7755</v>
          </cell>
          <cell r="U29">
            <v>11012</v>
          </cell>
          <cell r="V29">
            <v>12641</v>
          </cell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>
            <v>8712</v>
          </cell>
          <cell r="AR29">
            <v>16116</v>
          </cell>
          <cell r="AS29">
            <v>8712</v>
          </cell>
          <cell r="AT29">
            <v>12371</v>
          </cell>
          <cell r="AU29">
            <v>14200</v>
          </cell>
          <cell r="AV29">
            <v>16116</v>
          </cell>
          <cell r="AW29">
            <v>17947</v>
          </cell>
          <cell r="AX29">
            <v>8712</v>
          </cell>
          <cell r="AY29">
            <v>12371</v>
          </cell>
          <cell r="AZ29">
            <v>14200</v>
          </cell>
          <cell r="BA29">
            <v>9117</v>
          </cell>
          <cell r="BB29">
            <v>16867</v>
          </cell>
          <cell r="BC29">
            <v>9117</v>
          </cell>
          <cell r="BD29">
            <v>12947</v>
          </cell>
          <cell r="BE29">
            <v>14861</v>
          </cell>
          <cell r="BF29">
            <v>16867</v>
          </cell>
          <cell r="BG29">
            <v>18781</v>
          </cell>
          <cell r="BH29">
            <v>9117</v>
          </cell>
          <cell r="BI29">
            <v>12947</v>
          </cell>
          <cell r="BJ29">
            <v>14861</v>
          </cell>
          <cell r="BK29">
            <v>9725</v>
          </cell>
          <cell r="BL29">
            <v>17992</v>
          </cell>
          <cell r="BM29">
            <v>9725</v>
          </cell>
          <cell r="BN29">
            <v>13810</v>
          </cell>
          <cell r="BO29">
            <v>15852</v>
          </cell>
          <cell r="BP29">
            <v>17992</v>
          </cell>
          <cell r="BQ29">
            <v>20034</v>
          </cell>
          <cell r="BR29">
            <v>9725</v>
          </cell>
          <cell r="BS29">
            <v>13810</v>
          </cell>
          <cell r="BT29">
            <v>15852</v>
          </cell>
          <cell r="BU29">
            <v>10536</v>
          </cell>
          <cell r="BV29">
            <v>19491</v>
          </cell>
          <cell r="BW29">
            <v>10536</v>
          </cell>
          <cell r="BX29">
            <v>14960</v>
          </cell>
          <cell r="BY29">
            <v>17173</v>
          </cell>
          <cell r="BZ29">
            <v>19491</v>
          </cell>
          <cell r="CA29">
            <v>21704</v>
          </cell>
          <cell r="CB29">
            <v>10536</v>
          </cell>
          <cell r="CC29">
            <v>14960</v>
          </cell>
          <cell r="CD29">
            <v>17173</v>
          </cell>
          <cell r="CE29">
            <v>11346</v>
          </cell>
          <cell r="CF29">
            <v>20991</v>
          </cell>
          <cell r="CG29">
            <v>11346</v>
          </cell>
          <cell r="CH29">
            <v>16112</v>
          </cell>
          <cell r="CI29">
            <v>18495</v>
          </cell>
          <cell r="CJ29">
            <v>20991</v>
          </cell>
          <cell r="CK29">
            <v>23373</v>
          </cell>
          <cell r="CL29">
            <v>11346</v>
          </cell>
          <cell r="CM29">
            <v>16112</v>
          </cell>
          <cell r="CN29">
            <v>18495</v>
          </cell>
          <cell r="CO29">
            <v>12537</v>
          </cell>
          <cell r="CP29">
            <v>23193</v>
          </cell>
          <cell r="CQ29">
            <v>12537</v>
          </cell>
          <cell r="CR29">
            <v>17803</v>
          </cell>
          <cell r="CS29">
            <v>20435</v>
          </cell>
          <cell r="CT29">
            <v>23193</v>
          </cell>
          <cell r="CU29">
            <v>25826</v>
          </cell>
          <cell r="CV29">
            <v>12537</v>
          </cell>
          <cell r="CW29">
            <v>17803</v>
          </cell>
          <cell r="CX29">
            <v>20435</v>
          </cell>
          <cell r="CY29">
            <v>13791</v>
          </cell>
          <cell r="CZ29">
            <v>25513</v>
          </cell>
          <cell r="DA29">
            <v>13791</v>
          </cell>
          <cell r="DB29">
            <v>19583</v>
          </cell>
          <cell r="DC29">
            <v>22478</v>
          </cell>
          <cell r="DD29">
            <v>25513</v>
          </cell>
          <cell r="DE29">
            <v>28409</v>
          </cell>
          <cell r="DF29">
            <v>13791</v>
          </cell>
          <cell r="DG29">
            <v>19583</v>
          </cell>
          <cell r="DH29">
            <v>22478</v>
          </cell>
          <cell r="DI29">
            <v>15446</v>
          </cell>
          <cell r="DJ29">
            <v>28575</v>
          </cell>
          <cell r="DK29">
            <v>15446</v>
          </cell>
          <cell r="DL29">
            <v>21932</v>
          </cell>
          <cell r="DM29">
            <v>25176</v>
          </cell>
          <cell r="DN29">
            <v>28575</v>
          </cell>
          <cell r="DO29">
            <v>31818</v>
          </cell>
          <cell r="DP29">
            <v>15446</v>
          </cell>
          <cell r="DQ29">
            <v>21932</v>
          </cell>
          <cell r="DR29">
            <v>25176</v>
          </cell>
          <cell r="DS29">
            <v>16574</v>
          </cell>
          <cell r="DT29">
            <v>30662</v>
          </cell>
          <cell r="DU29">
            <v>16574</v>
          </cell>
          <cell r="DV29">
            <v>23536</v>
          </cell>
          <cell r="DW29">
            <v>27017</v>
          </cell>
          <cell r="DX29">
            <v>30662</v>
          </cell>
          <cell r="DY29">
            <v>34143</v>
          </cell>
          <cell r="DZ29">
            <v>16574</v>
          </cell>
          <cell r="EA29">
            <v>23536</v>
          </cell>
          <cell r="EB29">
            <v>27017</v>
          </cell>
          <cell r="EC29">
            <v>18605</v>
          </cell>
          <cell r="ED29">
            <v>34419</v>
          </cell>
          <cell r="EE29">
            <v>18605</v>
          </cell>
          <cell r="EF29">
            <v>26419</v>
          </cell>
          <cell r="EG29">
            <v>30326</v>
          </cell>
          <cell r="EH29">
            <v>34419</v>
          </cell>
          <cell r="EI29">
            <v>38326</v>
          </cell>
          <cell r="EJ29">
            <v>18605</v>
          </cell>
          <cell r="EK29">
            <v>26419</v>
          </cell>
          <cell r="EL29">
            <v>30326</v>
          </cell>
          <cell r="EM29">
            <v>20466</v>
          </cell>
          <cell r="EN29">
            <v>37861</v>
          </cell>
          <cell r="EO29">
            <v>20466</v>
          </cell>
          <cell r="EP29">
            <v>29061</v>
          </cell>
          <cell r="EQ29">
            <v>33359</v>
          </cell>
          <cell r="ER29">
            <v>37861</v>
          </cell>
          <cell r="ES29">
            <v>42159</v>
          </cell>
          <cell r="ET29">
            <v>20466</v>
          </cell>
          <cell r="EU29">
            <v>29061</v>
          </cell>
          <cell r="EV29">
            <v>33359</v>
          </cell>
          <cell r="EW29">
            <v>21396</v>
          </cell>
          <cell r="EX29">
            <v>39582</v>
          </cell>
          <cell r="EY29">
            <v>21396</v>
          </cell>
          <cell r="EZ29">
            <v>30382</v>
          </cell>
          <cell r="FA29">
            <v>34876</v>
          </cell>
          <cell r="FB29">
            <v>39582</v>
          </cell>
          <cell r="FC29">
            <v>44076</v>
          </cell>
          <cell r="FD29">
            <v>21396</v>
          </cell>
          <cell r="FE29">
            <v>30382</v>
          </cell>
          <cell r="FF29">
            <v>34876</v>
          </cell>
        </row>
        <row r="30">
          <cell r="A30" t="str">
            <v>E</v>
          </cell>
          <cell r="B30" t="str">
            <v>D</v>
          </cell>
          <cell r="C30">
            <v>6936</v>
          </cell>
          <cell r="D30">
            <v>12832</v>
          </cell>
          <cell r="E30">
            <v>6936</v>
          </cell>
          <cell r="F30">
            <v>9849</v>
          </cell>
          <cell r="G30">
            <v>11306</v>
          </cell>
          <cell r="H30">
            <v>12832</v>
          </cell>
          <cell r="I30">
            <v>14288</v>
          </cell>
          <cell r="J30">
            <v>6936</v>
          </cell>
          <cell r="K30">
            <v>9849</v>
          </cell>
          <cell r="L30">
            <v>11306</v>
          </cell>
          <cell r="M30">
            <v>7571</v>
          </cell>
          <cell r="N30">
            <v>14006</v>
          </cell>
          <cell r="O30">
            <v>7571</v>
          </cell>
          <cell r="P30">
            <v>10751</v>
          </cell>
          <cell r="Q30">
            <v>12341</v>
          </cell>
          <cell r="R30">
            <v>14006</v>
          </cell>
          <cell r="S30">
            <v>15596</v>
          </cell>
          <cell r="T30">
            <v>7571</v>
          </cell>
          <cell r="U30">
            <v>10751</v>
          </cell>
          <cell r="V30">
            <v>12341</v>
          </cell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  <cell r="AI30"/>
          <cell r="AJ30"/>
          <cell r="AK30"/>
          <cell r="AL30"/>
          <cell r="AM30"/>
          <cell r="AN30"/>
          <cell r="AO30"/>
          <cell r="AP30"/>
          <cell r="AQ30">
            <v>8505</v>
          </cell>
          <cell r="AR30">
            <v>15734</v>
          </cell>
          <cell r="AS30">
            <v>8505</v>
          </cell>
          <cell r="AT30">
            <v>12077</v>
          </cell>
          <cell r="AU30">
            <v>13863</v>
          </cell>
          <cell r="AV30">
            <v>15734</v>
          </cell>
          <cell r="AW30">
            <v>17520</v>
          </cell>
          <cell r="AX30">
            <v>8505</v>
          </cell>
          <cell r="AY30">
            <v>12077</v>
          </cell>
          <cell r="AZ30">
            <v>13863</v>
          </cell>
          <cell r="BA30">
            <v>8901</v>
          </cell>
          <cell r="BB30">
            <v>16467</v>
          </cell>
          <cell r="BC30">
            <v>8901</v>
          </cell>
          <cell r="BD30">
            <v>12639</v>
          </cell>
          <cell r="BE30">
            <v>14509</v>
          </cell>
          <cell r="BF30">
            <v>16467</v>
          </cell>
          <cell r="BG30">
            <v>18336</v>
          </cell>
          <cell r="BH30">
            <v>8901</v>
          </cell>
          <cell r="BI30">
            <v>12639</v>
          </cell>
          <cell r="BJ30">
            <v>14509</v>
          </cell>
          <cell r="BK30">
            <v>9494</v>
          </cell>
          <cell r="BL30">
            <v>17564</v>
          </cell>
          <cell r="BM30">
            <v>9494</v>
          </cell>
          <cell r="BN30">
            <v>13481</v>
          </cell>
          <cell r="BO30">
            <v>15475</v>
          </cell>
          <cell r="BP30">
            <v>17564</v>
          </cell>
          <cell r="BQ30">
            <v>19558</v>
          </cell>
          <cell r="BR30">
            <v>9494</v>
          </cell>
          <cell r="BS30">
            <v>13481</v>
          </cell>
          <cell r="BT30">
            <v>15475</v>
          </cell>
          <cell r="BU30">
            <v>10285</v>
          </cell>
          <cell r="BV30">
            <v>19027</v>
          </cell>
          <cell r="BW30">
            <v>10285</v>
          </cell>
          <cell r="BX30">
            <v>14605</v>
          </cell>
          <cell r="BY30">
            <v>16765</v>
          </cell>
          <cell r="BZ30">
            <v>19027</v>
          </cell>
          <cell r="CA30">
            <v>21187</v>
          </cell>
          <cell r="CB30">
            <v>10285</v>
          </cell>
          <cell r="CC30">
            <v>14605</v>
          </cell>
          <cell r="CD30">
            <v>16765</v>
          </cell>
          <cell r="CE30">
            <v>11076</v>
          </cell>
          <cell r="CF30">
            <v>20491</v>
          </cell>
          <cell r="CG30">
            <v>11076</v>
          </cell>
          <cell r="CH30">
            <v>15728</v>
          </cell>
          <cell r="CI30">
            <v>18054</v>
          </cell>
          <cell r="CJ30">
            <v>20491</v>
          </cell>
          <cell r="CK30">
            <v>22817</v>
          </cell>
          <cell r="CL30">
            <v>11076</v>
          </cell>
          <cell r="CM30">
            <v>15728</v>
          </cell>
          <cell r="CN30">
            <v>18054</v>
          </cell>
          <cell r="CO30">
            <v>12239</v>
          </cell>
          <cell r="CP30">
            <v>22642</v>
          </cell>
          <cell r="CQ30">
            <v>12239</v>
          </cell>
          <cell r="CR30">
            <v>17379</v>
          </cell>
          <cell r="CS30">
            <v>19950</v>
          </cell>
          <cell r="CT30">
            <v>22642</v>
          </cell>
          <cell r="CU30">
            <v>25212</v>
          </cell>
          <cell r="CV30">
            <v>12239</v>
          </cell>
          <cell r="CW30">
            <v>17379</v>
          </cell>
          <cell r="CX30">
            <v>19950</v>
          </cell>
          <cell r="CY30">
            <v>13463</v>
          </cell>
          <cell r="CZ30">
            <v>24907</v>
          </cell>
          <cell r="DA30">
            <v>13463</v>
          </cell>
          <cell r="DB30">
            <v>19117</v>
          </cell>
          <cell r="DC30">
            <v>21945</v>
          </cell>
          <cell r="DD30">
            <v>24907</v>
          </cell>
          <cell r="DE30">
            <v>27734</v>
          </cell>
          <cell r="DF30">
            <v>13463</v>
          </cell>
          <cell r="DG30">
            <v>19117</v>
          </cell>
          <cell r="DH30">
            <v>21945</v>
          </cell>
          <cell r="DI30">
            <v>15078</v>
          </cell>
          <cell r="DJ30">
            <v>27894</v>
          </cell>
          <cell r="DK30">
            <v>15078</v>
          </cell>
          <cell r="DL30">
            <v>21411</v>
          </cell>
          <cell r="DM30">
            <v>24577</v>
          </cell>
          <cell r="DN30">
            <v>27894</v>
          </cell>
          <cell r="DO30">
            <v>31061</v>
          </cell>
          <cell r="DP30">
            <v>15078</v>
          </cell>
          <cell r="DQ30">
            <v>21411</v>
          </cell>
          <cell r="DR30">
            <v>24577</v>
          </cell>
          <cell r="DS30">
            <v>16180</v>
          </cell>
          <cell r="DT30">
            <v>29933</v>
          </cell>
          <cell r="DU30">
            <v>16180</v>
          </cell>
          <cell r="DV30">
            <v>22976</v>
          </cell>
          <cell r="DW30">
            <v>26373</v>
          </cell>
          <cell r="DX30">
            <v>29933</v>
          </cell>
          <cell r="DY30">
            <v>33331</v>
          </cell>
          <cell r="DZ30">
            <v>16180</v>
          </cell>
          <cell r="EA30">
            <v>22976</v>
          </cell>
          <cell r="EB30">
            <v>26373</v>
          </cell>
          <cell r="EC30">
            <v>18163</v>
          </cell>
          <cell r="ED30">
            <v>33602</v>
          </cell>
          <cell r="EE30">
            <v>18163</v>
          </cell>
          <cell r="EF30">
            <v>25791</v>
          </cell>
          <cell r="EG30">
            <v>29606</v>
          </cell>
          <cell r="EH30">
            <v>33602</v>
          </cell>
          <cell r="EI30">
            <v>37416</v>
          </cell>
          <cell r="EJ30">
            <v>18163</v>
          </cell>
          <cell r="EK30">
            <v>25791</v>
          </cell>
          <cell r="EL30">
            <v>29606</v>
          </cell>
          <cell r="EM30">
            <v>19979</v>
          </cell>
          <cell r="EN30">
            <v>36961</v>
          </cell>
          <cell r="EO30">
            <v>19979</v>
          </cell>
          <cell r="EP30">
            <v>28370</v>
          </cell>
          <cell r="EQ30">
            <v>32566</v>
          </cell>
          <cell r="ER30">
            <v>36961</v>
          </cell>
          <cell r="ES30">
            <v>41157</v>
          </cell>
          <cell r="ET30">
            <v>19979</v>
          </cell>
          <cell r="EU30">
            <v>28370</v>
          </cell>
          <cell r="EV30">
            <v>32566</v>
          </cell>
          <cell r="EW30">
            <v>20887</v>
          </cell>
          <cell r="EX30">
            <v>38641</v>
          </cell>
          <cell r="EY30">
            <v>20887</v>
          </cell>
          <cell r="EZ30">
            <v>29660</v>
          </cell>
          <cell r="FA30">
            <v>34046</v>
          </cell>
          <cell r="FB30">
            <v>38641</v>
          </cell>
          <cell r="FC30">
            <v>43027</v>
          </cell>
          <cell r="FD30">
            <v>20887</v>
          </cell>
          <cell r="FE30">
            <v>29660</v>
          </cell>
          <cell r="FF30">
            <v>34046</v>
          </cell>
        </row>
        <row r="31">
          <cell r="A31" t="str">
            <v>E</v>
          </cell>
          <cell r="B31" t="str">
            <v>A</v>
          </cell>
          <cell r="C31">
            <v>9225</v>
          </cell>
          <cell r="D31">
            <v>17067</v>
          </cell>
          <cell r="E31">
            <v>9225</v>
          </cell>
          <cell r="F31">
            <v>13099</v>
          </cell>
          <cell r="G31">
            <v>15037</v>
          </cell>
          <cell r="H31">
            <v>17067</v>
          </cell>
          <cell r="I31">
            <v>19003</v>
          </cell>
          <cell r="J31">
            <v>9225</v>
          </cell>
          <cell r="K31">
            <v>13099</v>
          </cell>
          <cell r="L31">
            <v>15037</v>
          </cell>
          <cell r="M31">
            <v>10069</v>
          </cell>
          <cell r="N31">
            <v>18628</v>
          </cell>
          <cell r="O31">
            <v>10069</v>
          </cell>
          <cell r="P31">
            <v>14299</v>
          </cell>
          <cell r="Q31">
            <v>16414</v>
          </cell>
          <cell r="R31">
            <v>18628</v>
          </cell>
          <cell r="S31">
            <v>20743</v>
          </cell>
          <cell r="T31">
            <v>10069</v>
          </cell>
          <cell r="U31">
            <v>14299</v>
          </cell>
          <cell r="V31">
            <v>16414</v>
          </cell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  <cell r="AI31"/>
          <cell r="AJ31"/>
          <cell r="AK31"/>
          <cell r="AL31"/>
          <cell r="AM31"/>
          <cell r="AN31"/>
          <cell r="AO31"/>
          <cell r="AP31"/>
          <cell r="AQ31">
            <v>11312</v>
          </cell>
          <cell r="AR31">
            <v>20926</v>
          </cell>
          <cell r="AS31">
            <v>11312</v>
          </cell>
          <cell r="AT31">
            <v>16062</v>
          </cell>
          <cell r="AU31">
            <v>18438</v>
          </cell>
          <cell r="AV31">
            <v>20926</v>
          </cell>
          <cell r="AW31">
            <v>23302</v>
          </cell>
          <cell r="AX31">
            <v>11312</v>
          </cell>
          <cell r="AY31">
            <v>16062</v>
          </cell>
          <cell r="AZ31">
            <v>18438</v>
          </cell>
          <cell r="BA31">
            <v>11838</v>
          </cell>
          <cell r="BB31">
            <v>21901</v>
          </cell>
          <cell r="BC31">
            <v>11838</v>
          </cell>
          <cell r="BD31">
            <v>16810</v>
          </cell>
          <cell r="BE31">
            <v>19297</v>
          </cell>
          <cell r="BF31">
            <v>21901</v>
          </cell>
          <cell r="BG31">
            <v>24387</v>
          </cell>
          <cell r="BH31">
            <v>11838</v>
          </cell>
          <cell r="BI31">
            <v>16810</v>
          </cell>
          <cell r="BJ31">
            <v>19297</v>
          </cell>
          <cell r="BK31">
            <v>12627</v>
          </cell>
          <cell r="BL31">
            <v>23360</v>
          </cell>
          <cell r="BM31">
            <v>12627</v>
          </cell>
          <cell r="BN31">
            <v>17930</v>
          </cell>
          <cell r="BO31">
            <v>20582</v>
          </cell>
          <cell r="BP31">
            <v>23360</v>
          </cell>
          <cell r="BQ31">
            <v>26012</v>
          </cell>
          <cell r="BR31">
            <v>12627</v>
          </cell>
          <cell r="BS31">
            <v>17930</v>
          </cell>
          <cell r="BT31">
            <v>20582</v>
          </cell>
          <cell r="BU31">
            <v>13679</v>
          </cell>
          <cell r="BV31">
            <v>25306</v>
          </cell>
          <cell r="BW31">
            <v>13679</v>
          </cell>
          <cell r="BX31">
            <v>19425</v>
          </cell>
          <cell r="BY31">
            <v>22297</v>
          </cell>
          <cell r="BZ31">
            <v>25306</v>
          </cell>
          <cell r="CA31">
            <v>28179</v>
          </cell>
          <cell r="CB31">
            <v>13679</v>
          </cell>
          <cell r="CC31">
            <v>19425</v>
          </cell>
          <cell r="CD31">
            <v>22297</v>
          </cell>
          <cell r="CE31">
            <v>14731</v>
          </cell>
          <cell r="CF31">
            <v>27253</v>
          </cell>
          <cell r="CG31">
            <v>14731</v>
          </cell>
          <cell r="CH31">
            <v>20918</v>
          </cell>
          <cell r="CI31">
            <v>24012</v>
          </cell>
          <cell r="CJ31">
            <v>27253</v>
          </cell>
          <cell r="CK31">
            <v>30347</v>
          </cell>
          <cell r="CL31">
            <v>14731</v>
          </cell>
          <cell r="CM31">
            <v>20918</v>
          </cell>
          <cell r="CN31">
            <v>24012</v>
          </cell>
          <cell r="CO31">
            <v>16278</v>
          </cell>
          <cell r="CP31">
            <v>30114</v>
          </cell>
          <cell r="CQ31">
            <v>16278</v>
          </cell>
          <cell r="CR31">
            <v>23114</v>
          </cell>
          <cell r="CS31">
            <v>26534</v>
          </cell>
          <cell r="CT31">
            <v>30114</v>
          </cell>
          <cell r="CU31">
            <v>33532</v>
          </cell>
          <cell r="CV31">
            <v>16278</v>
          </cell>
          <cell r="CW31">
            <v>23114</v>
          </cell>
          <cell r="CX31">
            <v>26534</v>
          </cell>
          <cell r="CY31">
            <v>17906</v>
          </cell>
          <cell r="CZ31">
            <v>33126</v>
          </cell>
          <cell r="DA31">
            <v>17906</v>
          </cell>
          <cell r="DB31">
            <v>25426</v>
          </cell>
          <cell r="DC31">
            <v>29187</v>
          </cell>
          <cell r="DD31">
            <v>33126</v>
          </cell>
          <cell r="DE31">
            <v>36886</v>
          </cell>
          <cell r="DF31">
            <v>17906</v>
          </cell>
          <cell r="DG31">
            <v>25426</v>
          </cell>
          <cell r="DH31">
            <v>29187</v>
          </cell>
          <cell r="DI31">
            <v>20054</v>
          </cell>
          <cell r="DJ31">
            <v>37099</v>
          </cell>
          <cell r="DK31">
            <v>20054</v>
          </cell>
          <cell r="DL31">
            <v>28477</v>
          </cell>
          <cell r="DM31">
            <v>32687</v>
          </cell>
          <cell r="DN31">
            <v>37099</v>
          </cell>
          <cell r="DO31">
            <v>41311</v>
          </cell>
          <cell r="DP31">
            <v>20054</v>
          </cell>
          <cell r="DQ31">
            <v>28477</v>
          </cell>
          <cell r="DR31">
            <v>32687</v>
          </cell>
          <cell r="DS31">
            <v>21519</v>
          </cell>
          <cell r="DT31">
            <v>39811</v>
          </cell>
          <cell r="DU31">
            <v>21519</v>
          </cell>
          <cell r="DV31">
            <v>30558</v>
          </cell>
          <cell r="DW31">
            <v>35076</v>
          </cell>
          <cell r="DX31">
            <v>39811</v>
          </cell>
          <cell r="DY31">
            <v>44330</v>
          </cell>
          <cell r="DZ31">
            <v>21519</v>
          </cell>
          <cell r="EA31">
            <v>30558</v>
          </cell>
          <cell r="EB31">
            <v>35076</v>
          </cell>
          <cell r="EC31">
            <v>24157</v>
          </cell>
          <cell r="ED31">
            <v>44691</v>
          </cell>
          <cell r="EE31">
            <v>24157</v>
          </cell>
          <cell r="EF31">
            <v>34302</v>
          </cell>
          <cell r="EG31">
            <v>39376</v>
          </cell>
          <cell r="EH31">
            <v>44691</v>
          </cell>
          <cell r="EI31">
            <v>49763</v>
          </cell>
          <cell r="EJ31">
            <v>24157</v>
          </cell>
          <cell r="EK31">
            <v>34302</v>
          </cell>
          <cell r="EL31">
            <v>39376</v>
          </cell>
          <cell r="EM31">
            <v>26572</v>
          </cell>
          <cell r="EN31">
            <v>49158</v>
          </cell>
          <cell r="EO31">
            <v>26572</v>
          </cell>
          <cell r="EP31">
            <v>37732</v>
          </cell>
          <cell r="EQ31">
            <v>43313</v>
          </cell>
          <cell r="ER31">
            <v>49158</v>
          </cell>
          <cell r="ES31">
            <v>54739</v>
          </cell>
          <cell r="ET31">
            <v>26572</v>
          </cell>
          <cell r="EU31">
            <v>37732</v>
          </cell>
          <cell r="EV31">
            <v>43313</v>
          </cell>
          <cell r="EW31">
            <v>27780</v>
          </cell>
          <cell r="EX31">
            <v>51393</v>
          </cell>
          <cell r="EY31">
            <v>27780</v>
          </cell>
          <cell r="EZ31">
            <v>39448</v>
          </cell>
          <cell r="FA31">
            <v>45281</v>
          </cell>
          <cell r="FB31">
            <v>51393</v>
          </cell>
          <cell r="FC31">
            <v>57226</v>
          </cell>
          <cell r="FD31">
            <v>27780</v>
          </cell>
          <cell r="FE31">
            <v>39448</v>
          </cell>
          <cell r="FF31">
            <v>45281</v>
          </cell>
        </row>
        <row r="32">
          <cell r="A32" t="str">
            <v>E</v>
          </cell>
          <cell r="B32" t="str">
            <v>B</v>
          </cell>
          <cell r="C32">
            <v>8462</v>
          </cell>
          <cell r="D32">
            <v>15655</v>
          </cell>
          <cell r="E32">
            <v>8462</v>
          </cell>
          <cell r="F32">
            <v>12016</v>
          </cell>
          <cell r="G32">
            <v>13793</v>
          </cell>
          <cell r="H32">
            <v>15655</v>
          </cell>
          <cell r="I32">
            <v>17431</v>
          </cell>
          <cell r="J32">
            <v>8462</v>
          </cell>
          <cell r="K32">
            <v>12016</v>
          </cell>
          <cell r="L32">
            <v>13793</v>
          </cell>
          <cell r="M32">
            <v>9237</v>
          </cell>
          <cell r="N32">
            <v>17087</v>
          </cell>
          <cell r="O32">
            <v>9237</v>
          </cell>
          <cell r="P32">
            <v>13116</v>
          </cell>
          <cell r="Q32">
            <v>15056</v>
          </cell>
          <cell r="R32">
            <v>17087</v>
          </cell>
          <cell r="S32">
            <v>19027</v>
          </cell>
          <cell r="T32">
            <v>9237</v>
          </cell>
          <cell r="U32">
            <v>13116</v>
          </cell>
          <cell r="V32">
            <v>15056</v>
          </cell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  <cell r="AI32"/>
          <cell r="AJ32"/>
          <cell r="AK32"/>
          <cell r="AL32"/>
          <cell r="AM32"/>
          <cell r="AN32"/>
          <cell r="AO32"/>
          <cell r="AP32"/>
          <cell r="AQ32">
            <v>10376</v>
          </cell>
          <cell r="AR32">
            <v>19195</v>
          </cell>
          <cell r="AS32">
            <v>10376</v>
          </cell>
          <cell r="AT32">
            <v>14734</v>
          </cell>
          <cell r="AU32">
            <v>16913</v>
          </cell>
          <cell r="AV32">
            <v>19195</v>
          </cell>
          <cell r="AW32">
            <v>21374</v>
          </cell>
          <cell r="AX32">
            <v>10376</v>
          </cell>
          <cell r="AY32">
            <v>14734</v>
          </cell>
          <cell r="AZ32">
            <v>16913</v>
          </cell>
          <cell r="BA32">
            <v>10859</v>
          </cell>
          <cell r="BB32">
            <v>20090</v>
          </cell>
          <cell r="BC32">
            <v>10859</v>
          </cell>
          <cell r="BD32">
            <v>15420</v>
          </cell>
          <cell r="BE32">
            <v>17701</v>
          </cell>
          <cell r="BF32">
            <v>20090</v>
          </cell>
          <cell r="BG32">
            <v>22370</v>
          </cell>
          <cell r="BH32">
            <v>10859</v>
          </cell>
          <cell r="BI32">
            <v>15420</v>
          </cell>
          <cell r="BJ32">
            <v>17701</v>
          </cell>
          <cell r="BK32">
            <v>11583</v>
          </cell>
          <cell r="BL32">
            <v>21428</v>
          </cell>
          <cell r="BM32">
            <v>11583</v>
          </cell>
          <cell r="BN32">
            <v>16447</v>
          </cell>
          <cell r="BO32">
            <v>18880</v>
          </cell>
          <cell r="BP32">
            <v>21428</v>
          </cell>
          <cell r="BQ32">
            <v>23861</v>
          </cell>
          <cell r="BR32">
            <v>11583</v>
          </cell>
          <cell r="BS32">
            <v>16447</v>
          </cell>
          <cell r="BT32">
            <v>18880</v>
          </cell>
          <cell r="BU32">
            <v>12548</v>
          </cell>
          <cell r="BV32">
            <v>23213</v>
          </cell>
          <cell r="BW32">
            <v>12548</v>
          </cell>
          <cell r="BX32">
            <v>17818</v>
          </cell>
          <cell r="BY32">
            <v>20453</v>
          </cell>
          <cell r="BZ32">
            <v>23213</v>
          </cell>
          <cell r="CA32">
            <v>25848</v>
          </cell>
          <cell r="CB32">
            <v>12548</v>
          </cell>
          <cell r="CC32">
            <v>17818</v>
          </cell>
          <cell r="CD32">
            <v>20453</v>
          </cell>
          <cell r="CE32">
            <v>13513</v>
          </cell>
          <cell r="CF32">
            <v>24999</v>
          </cell>
          <cell r="CG32">
            <v>13513</v>
          </cell>
          <cell r="CH32">
            <v>19188</v>
          </cell>
          <cell r="CI32">
            <v>22026</v>
          </cell>
          <cell r="CJ32">
            <v>24999</v>
          </cell>
          <cell r="CK32">
            <v>27837</v>
          </cell>
          <cell r="CL32">
            <v>13513</v>
          </cell>
          <cell r="CM32">
            <v>19188</v>
          </cell>
          <cell r="CN32">
            <v>22026</v>
          </cell>
          <cell r="CO32">
            <v>14932</v>
          </cell>
          <cell r="CP32">
            <v>27623</v>
          </cell>
          <cell r="CQ32">
            <v>14932</v>
          </cell>
          <cell r="CR32">
            <v>21202</v>
          </cell>
          <cell r="CS32">
            <v>24339</v>
          </cell>
          <cell r="CT32">
            <v>27623</v>
          </cell>
          <cell r="CU32">
            <v>30759</v>
          </cell>
          <cell r="CV32">
            <v>14932</v>
          </cell>
          <cell r="CW32">
            <v>21202</v>
          </cell>
          <cell r="CX32">
            <v>24339</v>
          </cell>
          <cell r="CY32">
            <v>16425</v>
          </cell>
          <cell r="CZ32">
            <v>30387</v>
          </cell>
          <cell r="DA32">
            <v>16425</v>
          </cell>
          <cell r="DB32">
            <v>23323</v>
          </cell>
          <cell r="DC32">
            <v>26773</v>
          </cell>
          <cell r="DD32">
            <v>30387</v>
          </cell>
          <cell r="DE32">
            <v>33835</v>
          </cell>
          <cell r="DF32">
            <v>16425</v>
          </cell>
          <cell r="DG32">
            <v>23323</v>
          </cell>
          <cell r="DH32">
            <v>26773</v>
          </cell>
          <cell r="DI32">
            <v>18395</v>
          </cell>
          <cell r="DJ32">
            <v>34031</v>
          </cell>
          <cell r="DK32">
            <v>18395</v>
          </cell>
          <cell r="DL32">
            <v>26121</v>
          </cell>
          <cell r="DM32">
            <v>29984</v>
          </cell>
          <cell r="DN32">
            <v>34031</v>
          </cell>
          <cell r="DO32">
            <v>37894</v>
          </cell>
          <cell r="DP32">
            <v>18395</v>
          </cell>
          <cell r="DQ32">
            <v>26121</v>
          </cell>
          <cell r="DR32">
            <v>29984</v>
          </cell>
          <cell r="DS32">
            <v>19740</v>
          </cell>
          <cell r="DT32">
            <v>36518</v>
          </cell>
          <cell r="DU32">
            <v>19740</v>
          </cell>
          <cell r="DV32">
            <v>28031</v>
          </cell>
          <cell r="DW32">
            <v>32175</v>
          </cell>
          <cell r="DX32">
            <v>36518</v>
          </cell>
          <cell r="DY32">
            <v>40664</v>
          </cell>
          <cell r="DZ32">
            <v>19740</v>
          </cell>
          <cell r="EA32">
            <v>28031</v>
          </cell>
          <cell r="EB32">
            <v>32175</v>
          </cell>
          <cell r="EC32">
            <v>22159</v>
          </cell>
          <cell r="ED32">
            <v>40994</v>
          </cell>
          <cell r="EE32">
            <v>22159</v>
          </cell>
          <cell r="EF32">
            <v>31465</v>
          </cell>
          <cell r="EG32">
            <v>36119</v>
          </cell>
          <cell r="EH32">
            <v>40994</v>
          </cell>
          <cell r="EI32">
            <v>45648</v>
          </cell>
          <cell r="EJ32">
            <v>22159</v>
          </cell>
          <cell r="EK32">
            <v>31465</v>
          </cell>
          <cell r="EL32">
            <v>36119</v>
          </cell>
          <cell r="EM32">
            <v>24374</v>
          </cell>
          <cell r="EN32">
            <v>45092</v>
          </cell>
          <cell r="EO32">
            <v>24374</v>
          </cell>
          <cell r="EP32">
            <v>34611</v>
          </cell>
          <cell r="EQ32">
            <v>39731</v>
          </cell>
          <cell r="ER32">
            <v>45092</v>
          </cell>
          <cell r="ES32">
            <v>50212</v>
          </cell>
          <cell r="ET32">
            <v>24374</v>
          </cell>
          <cell r="EU32">
            <v>34611</v>
          </cell>
          <cell r="EV32">
            <v>39731</v>
          </cell>
          <cell r="EW32">
            <v>25482</v>
          </cell>
          <cell r="EX32">
            <v>47142</v>
          </cell>
          <cell r="EY32">
            <v>25482</v>
          </cell>
          <cell r="EZ32">
            <v>36185</v>
          </cell>
          <cell r="FA32">
            <v>41536</v>
          </cell>
          <cell r="FB32">
            <v>47142</v>
          </cell>
          <cell r="FC32">
            <v>52493</v>
          </cell>
          <cell r="FD32">
            <v>25482</v>
          </cell>
          <cell r="FE32">
            <v>36185</v>
          </cell>
          <cell r="FF32">
            <v>41536</v>
          </cell>
        </row>
        <row r="33">
          <cell r="A33" t="str">
            <v>E</v>
          </cell>
          <cell r="B33" t="str">
            <v>Y</v>
          </cell>
          <cell r="C33">
            <v>7283</v>
          </cell>
          <cell r="D33">
            <v>13474</v>
          </cell>
          <cell r="E33">
            <v>7283</v>
          </cell>
          <cell r="F33">
            <v>10341</v>
          </cell>
          <cell r="G33">
            <v>11871</v>
          </cell>
          <cell r="H33">
            <v>13474</v>
          </cell>
          <cell r="I33">
            <v>15002</v>
          </cell>
          <cell r="J33">
            <v>7283</v>
          </cell>
          <cell r="K33">
            <v>10341</v>
          </cell>
          <cell r="L33">
            <v>11871</v>
          </cell>
          <cell r="M33">
            <v>7950</v>
          </cell>
          <cell r="N33">
            <v>14706</v>
          </cell>
          <cell r="O33">
            <v>7950</v>
          </cell>
          <cell r="P33">
            <v>11289</v>
          </cell>
          <cell r="Q33">
            <v>12958</v>
          </cell>
          <cell r="R33">
            <v>14706</v>
          </cell>
          <cell r="S33">
            <v>16376</v>
          </cell>
          <cell r="T33">
            <v>7950</v>
          </cell>
          <cell r="U33">
            <v>11289</v>
          </cell>
          <cell r="V33">
            <v>12958</v>
          </cell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>
            <v>8930</v>
          </cell>
          <cell r="AR33">
            <v>16521</v>
          </cell>
          <cell r="AS33">
            <v>8930</v>
          </cell>
          <cell r="AT33">
            <v>12681</v>
          </cell>
          <cell r="AU33">
            <v>14556</v>
          </cell>
          <cell r="AV33">
            <v>16521</v>
          </cell>
          <cell r="AW33">
            <v>18396</v>
          </cell>
          <cell r="AX33">
            <v>8930</v>
          </cell>
          <cell r="AY33">
            <v>12681</v>
          </cell>
          <cell r="AZ33">
            <v>14556</v>
          </cell>
          <cell r="BA33">
            <v>9346</v>
          </cell>
          <cell r="BB33">
            <v>17290</v>
          </cell>
          <cell r="BC33">
            <v>9346</v>
          </cell>
          <cell r="BD33">
            <v>13271</v>
          </cell>
          <cell r="BE33">
            <v>15234</v>
          </cell>
          <cell r="BF33">
            <v>17290</v>
          </cell>
          <cell r="BG33">
            <v>19253</v>
          </cell>
          <cell r="BH33">
            <v>9346</v>
          </cell>
          <cell r="BI33">
            <v>13271</v>
          </cell>
          <cell r="BJ33">
            <v>15234</v>
          </cell>
          <cell r="BK33">
            <v>9969</v>
          </cell>
          <cell r="BL33">
            <v>18442</v>
          </cell>
          <cell r="BM33">
            <v>9969</v>
          </cell>
          <cell r="BN33">
            <v>14155</v>
          </cell>
          <cell r="BO33">
            <v>16249</v>
          </cell>
          <cell r="BP33">
            <v>18442</v>
          </cell>
          <cell r="BQ33">
            <v>20536</v>
          </cell>
          <cell r="BR33">
            <v>9969</v>
          </cell>
          <cell r="BS33">
            <v>14155</v>
          </cell>
          <cell r="BT33">
            <v>16249</v>
          </cell>
          <cell r="BU33">
            <v>10799</v>
          </cell>
          <cell r="BV33">
            <v>19978</v>
          </cell>
          <cell r="BW33">
            <v>10799</v>
          </cell>
          <cell r="BX33">
            <v>15335</v>
          </cell>
          <cell r="BY33">
            <v>17603</v>
          </cell>
          <cell r="BZ33">
            <v>19978</v>
          </cell>
          <cell r="CA33">
            <v>22246</v>
          </cell>
          <cell r="CB33">
            <v>10799</v>
          </cell>
          <cell r="CC33">
            <v>15335</v>
          </cell>
          <cell r="CD33">
            <v>17603</v>
          </cell>
          <cell r="CE33">
            <v>11630</v>
          </cell>
          <cell r="CF33">
            <v>21516</v>
          </cell>
          <cell r="CG33">
            <v>11630</v>
          </cell>
          <cell r="CH33">
            <v>16514</v>
          </cell>
          <cell r="CI33">
            <v>18957</v>
          </cell>
          <cell r="CJ33">
            <v>21516</v>
          </cell>
          <cell r="CK33">
            <v>23958</v>
          </cell>
          <cell r="CL33">
            <v>11630</v>
          </cell>
          <cell r="CM33">
            <v>16514</v>
          </cell>
          <cell r="CN33">
            <v>18957</v>
          </cell>
          <cell r="CO33">
            <v>12851</v>
          </cell>
          <cell r="CP33">
            <v>23774</v>
          </cell>
          <cell r="CQ33">
            <v>12851</v>
          </cell>
          <cell r="CR33">
            <v>18248</v>
          </cell>
          <cell r="CS33">
            <v>20948</v>
          </cell>
          <cell r="CT33">
            <v>23774</v>
          </cell>
          <cell r="CU33">
            <v>26473</v>
          </cell>
          <cell r="CV33">
            <v>12851</v>
          </cell>
          <cell r="CW33">
            <v>18248</v>
          </cell>
          <cell r="CX33">
            <v>20948</v>
          </cell>
          <cell r="CY33">
            <v>14136</v>
          </cell>
          <cell r="CZ33">
            <v>26152</v>
          </cell>
          <cell r="DA33">
            <v>14136</v>
          </cell>
          <cell r="DB33">
            <v>20073</v>
          </cell>
          <cell r="DC33">
            <v>23042</v>
          </cell>
          <cell r="DD33">
            <v>26152</v>
          </cell>
          <cell r="DE33">
            <v>29121</v>
          </cell>
          <cell r="DF33">
            <v>14136</v>
          </cell>
          <cell r="DG33">
            <v>20073</v>
          </cell>
          <cell r="DH33">
            <v>23042</v>
          </cell>
          <cell r="DI33">
            <v>15832</v>
          </cell>
          <cell r="DJ33">
            <v>29289</v>
          </cell>
          <cell r="DK33">
            <v>15832</v>
          </cell>
          <cell r="DL33">
            <v>22482</v>
          </cell>
          <cell r="DM33">
            <v>25806</v>
          </cell>
          <cell r="DN33">
            <v>29289</v>
          </cell>
          <cell r="DO33">
            <v>32614</v>
          </cell>
          <cell r="DP33">
            <v>15832</v>
          </cell>
          <cell r="DQ33">
            <v>22482</v>
          </cell>
          <cell r="DR33">
            <v>25806</v>
          </cell>
          <cell r="DS33">
            <v>16989</v>
          </cell>
          <cell r="DT33">
            <v>31430</v>
          </cell>
          <cell r="DU33">
            <v>16989</v>
          </cell>
          <cell r="DV33">
            <v>24125</v>
          </cell>
          <cell r="DW33">
            <v>27692</v>
          </cell>
          <cell r="DX33">
            <v>31430</v>
          </cell>
          <cell r="DY33">
            <v>34998</v>
          </cell>
          <cell r="DZ33">
            <v>16989</v>
          </cell>
          <cell r="EA33">
            <v>24125</v>
          </cell>
          <cell r="EB33">
            <v>27692</v>
          </cell>
          <cell r="EC33">
            <v>19071</v>
          </cell>
          <cell r="ED33">
            <v>35282</v>
          </cell>
          <cell r="EE33">
            <v>19071</v>
          </cell>
          <cell r="EF33">
            <v>27081</v>
          </cell>
          <cell r="EG33">
            <v>31086</v>
          </cell>
          <cell r="EH33">
            <v>35282</v>
          </cell>
          <cell r="EI33">
            <v>39287</v>
          </cell>
          <cell r="EJ33">
            <v>19071</v>
          </cell>
          <cell r="EK33">
            <v>27081</v>
          </cell>
          <cell r="EL33">
            <v>31086</v>
          </cell>
          <cell r="EM33">
            <v>20978</v>
          </cell>
          <cell r="EN33">
            <v>38809</v>
          </cell>
          <cell r="EO33">
            <v>20978</v>
          </cell>
          <cell r="EP33">
            <v>29789</v>
          </cell>
          <cell r="EQ33">
            <v>34194</v>
          </cell>
          <cell r="ER33">
            <v>38809</v>
          </cell>
          <cell r="ES33">
            <v>43215</v>
          </cell>
          <cell r="ET33">
            <v>20978</v>
          </cell>
          <cell r="EU33">
            <v>29789</v>
          </cell>
          <cell r="EV33">
            <v>34194</v>
          </cell>
          <cell r="EW33">
            <v>21931</v>
          </cell>
          <cell r="EX33">
            <v>40573</v>
          </cell>
          <cell r="EY33">
            <v>21931</v>
          </cell>
          <cell r="EZ33">
            <v>31143</v>
          </cell>
          <cell r="FA33">
            <v>35748</v>
          </cell>
          <cell r="FB33">
            <v>40573</v>
          </cell>
          <cell r="FC33">
            <v>45178</v>
          </cell>
          <cell r="FD33">
            <v>21931</v>
          </cell>
          <cell r="FE33">
            <v>31143</v>
          </cell>
          <cell r="FF33">
            <v>35748</v>
          </cell>
        </row>
        <row r="34">
          <cell r="A34" t="str">
            <v>F</v>
          </cell>
          <cell r="B34" t="str">
            <v>D</v>
          </cell>
          <cell r="C34">
            <v>7135</v>
          </cell>
          <cell r="D34">
            <v>13200</v>
          </cell>
          <cell r="E34">
            <v>7135</v>
          </cell>
          <cell r="F34">
            <v>10132</v>
          </cell>
          <cell r="G34">
            <v>11630</v>
          </cell>
          <cell r="H34">
            <v>13200</v>
          </cell>
          <cell r="I34">
            <v>14698</v>
          </cell>
          <cell r="J34">
            <v>7135</v>
          </cell>
          <cell r="K34">
            <v>10132</v>
          </cell>
          <cell r="L34">
            <v>11630</v>
          </cell>
          <cell r="M34">
            <v>7789</v>
          </cell>
          <cell r="N34">
            <v>14410</v>
          </cell>
          <cell r="O34">
            <v>7789</v>
          </cell>
          <cell r="P34">
            <v>11060</v>
          </cell>
          <cell r="Q34">
            <v>12696</v>
          </cell>
          <cell r="R34">
            <v>14410</v>
          </cell>
          <cell r="S34">
            <v>16045</v>
          </cell>
          <cell r="T34">
            <v>7789</v>
          </cell>
          <cell r="U34">
            <v>11060</v>
          </cell>
          <cell r="V34">
            <v>12696</v>
          </cell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>
            <v>8750</v>
          </cell>
          <cell r="AR34">
            <v>16188</v>
          </cell>
          <cell r="AS34">
            <v>8750</v>
          </cell>
          <cell r="AT34">
            <v>12425</v>
          </cell>
          <cell r="AU34">
            <v>14263</v>
          </cell>
          <cell r="AV34">
            <v>16188</v>
          </cell>
          <cell r="AW34">
            <v>18025</v>
          </cell>
          <cell r="AX34">
            <v>8750</v>
          </cell>
          <cell r="AY34">
            <v>12425</v>
          </cell>
          <cell r="AZ34">
            <v>14263</v>
          </cell>
          <cell r="BA34">
            <v>9157</v>
          </cell>
          <cell r="BB34">
            <v>16940</v>
          </cell>
          <cell r="BC34">
            <v>9157</v>
          </cell>
          <cell r="BD34">
            <v>13003</v>
          </cell>
          <cell r="BE34">
            <v>14926</v>
          </cell>
          <cell r="BF34">
            <v>16940</v>
          </cell>
          <cell r="BG34">
            <v>18863</v>
          </cell>
          <cell r="BH34">
            <v>9157</v>
          </cell>
          <cell r="BI34">
            <v>13003</v>
          </cell>
          <cell r="BJ34">
            <v>14926</v>
          </cell>
          <cell r="BK34">
            <v>9767</v>
          </cell>
          <cell r="BL34">
            <v>18069</v>
          </cell>
          <cell r="BM34">
            <v>9767</v>
          </cell>
          <cell r="BN34">
            <v>13869</v>
          </cell>
          <cell r="BO34">
            <v>15920</v>
          </cell>
          <cell r="BP34">
            <v>18069</v>
          </cell>
          <cell r="BQ34">
            <v>20120</v>
          </cell>
          <cell r="BR34">
            <v>9767</v>
          </cell>
          <cell r="BS34">
            <v>13869</v>
          </cell>
          <cell r="BT34">
            <v>15920</v>
          </cell>
          <cell r="BU34">
            <v>10581</v>
          </cell>
          <cell r="BV34">
            <v>19575</v>
          </cell>
          <cell r="BW34">
            <v>10581</v>
          </cell>
          <cell r="BX34">
            <v>15025</v>
          </cell>
          <cell r="BY34">
            <v>17247</v>
          </cell>
          <cell r="BZ34">
            <v>19575</v>
          </cell>
          <cell r="CA34">
            <v>21797</v>
          </cell>
          <cell r="CB34">
            <v>10581</v>
          </cell>
          <cell r="CC34">
            <v>15025</v>
          </cell>
          <cell r="CD34">
            <v>17247</v>
          </cell>
          <cell r="CE34">
            <v>11395</v>
          </cell>
          <cell r="CF34">
            <v>21081</v>
          </cell>
          <cell r="CG34">
            <v>11395</v>
          </cell>
          <cell r="CH34">
            <v>16181</v>
          </cell>
          <cell r="CI34">
            <v>18574</v>
          </cell>
          <cell r="CJ34">
            <v>21081</v>
          </cell>
          <cell r="CK34">
            <v>23474</v>
          </cell>
          <cell r="CL34">
            <v>11395</v>
          </cell>
          <cell r="CM34">
            <v>16181</v>
          </cell>
          <cell r="CN34">
            <v>18574</v>
          </cell>
          <cell r="CO34">
            <v>12592</v>
          </cell>
          <cell r="CP34">
            <v>23295</v>
          </cell>
          <cell r="CQ34">
            <v>12592</v>
          </cell>
          <cell r="CR34">
            <v>17881</v>
          </cell>
          <cell r="CS34">
            <v>20525</v>
          </cell>
          <cell r="CT34">
            <v>23295</v>
          </cell>
          <cell r="CU34">
            <v>25940</v>
          </cell>
          <cell r="CV34">
            <v>12592</v>
          </cell>
          <cell r="CW34">
            <v>17881</v>
          </cell>
          <cell r="CX34">
            <v>20525</v>
          </cell>
          <cell r="CY34">
            <v>13851</v>
          </cell>
          <cell r="CZ34">
            <v>25624</v>
          </cell>
          <cell r="DA34">
            <v>13851</v>
          </cell>
          <cell r="DB34">
            <v>19668</v>
          </cell>
          <cell r="DC34">
            <v>22577</v>
          </cell>
          <cell r="DD34">
            <v>25624</v>
          </cell>
          <cell r="DE34">
            <v>28533</v>
          </cell>
          <cell r="DF34">
            <v>13851</v>
          </cell>
          <cell r="DG34">
            <v>19668</v>
          </cell>
          <cell r="DH34">
            <v>22577</v>
          </cell>
          <cell r="DI34">
            <v>15513</v>
          </cell>
          <cell r="DJ34">
            <v>28699</v>
          </cell>
          <cell r="DK34">
            <v>15513</v>
          </cell>
          <cell r="DL34">
            <v>22028</v>
          </cell>
          <cell r="DM34">
            <v>25286</v>
          </cell>
          <cell r="DN34">
            <v>28699</v>
          </cell>
          <cell r="DO34">
            <v>31957</v>
          </cell>
          <cell r="DP34">
            <v>15513</v>
          </cell>
          <cell r="DQ34">
            <v>22028</v>
          </cell>
          <cell r="DR34">
            <v>25286</v>
          </cell>
          <cell r="DS34">
            <v>16647</v>
          </cell>
          <cell r="DT34">
            <v>30797</v>
          </cell>
          <cell r="DU34">
            <v>16647</v>
          </cell>
          <cell r="DV34">
            <v>23639</v>
          </cell>
          <cell r="DW34">
            <v>27135</v>
          </cell>
          <cell r="DX34">
            <v>30797</v>
          </cell>
          <cell r="DY34">
            <v>34293</v>
          </cell>
          <cell r="DZ34">
            <v>16647</v>
          </cell>
          <cell r="EA34">
            <v>23639</v>
          </cell>
          <cell r="EB34">
            <v>27135</v>
          </cell>
          <cell r="EC34">
            <v>18687</v>
          </cell>
          <cell r="ED34">
            <v>34571</v>
          </cell>
          <cell r="EE34">
            <v>18687</v>
          </cell>
          <cell r="EF34">
            <v>26536</v>
          </cell>
          <cell r="EG34">
            <v>30460</v>
          </cell>
          <cell r="EH34">
            <v>34571</v>
          </cell>
          <cell r="EI34">
            <v>38495</v>
          </cell>
          <cell r="EJ34">
            <v>18687</v>
          </cell>
          <cell r="EK34">
            <v>26536</v>
          </cell>
          <cell r="EL34">
            <v>30460</v>
          </cell>
          <cell r="EM34">
            <v>20556</v>
          </cell>
          <cell r="EN34">
            <v>38029</v>
          </cell>
          <cell r="EO34">
            <v>20556</v>
          </cell>
          <cell r="EP34">
            <v>29190</v>
          </cell>
          <cell r="EQ34">
            <v>33506</v>
          </cell>
          <cell r="ER34">
            <v>38029</v>
          </cell>
          <cell r="ES34">
            <v>42345</v>
          </cell>
          <cell r="ET34">
            <v>20556</v>
          </cell>
          <cell r="EU34">
            <v>29190</v>
          </cell>
          <cell r="EV34">
            <v>33506</v>
          </cell>
          <cell r="EW34">
            <v>21490</v>
          </cell>
          <cell r="EX34">
            <v>39757</v>
          </cell>
          <cell r="EY34">
            <v>21490</v>
          </cell>
          <cell r="EZ34">
            <v>30516</v>
          </cell>
          <cell r="FA34">
            <v>35029</v>
          </cell>
          <cell r="FB34">
            <v>39757</v>
          </cell>
          <cell r="FC34">
            <v>44269</v>
          </cell>
          <cell r="FD34">
            <v>21490</v>
          </cell>
          <cell r="FE34">
            <v>30516</v>
          </cell>
          <cell r="FF34">
            <v>35029</v>
          </cell>
        </row>
        <row r="35">
          <cell r="A35" t="str">
            <v>F</v>
          </cell>
          <cell r="B35" t="str">
            <v>A</v>
          </cell>
          <cell r="C35">
            <v>9490</v>
          </cell>
          <cell r="D35">
            <v>17556</v>
          </cell>
          <cell r="E35">
            <v>9490</v>
          </cell>
          <cell r="F35">
            <v>13476</v>
          </cell>
          <cell r="G35">
            <v>15468</v>
          </cell>
          <cell r="H35">
            <v>17556</v>
          </cell>
          <cell r="I35">
            <v>19548</v>
          </cell>
          <cell r="J35">
            <v>9490</v>
          </cell>
          <cell r="K35">
            <v>13476</v>
          </cell>
          <cell r="L35">
            <v>15468</v>
          </cell>
          <cell r="M35">
            <v>10359</v>
          </cell>
          <cell r="N35">
            <v>19165</v>
          </cell>
          <cell r="O35">
            <v>10359</v>
          </cell>
          <cell r="P35">
            <v>14710</v>
          </cell>
          <cell r="Q35">
            <v>16886</v>
          </cell>
          <cell r="R35">
            <v>19165</v>
          </cell>
          <cell r="S35">
            <v>21340</v>
          </cell>
          <cell r="T35">
            <v>10359</v>
          </cell>
          <cell r="U35">
            <v>14710</v>
          </cell>
          <cell r="V35">
            <v>16886</v>
          </cell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>
            <v>11638</v>
          </cell>
          <cell r="AR35">
            <v>21530</v>
          </cell>
          <cell r="AS35">
            <v>11638</v>
          </cell>
          <cell r="AT35">
            <v>16525</v>
          </cell>
          <cell r="AU35">
            <v>18970</v>
          </cell>
          <cell r="AV35">
            <v>21530</v>
          </cell>
          <cell r="AW35">
            <v>23973</v>
          </cell>
          <cell r="AX35">
            <v>11638</v>
          </cell>
          <cell r="AY35">
            <v>16525</v>
          </cell>
          <cell r="AZ35">
            <v>18970</v>
          </cell>
          <cell r="BA35">
            <v>12179</v>
          </cell>
          <cell r="BB35">
            <v>22530</v>
          </cell>
          <cell r="BC35">
            <v>12179</v>
          </cell>
          <cell r="BD35">
            <v>17294</v>
          </cell>
          <cell r="BE35">
            <v>19852</v>
          </cell>
          <cell r="BF35">
            <v>22530</v>
          </cell>
          <cell r="BG35">
            <v>25088</v>
          </cell>
          <cell r="BH35">
            <v>12179</v>
          </cell>
          <cell r="BI35">
            <v>17294</v>
          </cell>
          <cell r="BJ35">
            <v>19852</v>
          </cell>
          <cell r="BK35">
            <v>12990</v>
          </cell>
          <cell r="BL35">
            <v>24032</v>
          </cell>
          <cell r="BM35">
            <v>12990</v>
          </cell>
          <cell r="BN35">
            <v>18446</v>
          </cell>
          <cell r="BO35">
            <v>21174</v>
          </cell>
          <cell r="BP35">
            <v>24032</v>
          </cell>
          <cell r="BQ35">
            <v>26760</v>
          </cell>
          <cell r="BR35">
            <v>12990</v>
          </cell>
          <cell r="BS35">
            <v>18446</v>
          </cell>
          <cell r="BT35">
            <v>21174</v>
          </cell>
          <cell r="BU35">
            <v>14073</v>
          </cell>
          <cell r="BV35">
            <v>26035</v>
          </cell>
          <cell r="BW35">
            <v>14073</v>
          </cell>
          <cell r="BX35">
            <v>19983</v>
          </cell>
          <cell r="BY35">
            <v>22939</v>
          </cell>
          <cell r="BZ35">
            <v>26035</v>
          </cell>
          <cell r="CA35">
            <v>28990</v>
          </cell>
          <cell r="CB35">
            <v>14073</v>
          </cell>
          <cell r="CC35">
            <v>19983</v>
          </cell>
          <cell r="CD35">
            <v>22939</v>
          </cell>
          <cell r="CE35">
            <v>15155</v>
          </cell>
          <cell r="CF35">
            <v>28038</v>
          </cell>
          <cell r="CG35">
            <v>15155</v>
          </cell>
          <cell r="CH35">
            <v>21521</v>
          </cell>
          <cell r="CI35">
            <v>24703</v>
          </cell>
          <cell r="CJ35">
            <v>28038</v>
          </cell>
          <cell r="CK35">
            <v>31220</v>
          </cell>
          <cell r="CL35">
            <v>15155</v>
          </cell>
          <cell r="CM35">
            <v>21521</v>
          </cell>
          <cell r="CN35">
            <v>24703</v>
          </cell>
          <cell r="CO35">
            <v>16747</v>
          </cell>
          <cell r="CP35">
            <v>30982</v>
          </cell>
          <cell r="CQ35">
            <v>16747</v>
          </cell>
          <cell r="CR35">
            <v>23782</v>
          </cell>
          <cell r="CS35">
            <v>27298</v>
          </cell>
          <cell r="CT35">
            <v>30982</v>
          </cell>
          <cell r="CU35">
            <v>34500</v>
          </cell>
          <cell r="CV35">
            <v>16747</v>
          </cell>
          <cell r="CW35">
            <v>23782</v>
          </cell>
          <cell r="CX35">
            <v>27298</v>
          </cell>
          <cell r="CY35">
            <v>18422</v>
          </cell>
          <cell r="CZ35">
            <v>34080</v>
          </cell>
          <cell r="DA35">
            <v>18422</v>
          </cell>
          <cell r="DB35">
            <v>26158</v>
          </cell>
          <cell r="DC35">
            <v>30027</v>
          </cell>
          <cell r="DD35">
            <v>34080</v>
          </cell>
          <cell r="DE35">
            <v>37949</v>
          </cell>
          <cell r="DF35">
            <v>18422</v>
          </cell>
          <cell r="DG35">
            <v>26158</v>
          </cell>
          <cell r="DH35">
            <v>30027</v>
          </cell>
          <cell r="DI35">
            <v>20632</v>
          </cell>
          <cell r="DJ35">
            <v>38170</v>
          </cell>
          <cell r="DK35">
            <v>20632</v>
          </cell>
          <cell r="DL35">
            <v>29297</v>
          </cell>
          <cell r="DM35">
            <v>33630</v>
          </cell>
          <cell r="DN35">
            <v>38170</v>
          </cell>
          <cell r="DO35">
            <v>42503</v>
          </cell>
          <cell r="DP35">
            <v>20632</v>
          </cell>
          <cell r="DQ35">
            <v>29297</v>
          </cell>
          <cell r="DR35">
            <v>33630</v>
          </cell>
          <cell r="DS35">
            <v>22141</v>
          </cell>
          <cell r="DT35">
            <v>40960</v>
          </cell>
          <cell r="DU35">
            <v>22141</v>
          </cell>
          <cell r="DV35">
            <v>31440</v>
          </cell>
          <cell r="DW35">
            <v>36090</v>
          </cell>
          <cell r="DX35">
            <v>40960</v>
          </cell>
          <cell r="DY35">
            <v>45610</v>
          </cell>
          <cell r="DZ35">
            <v>22141</v>
          </cell>
          <cell r="EA35">
            <v>31440</v>
          </cell>
          <cell r="EB35">
            <v>36090</v>
          </cell>
          <cell r="EC35">
            <v>24854</v>
          </cell>
          <cell r="ED35">
            <v>45979</v>
          </cell>
          <cell r="EE35">
            <v>24854</v>
          </cell>
          <cell r="EF35">
            <v>35293</v>
          </cell>
          <cell r="EG35">
            <v>40512</v>
          </cell>
          <cell r="EH35">
            <v>45979</v>
          </cell>
          <cell r="EI35">
            <v>51198</v>
          </cell>
          <cell r="EJ35">
            <v>24854</v>
          </cell>
          <cell r="EK35">
            <v>35293</v>
          </cell>
          <cell r="EL35">
            <v>40512</v>
          </cell>
          <cell r="EM35">
            <v>27339</v>
          </cell>
          <cell r="EN35">
            <v>50579</v>
          </cell>
          <cell r="EO35">
            <v>27339</v>
          </cell>
          <cell r="EP35">
            <v>38823</v>
          </cell>
          <cell r="EQ35">
            <v>44563</v>
          </cell>
          <cell r="ER35">
            <v>50579</v>
          </cell>
          <cell r="ES35">
            <v>56319</v>
          </cell>
          <cell r="ET35">
            <v>27339</v>
          </cell>
          <cell r="EU35">
            <v>38823</v>
          </cell>
          <cell r="EV35">
            <v>44563</v>
          </cell>
          <cell r="EW35">
            <v>28582</v>
          </cell>
          <cell r="EX35">
            <v>52877</v>
          </cell>
          <cell r="EY35">
            <v>28582</v>
          </cell>
          <cell r="EZ35">
            <v>40586</v>
          </cell>
          <cell r="FA35">
            <v>46589</v>
          </cell>
          <cell r="FB35">
            <v>52877</v>
          </cell>
          <cell r="FC35">
            <v>58878</v>
          </cell>
          <cell r="FD35">
            <v>28582</v>
          </cell>
          <cell r="FE35">
            <v>40586</v>
          </cell>
          <cell r="FF35">
            <v>46589</v>
          </cell>
        </row>
        <row r="36">
          <cell r="A36" t="str">
            <v>F</v>
          </cell>
          <cell r="B36" t="str">
            <v>B</v>
          </cell>
          <cell r="C36">
            <v>8705</v>
          </cell>
          <cell r="D36">
            <v>16104</v>
          </cell>
          <cell r="E36">
            <v>8705</v>
          </cell>
          <cell r="F36">
            <v>12361</v>
          </cell>
          <cell r="G36">
            <v>14189</v>
          </cell>
          <cell r="H36">
            <v>16104</v>
          </cell>
          <cell r="I36">
            <v>17932</v>
          </cell>
          <cell r="J36">
            <v>8705</v>
          </cell>
          <cell r="K36">
            <v>12361</v>
          </cell>
          <cell r="L36">
            <v>14189</v>
          </cell>
          <cell r="M36">
            <v>9503</v>
          </cell>
          <cell r="N36">
            <v>17580</v>
          </cell>
          <cell r="O36">
            <v>9503</v>
          </cell>
          <cell r="P36">
            <v>13493</v>
          </cell>
          <cell r="Q36">
            <v>15489</v>
          </cell>
          <cell r="R36">
            <v>17580</v>
          </cell>
          <cell r="S36">
            <v>19575</v>
          </cell>
          <cell r="T36">
            <v>9503</v>
          </cell>
          <cell r="U36">
            <v>13493</v>
          </cell>
          <cell r="V36">
            <v>15489</v>
          </cell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>
            <v>10675</v>
          </cell>
          <cell r="AR36">
            <v>19749</v>
          </cell>
          <cell r="AS36">
            <v>10675</v>
          </cell>
          <cell r="AT36">
            <v>15159</v>
          </cell>
          <cell r="AU36">
            <v>17401</v>
          </cell>
          <cell r="AV36">
            <v>19749</v>
          </cell>
          <cell r="AW36">
            <v>21991</v>
          </cell>
          <cell r="AX36">
            <v>10675</v>
          </cell>
          <cell r="AY36">
            <v>15159</v>
          </cell>
          <cell r="AZ36">
            <v>17401</v>
          </cell>
          <cell r="BA36">
            <v>11172</v>
          </cell>
          <cell r="BB36">
            <v>20667</v>
          </cell>
          <cell r="BC36">
            <v>11172</v>
          </cell>
          <cell r="BD36">
            <v>15864</v>
          </cell>
          <cell r="BE36">
            <v>18210</v>
          </cell>
          <cell r="BF36">
            <v>20667</v>
          </cell>
          <cell r="BG36">
            <v>23013</v>
          </cell>
          <cell r="BH36">
            <v>11172</v>
          </cell>
          <cell r="BI36">
            <v>15864</v>
          </cell>
          <cell r="BJ36">
            <v>18210</v>
          </cell>
          <cell r="BK36">
            <v>11916</v>
          </cell>
          <cell r="BL36">
            <v>22044</v>
          </cell>
          <cell r="BM36">
            <v>11916</v>
          </cell>
          <cell r="BN36">
            <v>16920</v>
          </cell>
          <cell r="BO36">
            <v>19422</v>
          </cell>
          <cell r="BP36">
            <v>22044</v>
          </cell>
          <cell r="BQ36">
            <v>24546</v>
          </cell>
          <cell r="BR36">
            <v>11916</v>
          </cell>
          <cell r="BS36">
            <v>16920</v>
          </cell>
          <cell r="BT36">
            <v>19422</v>
          </cell>
          <cell r="BU36">
            <v>12909</v>
          </cell>
          <cell r="BV36">
            <v>23882</v>
          </cell>
          <cell r="BW36">
            <v>12909</v>
          </cell>
          <cell r="BX36">
            <v>18331</v>
          </cell>
          <cell r="BY36">
            <v>21041</v>
          </cell>
          <cell r="BZ36">
            <v>23882</v>
          </cell>
          <cell r="CA36">
            <v>26592</v>
          </cell>
          <cell r="CB36">
            <v>12909</v>
          </cell>
          <cell r="CC36">
            <v>18331</v>
          </cell>
          <cell r="CD36">
            <v>21041</v>
          </cell>
          <cell r="CE36">
            <v>13902</v>
          </cell>
          <cell r="CF36">
            <v>25719</v>
          </cell>
          <cell r="CG36">
            <v>13902</v>
          </cell>
          <cell r="CH36">
            <v>19741</v>
          </cell>
          <cell r="CI36">
            <v>22660</v>
          </cell>
          <cell r="CJ36">
            <v>25719</v>
          </cell>
          <cell r="CK36">
            <v>28638</v>
          </cell>
          <cell r="CL36">
            <v>13902</v>
          </cell>
          <cell r="CM36">
            <v>19741</v>
          </cell>
          <cell r="CN36">
            <v>22660</v>
          </cell>
          <cell r="CO36">
            <v>15362</v>
          </cell>
          <cell r="CP36">
            <v>28420</v>
          </cell>
          <cell r="CQ36">
            <v>15362</v>
          </cell>
          <cell r="CR36">
            <v>21815</v>
          </cell>
          <cell r="CS36">
            <v>25041</v>
          </cell>
          <cell r="CT36">
            <v>28420</v>
          </cell>
          <cell r="CU36">
            <v>31647</v>
          </cell>
          <cell r="CV36">
            <v>15362</v>
          </cell>
          <cell r="CW36">
            <v>21815</v>
          </cell>
          <cell r="CX36">
            <v>25041</v>
          </cell>
          <cell r="CY36">
            <v>16898</v>
          </cell>
          <cell r="CZ36">
            <v>31261</v>
          </cell>
          <cell r="DA36">
            <v>16898</v>
          </cell>
          <cell r="DB36">
            <v>23995</v>
          </cell>
          <cell r="DC36">
            <v>27544</v>
          </cell>
          <cell r="DD36">
            <v>31261</v>
          </cell>
          <cell r="DE36">
            <v>34810</v>
          </cell>
          <cell r="DF36">
            <v>16898</v>
          </cell>
          <cell r="DG36">
            <v>23995</v>
          </cell>
          <cell r="DH36">
            <v>27544</v>
          </cell>
          <cell r="DI36">
            <v>18926</v>
          </cell>
          <cell r="DJ36">
            <v>35013</v>
          </cell>
          <cell r="DK36">
            <v>18926</v>
          </cell>
          <cell r="DL36">
            <v>26874</v>
          </cell>
          <cell r="DM36">
            <v>30849</v>
          </cell>
          <cell r="DN36">
            <v>35013</v>
          </cell>
          <cell r="DO36">
            <v>38988</v>
          </cell>
          <cell r="DP36">
            <v>18926</v>
          </cell>
          <cell r="DQ36">
            <v>26874</v>
          </cell>
          <cell r="DR36">
            <v>30849</v>
          </cell>
          <cell r="DS36">
            <v>20309</v>
          </cell>
          <cell r="DT36">
            <v>37572</v>
          </cell>
          <cell r="DU36">
            <v>20309</v>
          </cell>
          <cell r="DV36">
            <v>28840</v>
          </cell>
          <cell r="DW36">
            <v>33105</v>
          </cell>
          <cell r="DX36">
            <v>37572</v>
          </cell>
          <cell r="DY36">
            <v>41837</v>
          </cell>
          <cell r="DZ36">
            <v>20309</v>
          </cell>
          <cell r="EA36">
            <v>28840</v>
          </cell>
          <cell r="EB36">
            <v>33105</v>
          </cell>
          <cell r="EC36">
            <v>22798</v>
          </cell>
          <cell r="ED36">
            <v>42177</v>
          </cell>
          <cell r="EE36">
            <v>22798</v>
          </cell>
          <cell r="EF36">
            <v>32374</v>
          </cell>
          <cell r="EG36">
            <v>37161</v>
          </cell>
          <cell r="EH36">
            <v>42177</v>
          </cell>
          <cell r="EI36">
            <v>46964</v>
          </cell>
          <cell r="EJ36">
            <v>22798</v>
          </cell>
          <cell r="EK36">
            <v>32374</v>
          </cell>
          <cell r="EL36">
            <v>37161</v>
          </cell>
          <cell r="EM36">
            <v>25078</v>
          </cell>
          <cell r="EN36">
            <v>46395</v>
          </cell>
          <cell r="EO36">
            <v>25078</v>
          </cell>
          <cell r="EP36">
            <v>35612</v>
          </cell>
          <cell r="EQ36">
            <v>40877</v>
          </cell>
          <cell r="ER36">
            <v>46395</v>
          </cell>
          <cell r="ES36">
            <v>51661</v>
          </cell>
          <cell r="ET36">
            <v>25078</v>
          </cell>
          <cell r="EU36">
            <v>35612</v>
          </cell>
          <cell r="EV36">
            <v>40877</v>
          </cell>
          <cell r="EW36">
            <v>26218</v>
          </cell>
          <cell r="EX36">
            <v>48504</v>
          </cell>
          <cell r="EY36">
            <v>26218</v>
          </cell>
          <cell r="EZ36">
            <v>37230</v>
          </cell>
          <cell r="FA36">
            <v>42735</v>
          </cell>
          <cell r="FB36">
            <v>48504</v>
          </cell>
          <cell r="FC36">
            <v>54008</v>
          </cell>
          <cell r="FD36">
            <v>26218</v>
          </cell>
          <cell r="FE36">
            <v>37230</v>
          </cell>
          <cell r="FF36">
            <v>42735</v>
          </cell>
        </row>
        <row r="37">
          <cell r="A37" t="str">
            <v>F</v>
          </cell>
          <cell r="B37" t="str">
            <v>Y</v>
          </cell>
          <cell r="C37">
            <v>7492</v>
          </cell>
          <cell r="D37">
            <v>13860</v>
          </cell>
          <cell r="E37">
            <v>7492</v>
          </cell>
          <cell r="F37">
            <v>10639</v>
          </cell>
          <cell r="G37">
            <v>12212</v>
          </cell>
          <cell r="H37">
            <v>13860</v>
          </cell>
          <cell r="I37">
            <v>15433</v>
          </cell>
          <cell r="J37">
            <v>7492</v>
          </cell>
          <cell r="K37">
            <v>10639</v>
          </cell>
          <cell r="L37">
            <v>12212</v>
          </cell>
          <cell r="M37">
            <v>8178</v>
          </cell>
          <cell r="N37">
            <v>15131</v>
          </cell>
          <cell r="O37">
            <v>8178</v>
          </cell>
          <cell r="P37">
            <v>11613</v>
          </cell>
          <cell r="Q37">
            <v>13331</v>
          </cell>
          <cell r="R37">
            <v>15131</v>
          </cell>
          <cell r="S37">
            <v>16847</v>
          </cell>
          <cell r="T37">
            <v>8178</v>
          </cell>
          <cell r="U37">
            <v>11613</v>
          </cell>
          <cell r="V37">
            <v>13331</v>
          </cell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>
            <v>9188</v>
          </cell>
          <cell r="AR37">
            <v>16997</v>
          </cell>
          <cell r="AS37">
            <v>9188</v>
          </cell>
          <cell r="AT37">
            <v>13046</v>
          </cell>
          <cell r="AU37">
            <v>14976</v>
          </cell>
          <cell r="AV37">
            <v>16997</v>
          </cell>
          <cell r="AW37">
            <v>18926</v>
          </cell>
          <cell r="AX37">
            <v>9188</v>
          </cell>
          <cell r="AY37">
            <v>13046</v>
          </cell>
          <cell r="AZ37">
            <v>14976</v>
          </cell>
          <cell r="BA37">
            <v>9615</v>
          </cell>
          <cell r="BB37">
            <v>17787</v>
          </cell>
          <cell r="BC37">
            <v>9615</v>
          </cell>
          <cell r="BD37">
            <v>13653</v>
          </cell>
          <cell r="BE37">
            <v>15672</v>
          </cell>
          <cell r="BF37">
            <v>17787</v>
          </cell>
          <cell r="BG37">
            <v>19806</v>
          </cell>
          <cell r="BH37">
            <v>9615</v>
          </cell>
          <cell r="BI37">
            <v>13653</v>
          </cell>
          <cell r="BJ37">
            <v>15672</v>
          </cell>
          <cell r="BK37">
            <v>10255</v>
          </cell>
          <cell r="BL37">
            <v>18972</v>
          </cell>
          <cell r="BM37">
            <v>10255</v>
          </cell>
          <cell r="BN37">
            <v>14562</v>
          </cell>
          <cell r="BO37">
            <v>16716</v>
          </cell>
          <cell r="BP37">
            <v>18972</v>
          </cell>
          <cell r="BQ37">
            <v>21126</v>
          </cell>
          <cell r="BR37">
            <v>10255</v>
          </cell>
          <cell r="BS37">
            <v>14562</v>
          </cell>
          <cell r="BT37">
            <v>16716</v>
          </cell>
          <cell r="BU37">
            <v>11110</v>
          </cell>
          <cell r="BV37">
            <v>20554</v>
          </cell>
          <cell r="BW37">
            <v>11110</v>
          </cell>
          <cell r="BX37">
            <v>15776</v>
          </cell>
          <cell r="BY37">
            <v>18109</v>
          </cell>
          <cell r="BZ37">
            <v>20554</v>
          </cell>
          <cell r="CA37">
            <v>22887</v>
          </cell>
          <cell r="CB37">
            <v>11110</v>
          </cell>
          <cell r="CC37">
            <v>15776</v>
          </cell>
          <cell r="CD37">
            <v>18109</v>
          </cell>
          <cell r="CE37">
            <v>11965</v>
          </cell>
          <cell r="CF37">
            <v>22135</v>
          </cell>
          <cell r="CG37">
            <v>11965</v>
          </cell>
          <cell r="CH37">
            <v>16990</v>
          </cell>
          <cell r="CI37">
            <v>19503</v>
          </cell>
          <cell r="CJ37">
            <v>22135</v>
          </cell>
          <cell r="CK37">
            <v>24648</v>
          </cell>
          <cell r="CL37">
            <v>11965</v>
          </cell>
          <cell r="CM37">
            <v>16990</v>
          </cell>
          <cell r="CN37">
            <v>19503</v>
          </cell>
          <cell r="CO37">
            <v>13222</v>
          </cell>
          <cell r="CP37">
            <v>24460</v>
          </cell>
          <cell r="CQ37">
            <v>13222</v>
          </cell>
          <cell r="CR37">
            <v>18775</v>
          </cell>
          <cell r="CS37">
            <v>21551</v>
          </cell>
          <cell r="CT37">
            <v>24460</v>
          </cell>
          <cell r="CU37">
            <v>27237</v>
          </cell>
          <cell r="CV37">
            <v>13222</v>
          </cell>
          <cell r="CW37">
            <v>18775</v>
          </cell>
          <cell r="CX37">
            <v>21551</v>
          </cell>
          <cell r="CY37">
            <v>14544</v>
          </cell>
          <cell r="CZ37">
            <v>26905</v>
          </cell>
          <cell r="DA37">
            <v>14544</v>
          </cell>
          <cell r="DB37">
            <v>20651</v>
          </cell>
          <cell r="DC37">
            <v>23706</v>
          </cell>
          <cell r="DD37">
            <v>26905</v>
          </cell>
          <cell r="DE37">
            <v>29960</v>
          </cell>
          <cell r="DF37">
            <v>14544</v>
          </cell>
          <cell r="DG37">
            <v>20651</v>
          </cell>
          <cell r="DH37">
            <v>23706</v>
          </cell>
          <cell r="DI37">
            <v>16289</v>
          </cell>
          <cell r="DJ37">
            <v>30134</v>
          </cell>
          <cell r="DK37">
            <v>16289</v>
          </cell>
          <cell r="DL37">
            <v>23129</v>
          </cell>
          <cell r="DM37">
            <v>26550</v>
          </cell>
          <cell r="DN37">
            <v>30134</v>
          </cell>
          <cell r="DO37">
            <v>33555</v>
          </cell>
          <cell r="DP37">
            <v>16289</v>
          </cell>
          <cell r="DQ37">
            <v>23129</v>
          </cell>
          <cell r="DR37">
            <v>26550</v>
          </cell>
          <cell r="DS37">
            <v>17479</v>
          </cell>
          <cell r="DT37">
            <v>32337</v>
          </cell>
          <cell r="DU37">
            <v>17479</v>
          </cell>
          <cell r="DV37">
            <v>24821</v>
          </cell>
          <cell r="DW37">
            <v>28492</v>
          </cell>
          <cell r="DX37">
            <v>32337</v>
          </cell>
          <cell r="DY37">
            <v>36008</v>
          </cell>
          <cell r="DZ37">
            <v>17479</v>
          </cell>
          <cell r="EA37">
            <v>24821</v>
          </cell>
          <cell r="EB37">
            <v>28492</v>
          </cell>
          <cell r="EC37">
            <v>19621</v>
          </cell>
          <cell r="ED37">
            <v>36300</v>
          </cell>
          <cell r="EE37">
            <v>19621</v>
          </cell>
          <cell r="EF37">
            <v>27863</v>
          </cell>
          <cell r="EG37">
            <v>31983</v>
          </cell>
          <cell r="EH37">
            <v>36300</v>
          </cell>
          <cell r="EI37">
            <v>40420</v>
          </cell>
          <cell r="EJ37">
            <v>19621</v>
          </cell>
          <cell r="EK37">
            <v>27863</v>
          </cell>
          <cell r="EL37">
            <v>31983</v>
          </cell>
          <cell r="EM37">
            <v>21584</v>
          </cell>
          <cell r="EN37">
            <v>39930</v>
          </cell>
          <cell r="EO37">
            <v>21584</v>
          </cell>
          <cell r="EP37">
            <v>30650</v>
          </cell>
          <cell r="EQ37">
            <v>35181</v>
          </cell>
          <cell r="ER37">
            <v>39930</v>
          </cell>
          <cell r="ES37">
            <v>44462</v>
          </cell>
          <cell r="ET37">
            <v>21584</v>
          </cell>
          <cell r="EU37">
            <v>30650</v>
          </cell>
          <cell r="EV37">
            <v>35181</v>
          </cell>
          <cell r="EW37">
            <v>22565</v>
          </cell>
          <cell r="EX37">
            <v>41745</v>
          </cell>
          <cell r="EY37">
            <v>22565</v>
          </cell>
          <cell r="EZ37">
            <v>32042</v>
          </cell>
          <cell r="FA37">
            <v>36780</v>
          </cell>
          <cell r="FB37">
            <v>41745</v>
          </cell>
          <cell r="FC37">
            <v>46482</v>
          </cell>
          <cell r="FD37">
            <v>22565</v>
          </cell>
          <cell r="FE37">
            <v>32042</v>
          </cell>
          <cell r="FF37">
            <v>36780</v>
          </cell>
        </row>
        <row r="38">
          <cell r="A38" t="str">
            <v>G</v>
          </cell>
          <cell r="B38" t="str">
            <v>D</v>
          </cell>
          <cell r="C38">
            <v>7421</v>
          </cell>
          <cell r="D38">
            <v>13729</v>
          </cell>
          <cell r="E38">
            <v>7421</v>
          </cell>
          <cell r="F38">
            <v>10538</v>
          </cell>
          <cell r="G38">
            <v>12096</v>
          </cell>
          <cell r="H38">
            <v>13729</v>
          </cell>
          <cell r="I38">
            <v>15287</v>
          </cell>
          <cell r="J38">
            <v>7421</v>
          </cell>
          <cell r="K38">
            <v>10538</v>
          </cell>
          <cell r="L38">
            <v>12096</v>
          </cell>
          <cell r="M38">
            <v>8092</v>
          </cell>
          <cell r="N38">
            <v>14970</v>
          </cell>
          <cell r="O38">
            <v>8092</v>
          </cell>
          <cell r="P38">
            <v>11491</v>
          </cell>
          <cell r="Q38">
            <v>13190</v>
          </cell>
          <cell r="R38">
            <v>14970</v>
          </cell>
          <cell r="S38">
            <v>16670</v>
          </cell>
          <cell r="T38">
            <v>8092</v>
          </cell>
          <cell r="U38">
            <v>11491</v>
          </cell>
          <cell r="V38">
            <v>13190</v>
          </cell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>
            <v>9090</v>
          </cell>
          <cell r="AR38">
            <v>16817</v>
          </cell>
          <cell r="AS38">
            <v>9090</v>
          </cell>
          <cell r="AT38">
            <v>12908</v>
          </cell>
          <cell r="AU38">
            <v>14817</v>
          </cell>
          <cell r="AV38">
            <v>16817</v>
          </cell>
          <cell r="AW38">
            <v>18725</v>
          </cell>
          <cell r="AX38">
            <v>9090</v>
          </cell>
          <cell r="AY38">
            <v>12908</v>
          </cell>
          <cell r="AZ38">
            <v>14817</v>
          </cell>
          <cell r="BA38">
            <v>9513</v>
          </cell>
          <cell r="BB38">
            <v>17599</v>
          </cell>
          <cell r="BC38">
            <v>9513</v>
          </cell>
          <cell r="BD38">
            <v>13508</v>
          </cell>
          <cell r="BE38">
            <v>15506</v>
          </cell>
          <cell r="BF38">
            <v>17599</v>
          </cell>
          <cell r="BG38">
            <v>19597</v>
          </cell>
          <cell r="BH38">
            <v>9513</v>
          </cell>
          <cell r="BI38">
            <v>13508</v>
          </cell>
          <cell r="BJ38">
            <v>15506</v>
          </cell>
          <cell r="BK38">
            <v>10147</v>
          </cell>
          <cell r="BL38">
            <v>18772</v>
          </cell>
          <cell r="BM38">
            <v>10147</v>
          </cell>
          <cell r="BN38">
            <v>14409</v>
          </cell>
          <cell r="BO38">
            <v>16540</v>
          </cell>
          <cell r="BP38">
            <v>18772</v>
          </cell>
          <cell r="BQ38">
            <v>20903</v>
          </cell>
          <cell r="BR38">
            <v>10147</v>
          </cell>
          <cell r="BS38">
            <v>14409</v>
          </cell>
          <cell r="BT38">
            <v>16540</v>
          </cell>
          <cell r="BU38">
            <v>10993</v>
          </cell>
          <cell r="BV38">
            <v>20337</v>
          </cell>
          <cell r="BW38">
            <v>10993</v>
          </cell>
          <cell r="BX38">
            <v>15610</v>
          </cell>
          <cell r="BY38">
            <v>17919</v>
          </cell>
          <cell r="BZ38">
            <v>20337</v>
          </cell>
          <cell r="CA38">
            <v>22646</v>
          </cell>
          <cell r="CB38">
            <v>10993</v>
          </cell>
          <cell r="CC38">
            <v>15610</v>
          </cell>
          <cell r="CD38">
            <v>17919</v>
          </cell>
          <cell r="CE38">
            <v>11839</v>
          </cell>
          <cell r="CF38">
            <v>21902</v>
          </cell>
          <cell r="CG38">
            <v>11839</v>
          </cell>
          <cell r="CH38">
            <v>16811</v>
          </cell>
          <cell r="CI38">
            <v>19298</v>
          </cell>
          <cell r="CJ38">
            <v>21902</v>
          </cell>
          <cell r="CK38">
            <v>24388</v>
          </cell>
          <cell r="CL38">
            <v>11839</v>
          </cell>
          <cell r="CM38">
            <v>16811</v>
          </cell>
          <cell r="CN38">
            <v>19298</v>
          </cell>
          <cell r="CO38">
            <v>13082</v>
          </cell>
          <cell r="CP38">
            <v>24202</v>
          </cell>
          <cell r="CQ38">
            <v>13082</v>
          </cell>
          <cell r="CR38">
            <v>18576</v>
          </cell>
          <cell r="CS38">
            <v>21324</v>
          </cell>
          <cell r="CT38">
            <v>24202</v>
          </cell>
          <cell r="CU38">
            <v>26949</v>
          </cell>
          <cell r="CV38">
            <v>13082</v>
          </cell>
          <cell r="CW38">
            <v>18576</v>
          </cell>
          <cell r="CX38">
            <v>21324</v>
          </cell>
          <cell r="CY38">
            <v>14390</v>
          </cell>
          <cell r="CZ38">
            <v>26622</v>
          </cell>
          <cell r="DA38">
            <v>14390</v>
          </cell>
          <cell r="DB38">
            <v>20434</v>
          </cell>
          <cell r="DC38">
            <v>23456</v>
          </cell>
          <cell r="DD38">
            <v>26622</v>
          </cell>
          <cell r="DE38">
            <v>29643</v>
          </cell>
          <cell r="DF38">
            <v>14390</v>
          </cell>
          <cell r="DG38">
            <v>20434</v>
          </cell>
          <cell r="DH38">
            <v>23456</v>
          </cell>
          <cell r="DI38">
            <v>16117</v>
          </cell>
          <cell r="DJ38">
            <v>29816</v>
          </cell>
          <cell r="DK38">
            <v>16117</v>
          </cell>
          <cell r="DL38">
            <v>22886</v>
          </cell>
          <cell r="DM38">
            <v>26271</v>
          </cell>
          <cell r="DN38">
            <v>29816</v>
          </cell>
          <cell r="DO38">
            <v>33201</v>
          </cell>
          <cell r="DP38">
            <v>16117</v>
          </cell>
          <cell r="DQ38">
            <v>22886</v>
          </cell>
          <cell r="DR38">
            <v>26271</v>
          </cell>
          <cell r="DS38">
            <v>17294</v>
          </cell>
          <cell r="DT38">
            <v>31994</v>
          </cell>
          <cell r="DU38">
            <v>17294</v>
          </cell>
          <cell r="DV38">
            <v>24557</v>
          </cell>
          <cell r="DW38">
            <v>28189</v>
          </cell>
          <cell r="DX38">
            <v>31994</v>
          </cell>
          <cell r="DY38">
            <v>35626</v>
          </cell>
          <cell r="DZ38">
            <v>17294</v>
          </cell>
          <cell r="EA38">
            <v>24557</v>
          </cell>
          <cell r="EB38">
            <v>28189</v>
          </cell>
          <cell r="EC38">
            <v>19414</v>
          </cell>
          <cell r="ED38">
            <v>35916</v>
          </cell>
          <cell r="EE38">
            <v>19414</v>
          </cell>
          <cell r="EF38">
            <v>27568</v>
          </cell>
          <cell r="EG38">
            <v>31645</v>
          </cell>
          <cell r="EH38">
            <v>35916</v>
          </cell>
          <cell r="EI38">
            <v>39993</v>
          </cell>
          <cell r="EJ38">
            <v>19414</v>
          </cell>
          <cell r="EK38">
            <v>27568</v>
          </cell>
          <cell r="EL38">
            <v>31645</v>
          </cell>
          <cell r="EM38">
            <v>21355</v>
          </cell>
          <cell r="EN38">
            <v>39507</v>
          </cell>
          <cell r="EO38">
            <v>21355</v>
          </cell>
          <cell r="EP38">
            <v>30324</v>
          </cell>
          <cell r="EQ38">
            <v>34809</v>
          </cell>
          <cell r="ER38">
            <v>39507</v>
          </cell>
          <cell r="ES38">
            <v>43991</v>
          </cell>
          <cell r="ET38">
            <v>21355</v>
          </cell>
          <cell r="EU38">
            <v>30324</v>
          </cell>
          <cell r="EV38">
            <v>34809</v>
          </cell>
          <cell r="EW38">
            <v>22326</v>
          </cell>
          <cell r="EX38">
            <v>41303</v>
          </cell>
          <cell r="EY38">
            <v>22326</v>
          </cell>
          <cell r="EZ38">
            <v>31703</v>
          </cell>
          <cell r="FA38">
            <v>36391</v>
          </cell>
          <cell r="FB38">
            <v>41303</v>
          </cell>
          <cell r="FC38">
            <v>45992</v>
          </cell>
          <cell r="FD38">
            <v>22326</v>
          </cell>
          <cell r="FE38">
            <v>31703</v>
          </cell>
          <cell r="FF38">
            <v>36391</v>
          </cell>
        </row>
        <row r="39">
          <cell r="A39" t="str">
            <v>G</v>
          </cell>
          <cell r="B39" t="str">
            <v>A</v>
          </cell>
          <cell r="C39">
            <v>9870</v>
          </cell>
          <cell r="D39">
            <v>18260</v>
          </cell>
          <cell r="E39">
            <v>9870</v>
          </cell>
          <cell r="F39">
            <v>14016</v>
          </cell>
          <cell r="G39">
            <v>16088</v>
          </cell>
          <cell r="H39">
            <v>18260</v>
          </cell>
          <cell r="I39">
            <v>20332</v>
          </cell>
          <cell r="J39">
            <v>9870</v>
          </cell>
          <cell r="K39">
            <v>14016</v>
          </cell>
          <cell r="L39">
            <v>16088</v>
          </cell>
          <cell r="M39">
            <v>10762</v>
          </cell>
          <cell r="N39">
            <v>19910</v>
          </cell>
          <cell r="O39">
            <v>10762</v>
          </cell>
          <cell r="P39">
            <v>15283</v>
          </cell>
          <cell r="Q39">
            <v>17543</v>
          </cell>
          <cell r="R39">
            <v>19910</v>
          </cell>
          <cell r="S39">
            <v>22171</v>
          </cell>
          <cell r="T39">
            <v>10762</v>
          </cell>
          <cell r="U39">
            <v>15283</v>
          </cell>
          <cell r="V39">
            <v>17543</v>
          </cell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>
            <v>12090</v>
          </cell>
          <cell r="AR39">
            <v>22367</v>
          </cell>
          <cell r="AS39">
            <v>12090</v>
          </cell>
          <cell r="AT39">
            <v>17168</v>
          </cell>
          <cell r="AU39">
            <v>19707</v>
          </cell>
          <cell r="AV39">
            <v>22367</v>
          </cell>
          <cell r="AW39">
            <v>24904</v>
          </cell>
          <cell r="AX39">
            <v>12090</v>
          </cell>
          <cell r="AY39">
            <v>17168</v>
          </cell>
          <cell r="AZ39">
            <v>19707</v>
          </cell>
          <cell r="BA39">
            <v>12652</v>
          </cell>
          <cell r="BB39">
            <v>23407</v>
          </cell>
          <cell r="BC39">
            <v>12652</v>
          </cell>
          <cell r="BD39">
            <v>17966</v>
          </cell>
          <cell r="BE39">
            <v>20623</v>
          </cell>
          <cell r="BF39">
            <v>23407</v>
          </cell>
          <cell r="BG39">
            <v>26064</v>
          </cell>
          <cell r="BH39">
            <v>12652</v>
          </cell>
          <cell r="BI39">
            <v>17966</v>
          </cell>
          <cell r="BJ39">
            <v>20623</v>
          </cell>
          <cell r="BK39">
            <v>13496</v>
          </cell>
          <cell r="BL39">
            <v>24967</v>
          </cell>
          <cell r="BM39">
            <v>13496</v>
          </cell>
          <cell r="BN39">
            <v>19164</v>
          </cell>
          <cell r="BO39">
            <v>21998</v>
          </cell>
          <cell r="BP39">
            <v>24967</v>
          </cell>
          <cell r="BQ39">
            <v>27801</v>
          </cell>
          <cell r="BR39">
            <v>13496</v>
          </cell>
          <cell r="BS39">
            <v>19164</v>
          </cell>
          <cell r="BT39">
            <v>21998</v>
          </cell>
          <cell r="BU39">
            <v>14621</v>
          </cell>
          <cell r="BV39">
            <v>27048</v>
          </cell>
          <cell r="BW39">
            <v>14621</v>
          </cell>
          <cell r="BX39">
            <v>20761</v>
          </cell>
          <cell r="BY39">
            <v>23832</v>
          </cell>
          <cell r="BZ39">
            <v>27048</v>
          </cell>
          <cell r="CA39">
            <v>30119</v>
          </cell>
          <cell r="CB39">
            <v>14621</v>
          </cell>
          <cell r="CC39">
            <v>20761</v>
          </cell>
          <cell r="CD39">
            <v>23832</v>
          </cell>
          <cell r="CE39">
            <v>15746</v>
          </cell>
          <cell r="CF39">
            <v>29130</v>
          </cell>
          <cell r="CG39">
            <v>15746</v>
          </cell>
          <cell r="CH39">
            <v>22359</v>
          </cell>
          <cell r="CI39">
            <v>25666</v>
          </cell>
          <cell r="CJ39">
            <v>29130</v>
          </cell>
          <cell r="CK39">
            <v>32436</v>
          </cell>
          <cell r="CL39">
            <v>15746</v>
          </cell>
          <cell r="CM39">
            <v>22359</v>
          </cell>
          <cell r="CN39">
            <v>25666</v>
          </cell>
          <cell r="CO39">
            <v>17399</v>
          </cell>
          <cell r="CP39">
            <v>32189</v>
          </cell>
          <cell r="CQ39">
            <v>17399</v>
          </cell>
          <cell r="CR39">
            <v>24706</v>
          </cell>
          <cell r="CS39">
            <v>28361</v>
          </cell>
          <cell r="CT39">
            <v>32189</v>
          </cell>
          <cell r="CU39">
            <v>35842</v>
          </cell>
          <cell r="CV39">
            <v>17399</v>
          </cell>
          <cell r="CW39">
            <v>24706</v>
          </cell>
          <cell r="CX39">
            <v>28361</v>
          </cell>
          <cell r="CY39">
            <v>19139</v>
          </cell>
          <cell r="CZ39">
            <v>35407</v>
          </cell>
          <cell r="DA39">
            <v>19139</v>
          </cell>
          <cell r="DB39">
            <v>27177</v>
          </cell>
          <cell r="DC39">
            <v>31196</v>
          </cell>
          <cell r="DD39">
            <v>35407</v>
          </cell>
          <cell r="DE39">
            <v>39425</v>
          </cell>
          <cell r="DF39">
            <v>19139</v>
          </cell>
          <cell r="DG39">
            <v>27177</v>
          </cell>
          <cell r="DH39">
            <v>31196</v>
          </cell>
          <cell r="DI39">
            <v>21436</v>
          </cell>
          <cell r="DJ39">
            <v>39655</v>
          </cell>
          <cell r="DK39">
            <v>21436</v>
          </cell>
          <cell r="DL39">
            <v>30438</v>
          </cell>
          <cell r="DM39">
            <v>34940</v>
          </cell>
          <cell r="DN39">
            <v>39655</v>
          </cell>
          <cell r="DO39">
            <v>44157</v>
          </cell>
          <cell r="DP39">
            <v>21436</v>
          </cell>
          <cell r="DQ39">
            <v>30438</v>
          </cell>
          <cell r="DR39">
            <v>34940</v>
          </cell>
          <cell r="DS39">
            <v>23001</v>
          </cell>
          <cell r="DT39">
            <v>42552</v>
          </cell>
          <cell r="DU39">
            <v>23001</v>
          </cell>
          <cell r="DV39">
            <v>32661</v>
          </cell>
          <cell r="DW39">
            <v>37491</v>
          </cell>
          <cell r="DX39">
            <v>42552</v>
          </cell>
          <cell r="DY39">
            <v>47383</v>
          </cell>
          <cell r="DZ39">
            <v>23001</v>
          </cell>
          <cell r="EA39">
            <v>32661</v>
          </cell>
          <cell r="EB39">
            <v>37491</v>
          </cell>
          <cell r="EC39">
            <v>25821</v>
          </cell>
          <cell r="ED39">
            <v>47768</v>
          </cell>
          <cell r="EE39">
            <v>25821</v>
          </cell>
          <cell r="EF39">
            <v>36665</v>
          </cell>
          <cell r="EG39">
            <v>42088</v>
          </cell>
          <cell r="EH39">
            <v>47768</v>
          </cell>
          <cell r="EI39">
            <v>53191</v>
          </cell>
          <cell r="EJ39">
            <v>25821</v>
          </cell>
          <cell r="EK39">
            <v>36665</v>
          </cell>
          <cell r="EL39">
            <v>42088</v>
          </cell>
          <cell r="EM39">
            <v>28402</v>
          </cell>
          <cell r="EN39">
            <v>52544</v>
          </cell>
          <cell r="EO39">
            <v>28402</v>
          </cell>
          <cell r="EP39">
            <v>40331</v>
          </cell>
          <cell r="EQ39">
            <v>46296</v>
          </cell>
          <cell r="ER39">
            <v>52544</v>
          </cell>
          <cell r="ES39">
            <v>58508</v>
          </cell>
          <cell r="ET39">
            <v>28402</v>
          </cell>
          <cell r="EU39">
            <v>40331</v>
          </cell>
          <cell r="EV39">
            <v>46296</v>
          </cell>
          <cell r="EW39">
            <v>29694</v>
          </cell>
          <cell r="EX39">
            <v>54933</v>
          </cell>
          <cell r="EY39">
            <v>29694</v>
          </cell>
          <cell r="EZ39">
            <v>42165</v>
          </cell>
          <cell r="FA39">
            <v>48400</v>
          </cell>
          <cell r="FB39">
            <v>54933</v>
          </cell>
          <cell r="FC39">
            <v>61169</v>
          </cell>
          <cell r="FD39">
            <v>29694</v>
          </cell>
          <cell r="FE39">
            <v>42165</v>
          </cell>
          <cell r="FF39">
            <v>48400</v>
          </cell>
        </row>
        <row r="40">
          <cell r="A40" t="str">
            <v>G</v>
          </cell>
          <cell r="B40" t="str">
            <v>B</v>
          </cell>
          <cell r="C40">
            <v>9054</v>
          </cell>
          <cell r="D40">
            <v>16749</v>
          </cell>
          <cell r="E40">
            <v>9054</v>
          </cell>
          <cell r="F40">
            <v>12856</v>
          </cell>
          <cell r="G40">
            <v>14757</v>
          </cell>
          <cell r="H40">
            <v>16749</v>
          </cell>
          <cell r="I40">
            <v>18650</v>
          </cell>
          <cell r="J40">
            <v>9054</v>
          </cell>
          <cell r="K40">
            <v>12856</v>
          </cell>
          <cell r="L40">
            <v>14757</v>
          </cell>
          <cell r="M40">
            <v>9872</v>
          </cell>
          <cell r="N40">
            <v>18263</v>
          </cell>
          <cell r="O40">
            <v>9872</v>
          </cell>
          <cell r="P40">
            <v>14019</v>
          </cell>
          <cell r="Q40">
            <v>16092</v>
          </cell>
          <cell r="R40">
            <v>18263</v>
          </cell>
          <cell r="S40">
            <v>20337</v>
          </cell>
          <cell r="T40">
            <v>9872</v>
          </cell>
          <cell r="U40">
            <v>14019</v>
          </cell>
          <cell r="V40">
            <v>16092</v>
          </cell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>
            <v>11090</v>
          </cell>
          <cell r="AR40">
            <v>20517</v>
          </cell>
          <cell r="AS40">
            <v>11090</v>
          </cell>
          <cell r="AT40">
            <v>15748</v>
          </cell>
          <cell r="AU40">
            <v>18077</v>
          </cell>
          <cell r="AV40">
            <v>20517</v>
          </cell>
          <cell r="AW40">
            <v>22845</v>
          </cell>
          <cell r="AX40">
            <v>11090</v>
          </cell>
          <cell r="AY40">
            <v>15748</v>
          </cell>
          <cell r="AZ40">
            <v>18077</v>
          </cell>
          <cell r="BA40">
            <v>11606</v>
          </cell>
          <cell r="BB40">
            <v>21471</v>
          </cell>
          <cell r="BC40">
            <v>11606</v>
          </cell>
          <cell r="BD40">
            <v>16480</v>
          </cell>
          <cell r="BE40">
            <v>18917</v>
          </cell>
          <cell r="BF40">
            <v>21471</v>
          </cell>
          <cell r="BG40">
            <v>23908</v>
          </cell>
          <cell r="BH40">
            <v>11606</v>
          </cell>
          <cell r="BI40">
            <v>16480</v>
          </cell>
          <cell r="BJ40">
            <v>18917</v>
          </cell>
          <cell r="BK40">
            <v>12379</v>
          </cell>
          <cell r="BL40">
            <v>22902</v>
          </cell>
          <cell r="BM40">
            <v>12379</v>
          </cell>
          <cell r="BN40">
            <v>17579</v>
          </cell>
          <cell r="BO40">
            <v>20179</v>
          </cell>
          <cell r="BP40">
            <v>22902</v>
          </cell>
          <cell r="BQ40">
            <v>25502</v>
          </cell>
          <cell r="BR40">
            <v>12379</v>
          </cell>
          <cell r="BS40">
            <v>17579</v>
          </cell>
          <cell r="BT40">
            <v>20179</v>
          </cell>
          <cell r="BU40">
            <v>13411</v>
          </cell>
          <cell r="BV40">
            <v>24811</v>
          </cell>
          <cell r="BW40">
            <v>13411</v>
          </cell>
          <cell r="BX40">
            <v>19044</v>
          </cell>
          <cell r="BY40">
            <v>21861</v>
          </cell>
          <cell r="BZ40">
            <v>24811</v>
          </cell>
          <cell r="CA40">
            <v>27628</v>
          </cell>
          <cell r="CB40">
            <v>13411</v>
          </cell>
          <cell r="CC40">
            <v>19044</v>
          </cell>
          <cell r="CD40">
            <v>21861</v>
          </cell>
          <cell r="CE40">
            <v>14444</v>
          </cell>
          <cell r="CF40">
            <v>26720</v>
          </cell>
          <cell r="CG40">
            <v>14444</v>
          </cell>
          <cell r="CH40">
            <v>20509</v>
          </cell>
          <cell r="CI40">
            <v>23544</v>
          </cell>
          <cell r="CJ40">
            <v>26720</v>
          </cell>
          <cell r="CK40">
            <v>29753</v>
          </cell>
          <cell r="CL40">
            <v>14444</v>
          </cell>
          <cell r="CM40">
            <v>20509</v>
          </cell>
          <cell r="CN40">
            <v>23544</v>
          </cell>
          <cell r="CO40">
            <v>15960</v>
          </cell>
          <cell r="CP40">
            <v>29526</v>
          </cell>
          <cell r="CQ40">
            <v>15960</v>
          </cell>
          <cell r="CR40">
            <v>22663</v>
          </cell>
          <cell r="CS40">
            <v>26015</v>
          </cell>
          <cell r="CT40">
            <v>29526</v>
          </cell>
          <cell r="CU40">
            <v>32878</v>
          </cell>
          <cell r="CV40">
            <v>15960</v>
          </cell>
          <cell r="CW40">
            <v>22663</v>
          </cell>
          <cell r="CX40">
            <v>26015</v>
          </cell>
          <cell r="CY40">
            <v>17556</v>
          </cell>
          <cell r="CZ40">
            <v>32479</v>
          </cell>
          <cell r="DA40">
            <v>17556</v>
          </cell>
          <cell r="DB40">
            <v>24929</v>
          </cell>
          <cell r="DC40">
            <v>28616</v>
          </cell>
          <cell r="DD40">
            <v>32479</v>
          </cell>
          <cell r="DE40">
            <v>36164</v>
          </cell>
          <cell r="DF40">
            <v>17556</v>
          </cell>
          <cell r="DG40">
            <v>24929</v>
          </cell>
          <cell r="DH40">
            <v>28616</v>
          </cell>
          <cell r="DI40">
            <v>19663</v>
          </cell>
          <cell r="DJ40">
            <v>36376</v>
          </cell>
          <cell r="DK40">
            <v>19663</v>
          </cell>
          <cell r="DL40">
            <v>27921</v>
          </cell>
          <cell r="DM40">
            <v>32051</v>
          </cell>
          <cell r="DN40">
            <v>36376</v>
          </cell>
          <cell r="DO40">
            <v>40505</v>
          </cell>
          <cell r="DP40">
            <v>19663</v>
          </cell>
          <cell r="DQ40">
            <v>27921</v>
          </cell>
          <cell r="DR40">
            <v>32051</v>
          </cell>
          <cell r="DS40">
            <v>21099</v>
          </cell>
          <cell r="DT40">
            <v>39033</v>
          </cell>
          <cell r="DU40">
            <v>21099</v>
          </cell>
          <cell r="DV40">
            <v>29960</v>
          </cell>
          <cell r="DW40">
            <v>34391</v>
          </cell>
          <cell r="DX40">
            <v>39033</v>
          </cell>
          <cell r="DY40">
            <v>43464</v>
          </cell>
          <cell r="DZ40">
            <v>21099</v>
          </cell>
          <cell r="EA40">
            <v>29960</v>
          </cell>
          <cell r="EB40">
            <v>34391</v>
          </cell>
          <cell r="EC40">
            <v>23685</v>
          </cell>
          <cell r="ED40">
            <v>43818</v>
          </cell>
          <cell r="EE40">
            <v>23685</v>
          </cell>
          <cell r="EF40">
            <v>33633</v>
          </cell>
          <cell r="EG40">
            <v>38607</v>
          </cell>
          <cell r="EH40">
            <v>43818</v>
          </cell>
          <cell r="EI40">
            <v>48791</v>
          </cell>
          <cell r="EJ40">
            <v>23685</v>
          </cell>
          <cell r="EK40">
            <v>33633</v>
          </cell>
          <cell r="EL40">
            <v>38607</v>
          </cell>
          <cell r="EM40">
            <v>26053</v>
          </cell>
          <cell r="EN40">
            <v>48199</v>
          </cell>
          <cell r="EO40">
            <v>26053</v>
          </cell>
          <cell r="EP40">
            <v>36995</v>
          </cell>
          <cell r="EQ40">
            <v>42467</v>
          </cell>
          <cell r="ER40">
            <v>48199</v>
          </cell>
          <cell r="ES40">
            <v>53669</v>
          </cell>
          <cell r="ET40">
            <v>26053</v>
          </cell>
          <cell r="EU40">
            <v>36995</v>
          </cell>
          <cell r="EV40">
            <v>42467</v>
          </cell>
          <cell r="EW40">
            <v>27238</v>
          </cell>
          <cell r="EX40">
            <v>50390</v>
          </cell>
          <cell r="EY40">
            <v>27238</v>
          </cell>
          <cell r="EZ40">
            <v>38678</v>
          </cell>
          <cell r="FA40">
            <v>44397</v>
          </cell>
          <cell r="FB40">
            <v>50390</v>
          </cell>
          <cell r="FC40">
            <v>56110</v>
          </cell>
          <cell r="FD40">
            <v>27238</v>
          </cell>
          <cell r="FE40">
            <v>38678</v>
          </cell>
          <cell r="FF40">
            <v>44397</v>
          </cell>
        </row>
        <row r="41">
          <cell r="A41" t="str">
            <v>G</v>
          </cell>
          <cell r="B41" t="str">
            <v>Y</v>
          </cell>
          <cell r="C41">
            <v>7792</v>
          </cell>
          <cell r="D41">
            <v>14415</v>
          </cell>
          <cell r="E41">
            <v>7792</v>
          </cell>
          <cell r="F41">
            <v>11065</v>
          </cell>
          <cell r="G41">
            <v>12701</v>
          </cell>
          <cell r="H41">
            <v>14415</v>
          </cell>
          <cell r="I41">
            <v>16051</v>
          </cell>
          <cell r="J41">
            <v>7792</v>
          </cell>
          <cell r="K41">
            <v>11065</v>
          </cell>
          <cell r="L41">
            <v>12701</v>
          </cell>
          <cell r="M41">
            <v>8497</v>
          </cell>
          <cell r="N41">
            <v>15719</v>
          </cell>
          <cell r="O41">
            <v>8497</v>
          </cell>
          <cell r="P41">
            <v>12066</v>
          </cell>
          <cell r="Q41">
            <v>13850</v>
          </cell>
          <cell r="R41">
            <v>15719</v>
          </cell>
          <cell r="S41">
            <v>17504</v>
          </cell>
          <cell r="T41">
            <v>8497</v>
          </cell>
          <cell r="U41">
            <v>12066</v>
          </cell>
          <cell r="V41">
            <v>13850</v>
          </cell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>
            <v>9545</v>
          </cell>
          <cell r="AR41">
            <v>17658</v>
          </cell>
          <cell r="AS41">
            <v>9545</v>
          </cell>
          <cell r="AT41">
            <v>13553</v>
          </cell>
          <cell r="AU41">
            <v>15558</v>
          </cell>
          <cell r="AV41">
            <v>17658</v>
          </cell>
          <cell r="AW41">
            <v>19661</v>
          </cell>
          <cell r="AX41">
            <v>9545</v>
          </cell>
          <cell r="AY41">
            <v>13553</v>
          </cell>
          <cell r="AZ41">
            <v>15558</v>
          </cell>
          <cell r="BA41">
            <v>9989</v>
          </cell>
          <cell r="BB41">
            <v>18479</v>
          </cell>
          <cell r="BC41">
            <v>9989</v>
          </cell>
          <cell r="BD41">
            <v>14183</v>
          </cell>
          <cell r="BE41">
            <v>16281</v>
          </cell>
          <cell r="BF41">
            <v>18479</v>
          </cell>
          <cell r="BG41">
            <v>20577</v>
          </cell>
          <cell r="BH41">
            <v>9989</v>
          </cell>
          <cell r="BI41">
            <v>14183</v>
          </cell>
          <cell r="BJ41">
            <v>16281</v>
          </cell>
          <cell r="BK41">
            <v>10654</v>
          </cell>
          <cell r="BL41">
            <v>19711</v>
          </cell>
          <cell r="BM41">
            <v>10654</v>
          </cell>
          <cell r="BN41">
            <v>15129</v>
          </cell>
          <cell r="BO41">
            <v>17367</v>
          </cell>
          <cell r="BP41">
            <v>19711</v>
          </cell>
          <cell r="BQ41">
            <v>21948</v>
          </cell>
          <cell r="BR41">
            <v>10654</v>
          </cell>
          <cell r="BS41">
            <v>15129</v>
          </cell>
          <cell r="BT41">
            <v>17367</v>
          </cell>
          <cell r="BU41">
            <v>11543</v>
          </cell>
          <cell r="BV41">
            <v>21354</v>
          </cell>
          <cell r="BW41">
            <v>11543</v>
          </cell>
          <cell r="BX41">
            <v>16391</v>
          </cell>
          <cell r="BY41">
            <v>18815</v>
          </cell>
          <cell r="BZ41">
            <v>21354</v>
          </cell>
          <cell r="CA41">
            <v>23778</v>
          </cell>
          <cell r="CB41">
            <v>11543</v>
          </cell>
          <cell r="CC41">
            <v>16391</v>
          </cell>
          <cell r="CD41">
            <v>18815</v>
          </cell>
          <cell r="CE41">
            <v>12431</v>
          </cell>
          <cell r="CF41">
            <v>22997</v>
          </cell>
          <cell r="CG41">
            <v>12431</v>
          </cell>
          <cell r="CH41">
            <v>17652</v>
          </cell>
          <cell r="CI41">
            <v>20263</v>
          </cell>
          <cell r="CJ41">
            <v>22997</v>
          </cell>
          <cell r="CK41">
            <v>25607</v>
          </cell>
          <cell r="CL41">
            <v>12431</v>
          </cell>
          <cell r="CM41">
            <v>17652</v>
          </cell>
          <cell r="CN41">
            <v>20263</v>
          </cell>
          <cell r="CO41">
            <v>13736</v>
          </cell>
          <cell r="CP41">
            <v>25412</v>
          </cell>
          <cell r="CQ41">
            <v>13736</v>
          </cell>
          <cell r="CR41">
            <v>19505</v>
          </cell>
          <cell r="CS41">
            <v>22390</v>
          </cell>
          <cell r="CT41">
            <v>25412</v>
          </cell>
          <cell r="CU41">
            <v>28296</v>
          </cell>
          <cell r="CV41">
            <v>13736</v>
          </cell>
          <cell r="CW41">
            <v>19505</v>
          </cell>
          <cell r="CX41">
            <v>22390</v>
          </cell>
          <cell r="CY41">
            <v>15110</v>
          </cell>
          <cell r="CZ41">
            <v>27953</v>
          </cell>
          <cell r="DA41">
            <v>15110</v>
          </cell>
          <cell r="DB41">
            <v>21456</v>
          </cell>
          <cell r="DC41">
            <v>24629</v>
          </cell>
          <cell r="DD41">
            <v>27953</v>
          </cell>
          <cell r="DE41">
            <v>31125</v>
          </cell>
          <cell r="DF41">
            <v>15110</v>
          </cell>
          <cell r="DG41">
            <v>21456</v>
          </cell>
          <cell r="DH41">
            <v>24629</v>
          </cell>
          <cell r="DI41">
            <v>16923</v>
          </cell>
          <cell r="DJ41">
            <v>31307</v>
          </cell>
          <cell r="DK41">
            <v>16923</v>
          </cell>
          <cell r="DL41">
            <v>24030</v>
          </cell>
          <cell r="DM41">
            <v>27585</v>
          </cell>
          <cell r="DN41">
            <v>31307</v>
          </cell>
          <cell r="DO41">
            <v>34861</v>
          </cell>
          <cell r="DP41">
            <v>16923</v>
          </cell>
          <cell r="DQ41">
            <v>24030</v>
          </cell>
          <cell r="DR41">
            <v>27585</v>
          </cell>
          <cell r="DS41">
            <v>18159</v>
          </cell>
          <cell r="DT41">
            <v>33594</v>
          </cell>
          <cell r="DU41">
            <v>18159</v>
          </cell>
          <cell r="DV41">
            <v>25785</v>
          </cell>
          <cell r="DW41">
            <v>29598</v>
          </cell>
          <cell r="DX41">
            <v>33594</v>
          </cell>
          <cell r="DY41">
            <v>37407</v>
          </cell>
          <cell r="DZ41">
            <v>18159</v>
          </cell>
          <cell r="EA41">
            <v>25785</v>
          </cell>
          <cell r="EB41">
            <v>29598</v>
          </cell>
          <cell r="EC41">
            <v>20385</v>
          </cell>
          <cell r="ED41">
            <v>37712</v>
          </cell>
          <cell r="EE41">
            <v>20385</v>
          </cell>
          <cell r="EF41">
            <v>28946</v>
          </cell>
          <cell r="EG41">
            <v>33227</v>
          </cell>
          <cell r="EH41">
            <v>37712</v>
          </cell>
          <cell r="EI41">
            <v>41993</v>
          </cell>
          <cell r="EJ41">
            <v>20385</v>
          </cell>
          <cell r="EK41">
            <v>28946</v>
          </cell>
          <cell r="EL41">
            <v>33227</v>
          </cell>
          <cell r="EM41">
            <v>22423</v>
          </cell>
          <cell r="EN41">
            <v>41482</v>
          </cell>
          <cell r="EO41">
            <v>22423</v>
          </cell>
          <cell r="EP41">
            <v>31840</v>
          </cell>
          <cell r="EQ41">
            <v>36549</v>
          </cell>
          <cell r="ER41">
            <v>41482</v>
          </cell>
          <cell r="ES41">
            <v>46191</v>
          </cell>
          <cell r="ET41">
            <v>22423</v>
          </cell>
          <cell r="EU41">
            <v>31840</v>
          </cell>
          <cell r="EV41">
            <v>36549</v>
          </cell>
          <cell r="EW41">
            <v>23442</v>
          </cell>
          <cell r="EX41">
            <v>43368</v>
          </cell>
          <cell r="EY41">
            <v>23442</v>
          </cell>
          <cell r="EZ41">
            <v>33288</v>
          </cell>
          <cell r="FA41">
            <v>38211</v>
          </cell>
          <cell r="FB41">
            <v>43368</v>
          </cell>
          <cell r="FC41">
            <v>48292</v>
          </cell>
          <cell r="FD41">
            <v>23442</v>
          </cell>
          <cell r="FE41">
            <v>33288</v>
          </cell>
          <cell r="FF41">
            <v>38211</v>
          </cell>
        </row>
        <row r="42">
          <cell r="A42" t="str">
            <v>H</v>
          </cell>
          <cell r="B42" t="str">
            <v>D</v>
          </cell>
          <cell r="C42">
            <v>7723</v>
          </cell>
          <cell r="D42">
            <v>14288</v>
          </cell>
          <cell r="E42">
            <v>7723</v>
          </cell>
          <cell r="F42">
            <v>10967</v>
          </cell>
          <cell r="G42">
            <v>12588</v>
          </cell>
          <cell r="H42">
            <v>14288</v>
          </cell>
          <cell r="I42">
            <v>15909</v>
          </cell>
          <cell r="J42">
            <v>7723</v>
          </cell>
          <cell r="K42">
            <v>10967</v>
          </cell>
          <cell r="L42">
            <v>12588</v>
          </cell>
          <cell r="M42">
            <v>8426</v>
          </cell>
          <cell r="N42">
            <v>15588</v>
          </cell>
          <cell r="O42">
            <v>8426</v>
          </cell>
          <cell r="P42">
            <v>11965</v>
          </cell>
          <cell r="Q42">
            <v>13734</v>
          </cell>
          <cell r="R42">
            <v>15588</v>
          </cell>
          <cell r="S42">
            <v>17358</v>
          </cell>
          <cell r="T42">
            <v>8426</v>
          </cell>
          <cell r="U42">
            <v>11965</v>
          </cell>
          <cell r="V42">
            <v>13734</v>
          </cell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>
            <v>9466</v>
          </cell>
          <cell r="AR42">
            <v>17512</v>
          </cell>
          <cell r="AS42">
            <v>9466</v>
          </cell>
          <cell r="AT42">
            <v>13442</v>
          </cell>
          <cell r="AU42">
            <v>15430</v>
          </cell>
          <cell r="AV42">
            <v>17512</v>
          </cell>
          <cell r="AW42">
            <v>19500</v>
          </cell>
          <cell r="AX42">
            <v>9466</v>
          </cell>
          <cell r="AY42">
            <v>13442</v>
          </cell>
          <cell r="AZ42">
            <v>15430</v>
          </cell>
          <cell r="BA42">
            <v>9906</v>
          </cell>
          <cell r="BB42">
            <v>18326</v>
          </cell>
          <cell r="BC42">
            <v>9906</v>
          </cell>
          <cell r="BD42">
            <v>14067</v>
          </cell>
          <cell r="BE42">
            <v>16147</v>
          </cell>
          <cell r="BF42">
            <v>18326</v>
          </cell>
          <cell r="BG42">
            <v>20406</v>
          </cell>
          <cell r="BH42">
            <v>9906</v>
          </cell>
          <cell r="BI42">
            <v>14067</v>
          </cell>
          <cell r="BJ42">
            <v>16147</v>
          </cell>
          <cell r="BK42">
            <v>10566</v>
          </cell>
          <cell r="BL42">
            <v>19547</v>
          </cell>
          <cell r="BM42">
            <v>10566</v>
          </cell>
          <cell r="BN42">
            <v>15004</v>
          </cell>
          <cell r="BO42">
            <v>17223</v>
          </cell>
          <cell r="BP42">
            <v>19547</v>
          </cell>
          <cell r="BQ42">
            <v>21766</v>
          </cell>
          <cell r="BR42">
            <v>10566</v>
          </cell>
          <cell r="BS42">
            <v>15004</v>
          </cell>
          <cell r="BT42">
            <v>17223</v>
          </cell>
          <cell r="BU42">
            <v>11447</v>
          </cell>
          <cell r="BV42">
            <v>21177</v>
          </cell>
          <cell r="BW42">
            <v>11447</v>
          </cell>
          <cell r="BX42">
            <v>16255</v>
          </cell>
          <cell r="BY42">
            <v>18659</v>
          </cell>
          <cell r="BZ42">
            <v>21177</v>
          </cell>
          <cell r="CA42">
            <v>23581</v>
          </cell>
          <cell r="CB42">
            <v>11447</v>
          </cell>
          <cell r="CC42">
            <v>16255</v>
          </cell>
          <cell r="CD42">
            <v>18659</v>
          </cell>
          <cell r="CE42">
            <v>12327</v>
          </cell>
          <cell r="CF42">
            <v>22805</v>
          </cell>
          <cell r="CG42">
            <v>12327</v>
          </cell>
          <cell r="CH42">
            <v>17504</v>
          </cell>
          <cell r="CI42">
            <v>20093</v>
          </cell>
          <cell r="CJ42">
            <v>22805</v>
          </cell>
          <cell r="CK42">
            <v>25394</v>
          </cell>
          <cell r="CL42">
            <v>12327</v>
          </cell>
          <cell r="CM42">
            <v>17504</v>
          </cell>
          <cell r="CN42">
            <v>20093</v>
          </cell>
          <cell r="CO42">
            <v>13622</v>
          </cell>
          <cell r="CP42">
            <v>25201</v>
          </cell>
          <cell r="CQ42">
            <v>13622</v>
          </cell>
          <cell r="CR42">
            <v>19343</v>
          </cell>
          <cell r="CS42">
            <v>22204</v>
          </cell>
          <cell r="CT42">
            <v>25201</v>
          </cell>
          <cell r="CU42">
            <v>28061</v>
          </cell>
          <cell r="CV42">
            <v>13622</v>
          </cell>
          <cell r="CW42">
            <v>19343</v>
          </cell>
          <cell r="CX42">
            <v>22204</v>
          </cell>
          <cell r="CY42">
            <v>14984</v>
          </cell>
          <cell r="CZ42">
            <v>27720</v>
          </cell>
          <cell r="DA42">
            <v>14984</v>
          </cell>
          <cell r="DB42">
            <v>21277</v>
          </cell>
          <cell r="DC42">
            <v>24424</v>
          </cell>
          <cell r="DD42">
            <v>27720</v>
          </cell>
          <cell r="DE42">
            <v>30867</v>
          </cell>
          <cell r="DF42">
            <v>14984</v>
          </cell>
          <cell r="DG42">
            <v>21277</v>
          </cell>
          <cell r="DH42">
            <v>24424</v>
          </cell>
          <cell r="DI42">
            <v>16782</v>
          </cell>
          <cell r="DJ42">
            <v>31047</v>
          </cell>
          <cell r="DK42">
            <v>16782</v>
          </cell>
          <cell r="DL42">
            <v>23830</v>
          </cell>
          <cell r="DM42">
            <v>27355</v>
          </cell>
          <cell r="DN42">
            <v>31047</v>
          </cell>
          <cell r="DO42">
            <v>34571</v>
          </cell>
          <cell r="DP42">
            <v>16782</v>
          </cell>
          <cell r="DQ42">
            <v>23830</v>
          </cell>
          <cell r="DR42">
            <v>27355</v>
          </cell>
          <cell r="DS42">
            <v>18008</v>
          </cell>
          <cell r="DT42">
            <v>33315</v>
          </cell>
          <cell r="DU42">
            <v>18008</v>
          </cell>
          <cell r="DV42">
            <v>25571</v>
          </cell>
          <cell r="DW42">
            <v>29353</v>
          </cell>
          <cell r="DX42">
            <v>33315</v>
          </cell>
          <cell r="DY42">
            <v>37096</v>
          </cell>
          <cell r="DZ42">
            <v>18008</v>
          </cell>
          <cell r="EA42">
            <v>25571</v>
          </cell>
          <cell r="EB42">
            <v>29353</v>
          </cell>
          <cell r="EC42">
            <v>20215</v>
          </cell>
          <cell r="ED42">
            <v>37398</v>
          </cell>
          <cell r="EE42">
            <v>20215</v>
          </cell>
          <cell r="EF42">
            <v>28705</v>
          </cell>
          <cell r="EG42">
            <v>32950</v>
          </cell>
          <cell r="EH42">
            <v>37398</v>
          </cell>
          <cell r="EI42">
            <v>41643</v>
          </cell>
          <cell r="EJ42">
            <v>20215</v>
          </cell>
          <cell r="EK42">
            <v>28705</v>
          </cell>
          <cell r="EL42">
            <v>32950</v>
          </cell>
          <cell r="EM42">
            <v>22237</v>
          </cell>
          <cell r="EN42">
            <v>41138</v>
          </cell>
          <cell r="EO42">
            <v>22237</v>
          </cell>
          <cell r="EP42">
            <v>31577</v>
          </cell>
          <cell r="EQ42">
            <v>36246</v>
          </cell>
          <cell r="ER42">
            <v>41138</v>
          </cell>
          <cell r="ES42">
            <v>45808</v>
          </cell>
          <cell r="ET42">
            <v>22237</v>
          </cell>
          <cell r="EU42">
            <v>31577</v>
          </cell>
          <cell r="EV42">
            <v>36246</v>
          </cell>
          <cell r="EW42">
            <v>23247</v>
          </cell>
          <cell r="EX42">
            <v>43007</v>
          </cell>
          <cell r="EY42">
            <v>23247</v>
          </cell>
          <cell r="EZ42">
            <v>33011</v>
          </cell>
          <cell r="FA42">
            <v>37893</v>
          </cell>
          <cell r="FB42">
            <v>43007</v>
          </cell>
          <cell r="FC42">
            <v>47889</v>
          </cell>
          <cell r="FD42">
            <v>23247</v>
          </cell>
          <cell r="FE42">
            <v>33011</v>
          </cell>
          <cell r="FF42">
            <v>37893</v>
          </cell>
        </row>
        <row r="43">
          <cell r="A43" t="str">
            <v>H</v>
          </cell>
          <cell r="B43" t="str">
            <v>A</v>
          </cell>
          <cell r="C43">
            <v>10272</v>
          </cell>
          <cell r="D43">
            <v>19003</v>
          </cell>
          <cell r="E43">
            <v>10272</v>
          </cell>
          <cell r="F43">
            <v>14586</v>
          </cell>
          <cell r="G43">
            <v>16742</v>
          </cell>
          <cell r="H43">
            <v>19003</v>
          </cell>
          <cell r="I43">
            <v>21159</v>
          </cell>
          <cell r="J43">
            <v>10272</v>
          </cell>
          <cell r="K43">
            <v>14586</v>
          </cell>
          <cell r="L43">
            <v>16742</v>
          </cell>
          <cell r="M43">
            <v>11207</v>
          </cell>
          <cell r="N43">
            <v>20732</v>
          </cell>
          <cell r="O43">
            <v>11207</v>
          </cell>
          <cell r="P43">
            <v>15913</v>
          </cell>
          <cell r="Q43">
            <v>18266</v>
          </cell>
          <cell r="R43">
            <v>20732</v>
          </cell>
          <cell r="S43">
            <v>23086</v>
          </cell>
          <cell r="T43">
            <v>11207</v>
          </cell>
          <cell r="U43">
            <v>15913</v>
          </cell>
          <cell r="V43">
            <v>18266</v>
          </cell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>
            <v>12590</v>
          </cell>
          <cell r="AR43">
            <v>23291</v>
          </cell>
          <cell r="AS43">
            <v>12590</v>
          </cell>
          <cell r="AT43">
            <v>17878</v>
          </cell>
          <cell r="AU43">
            <v>20522</v>
          </cell>
          <cell r="AV43">
            <v>23291</v>
          </cell>
          <cell r="AW43">
            <v>25935</v>
          </cell>
          <cell r="AX43">
            <v>12590</v>
          </cell>
          <cell r="AY43">
            <v>17878</v>
          </cell>
          <cell r="AZ43">
            <v>20522</v>
          </cell>
          <cell r="BA43">
            <v>13175</v>
          </cell>
          <cell r="BB43">
            <v>24374</v>
          </cell>
          <cell r="BC43">
            <v>13175</v>
          </cell>
          <cell r="BD43">
            <v>18709</v>
          </cell>
          <cell r="BE43">
            <v>21476</v>
          </cell>
          <cell r="BF43">
            <v>24374</v>
          </cell>
          <cell r="BG43">
            <v>27140</v>
          </cell>
          <cell r="BH43">
            <v>13175</v>
          </cell>
          <cell r="BI43">
            <v>18709</v>
          </cell>
          <cell r="BJ43">
            <v>21476</v>
          </cell>
          <cell r="BK43">
            <v>14053</v>
          </cell>
          <cell r="BL43">
            <v>25998</v>
          </cell>
          <cell r="BM43">
            <v>14053</v>
          </cell>
          <cell r="BN43">
            <v>19955</v>
          </cell>
          <cell r="BO43">
            <v>22907</v>
          </cell>
          <cell r="BP43">
            <v>25998</v>
          </cell>
          <cell r="BQ43">
            <v>28949</v>
          </cell>
          <cell r="BR43">
            <v>14053</v>
          </cell>
          <cell r="BS43">
            <v>19955</v>
          </cell>
          <cell r="BT43">
            <v>22907</v>
          </cell>
          <cell r="BU43">
            <v>15225</v>
          </cell>
          <cell r="BV43">
            <v>28165</v>
          </cell>
          <cell r="BW43">
            <v>15225</v>
          </cell>
          <cell r="BX43">
            <v>21619</v>
          </cell>
          <cell r="BY43">
            <v>24816</v>
          </cell>
          <cell r="BZ43">
            <v>28165</v>
          </cell>
          <cell r="CA43">
            <v>31363</v>
          </cell>
          <cell r="CB43">
            <v>15225</v>
          </cell>
          <cell r="CC43">
            <v>21619</v>
          </cell>
          <cell r="CD43">
            <v>24816</v>
          </cell>
          <cell r="CE43">
            <v>16395</v>
          </cell>
          <cell r="CF43">
            <v>30331</v>
          </cell>
          <cell r="CG43">
            <v>16395</v>
          </cell>
          <cell r="CH43">
            <v>23280</v>
          </cell>
          <cell r="CI43">
            <v>26724</v>
          </cell>
          <cell r="CJ43">
            <v>30331</v>
          </cell>
          <cell r="CK43">
            <v>33774</v>
          </cell>
          <cell r="CL43">
            <v>16395</v>
          </cell>
          <cell r="CM43">
            <v>23280</v>
          </cell>
          <cell r="CN43">
            <v>26724</v>
          </cell>
          <cell r="CO43">
            <v>18117</v>
          </cell>
          <cell r="CP43">
            <v>33517</v>
          </cell>
          <cell r="CQ43">
            <v>18117</v>
          </cell>
          <cell r="CR43">
            <v>25726</v>
          </cell>
          <cell r="CS43">
            <v>29531</v>
          </cell>
          <cell r="CT43">
            <v>33517</v>
          </cell>
          <cell r="CU43">
            <v>37321</v>
          </cell>
          <cell r="CV43">
            <v>18117</v>
          </cell>
          <cell r="CW43">
            <v>25726</v>
          </cell>
          <cell r="CX43">
            <v>29531</v>
          </cell>
          <cell r="CY43">
            <v>19929</v>
          </cell>
          <cell r="CZ43">
            <v>36868</v>
          </cell>
          <cell r="DA43">
            <v>19929</v>
          </cell>
          <cell r="DB43">
            <v>28298</v>
          </cell>
          <cell r="DC43">
            <v>32484</v>
          </cell>
          <cell r="DD43">
            <v>36868</v>
          </cell>
          <cell r="DE43">
            <v>41053</v>
          </cell>
          <cell r="DF43">
            <v>19929</v>
          </cell>
          <cell r="DG43">
            <v>28298</v>
          </cell>
          <cell r="DH43">
            <v>32484</v>
          </cell>
          <cell r="DI43">
            <v>22320</v>
          </cell>
          <cell r="DJ43">
            <v>41293</v>
          </cell>
          <cell r="DK43">
            <v>22320</v>
          </cell>
          <cell r="DL43">
            <v>31694</v>
          </cell>
          <cell r="DM43">
            <v>36382</v>
          </cell>
          <cell r="DN43">
            <v>41293</v>
          </cell>
          <cell r="DO43">
            <v>45979</v>
          </cell>
          <cell r="DP43">
            <v>22320</v>
          </cell>
          <cell r="DQ43">
            <v>31694</v>
          </cell>
          <cell r="DR43">
            <v>36382</v>
          </cell>
          <cell r="DS43">
            <v>23951</v>
          </cell>
          <cell r="DT43">
            <v>44309</v>
          </cell>
          <cell r="DU43">
            <v>23951</v>
          </cell>
          <cell r="DV43">
            <v>34009</v>
          </cell>
          <cell r="DW43">
            <v>39039</v>
          </cell>
          <cell r="DX43">
            <v>44309</v>
          </cell>
          <cell r="DY43">
            <v>49338</v>
          </cell>
          <cell r="DZ43">
            <v>23951</v>
          </cell>
          <cell r="EA43">
            <v>34009</v>
          </cell>
          <cell r="EB43">
            <v>39039</v>
          </cell>
          <cell r="EC43">
            <v>26886</v>
          </cell>
          <cell r="ED43">
            <v>49739</v>
          </cell>
          <cell r="EE43">
            <v>26886</v>
          </cell>
          <cell r="EF43">
            <v>38178</v>
          </cell>
          <cell r="EG43">
            <v>43824</v>
          </cell>
          <cell r="EH43">
            <v>49739</v>
          </cell>
          <cell r="EI43">
            <v>55385</v>
          </cell>
          <cell r="EJ43">
            <v>26886</v>
          </cell>
          <cell r="EK43">
            <v>38178</v>
          </cell>
          <cell r="EL43">
            <v>43824</v>
          </cell>
          <cell r="EM43">
            <v>29575</v>
          </cell>
          <cell r="EN43">
            <v>54714</v>
          </cell>
          <cell r="EO43">
            <v>29575</v>
          </cell>
          <cell r="EP43">
            <v>41997</v>
          </cell>
          <cell r="EQ43">
            <v>48207</v>
          </cell>
          <cell r="ER43">
            <v>54714</v>
          </cell>
          <cell r="ES43">
            <v>60925</v>
          </cell>
          <cell r="ET43">
            <v>29575</v>
          </cell>
          <cell r="EU43">
            <v>41997</v>
          </cell>
          <cell r="EV43">
            <v>48207</v>
          </cell>
          <cell r="EW43">
            <v>30919</v>
          </cell>
          <cell r="EX43">
            <v>57199</v>
          </cell>
          <cell r="EY43">
            <v>30919</v>
          </cell>
          <cell r="EZ43">
            <v>43905</v>
          </cell>
          <cell r="FA43">
            <v>50398</v>
          </cell>
          <cell r="FB43">
            <v>57199</v>
          </cell>
          <cell r="FC43">
            <v>63692</v>
          </cell>
          <cell r="FD43">
            <v>30919</v>
          </cell>
          <cell r="FE43">
            <v>43905</v>
          </cell>
          <cell r="FF43">
            <v>50398</v>
          </cell>
        </row>
        <row r="44">
          <cell r="A44" t="str">
            <v>H</v>
          </cell>
          <cell r="B44" t="str">
            <v>B</v>
          </cell>
          <cell r="C44">
            <v>9422</v>
          </cell>
          <cell r="D44">
            <v>17431</v>
          </cell>
          <cell r="E44">
            <v>9422</v>
          </cell>
          <cell r="F44">
            <v>13380</v>
          </cell>
          <cell r="G44">
            <v>15357</v>
          </cell>
          <cell r="H44">
            <v>17431</v>
          </cell>
          <cell r="I44">
            <v>19409</v>
          </cell>
          <cell r="J44">
            <v>9422</v>
          </cell>
          <cell r="K44">
            <v>13380</v>
          </cell>
          <cell r="L44">
            <v>15357</v>
          </cell>
          <cell r="M44">
            <v>10280</v>
          </cell>
          <cell r="N44">
            <v>19017</v>
          </cell>
          <cell r="O44">
            <v>10280</v>
          </cell>
          <cell r="P44">
            <v>14597</v>
          </cell>
          <cell r="Q44">
            <v>16755</v>
          </cell>
          <cell r="R44">
            <v>19017</v>
          </cell>
          <cell r="S44">
            <v>21177</v>
          </cell>
          <cell r="T44">
            <v>10280</v>
          </cell>
          <cell r="U44">
            <v>14597</v>
          </cell>
          <cell r="V44">
            <v>16755</v>
          </cell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>
            <v>11549</v>
          </cell>
          <cell r="AR44">
            <v>21365</v>
          </cell>
          <cell r="AS44">
            <v>11549</v>
          </cell>
          <cell r="AT44">
            <v>16399</v>
          </cell>
          <cell r="AU44">
            <v>18825</v>
          </cell>
          <cell r="AV44">
            <v>21365</v>
          </cell>
          <cell r="AW44">
            <v>23790</v>
          </cell>
          <cell r="AX44">
            <v>11549</v>
          </cell>
          <cell r="AY44">
            <v>16399</v>
          </cell>
          <cell r="AZ44">
            <v>18825</v>
          </cell>
          <cell r="BA44">
            <v>12085</v>
          </cell>
          <cell r="BB44">
            <v>22358</v>
          </cell>
          <cell r="BC44">
            <v>12085</v>
          </cell>
          <cell r="BD44">
            <v>17162</v>
          </cell>
          <cell r="BE44">
            <v>19699</v>
          </cell>
          <cell r="BF44">
            <v>22358</v>
          </cell>
          <cell r="BG44">
            <v>24895</v>
          </cell>
          <cell r="BH44">
            <v>12085</v>
          </cell>
          <cell r="BI44">
            <v>17162</v>
          </cell>
          <cell r="BJ44">
            <v>19699</v>
          </cell>
          <cell r="BK44">
            <v>12891</v>
          </cell>
          <cell r="BL44">
            <v>23847</v>
          </cell>
          <cell r="BM44">
            <v>12891</v>
          </cell>
          <cell r="BN44">
            <v>18305</v>
          </cell>
          <cell r="BO44">
            <v>21012</v>
          </cell>
          <cell r="BP44">
            <v>23847</v>
          </cell>
          <cell r="BQ44">
            <v>26555</v>
          </cell>
          <cell r="BR44">
            <v>12891</v>
          </cell>
          <cell r="BS44">
            <v>18305</v>
          </cell>
          <cell r="BT44">
            <v>21012</v>
          </cell>
          <cell r="BU44">
            <v>13965</v>
          </cell>
          <cell r="BV44">
            <v>25836</v>
          </cell>
          <cell r="BW44">
            <v>13965</v>
          </cell>
          <cell r="BX44">
            <v>19831</v>
          </cell>
          <cell r="BY44">
            <v>22764</v>
          </cell>
          <cell r="BZ44">
            <v>25836</v>
          </cell>
          <cell r="CA44">
            <v>28769</v>
          </cell>
          <cell r="CB44">
            <v>13965</v>
          </cell>
          <cell r="CC44">
            <v>19831</v>
          </cell>
          <cell r="CD44">
            <v>22764</v>
          </cell>
          <cell r="CE44">
            <v>15039</v>
          </cell>
          <cell r="CF44">
            <v>27822</v>
          </cell>
          <cell r="CG44">
            <v>15039</v>
          </cell>
          <cell r="CH44">
            <v>21355</v>
          </cell>
          <cell r="CI44">
            <v>24513</v>
          </cell>
          <cell r="CJ44">
            <v>27822</v>
          </cell>
          <cell r="CK44">
            <v>30981</v>
          </cell>
          <cell r="CL44">
            <v>15039</v>
          </cell>
          <cell r="CM44">
            <v>21355</v>
          </cell>
          <cell r="CN44">
            <v>24513</v>
          </cell>
          <cell r="CO44">
            <v>16619</v>
          </cell>
          <cell r="CP44">
            <v>30745</v>
          </cell>
          <cell r="CQ44">
            <v>16619</v>
          </cell>
          <cell r="CR44">
            <v>23598</v>
          </cell>
          <cell r="CS44">
            <v>27089</v>
          </cell>
          <cell r="CT44">
            <v>30745</v>
          </cell>
          <cell r="CU44">
            <v>34234</v>
          </cell>
          <cell r="CV44">
            <v>16619</v>
          </cell>
          <cell r="CW44">
            <v>23598</v>
          </cell>
          <cell r="CX44">
            <v>27089</v>
          </cell>
          <cell r="CY44">
            <v>18280</v>
          </cell>
          <cell r="CZ44">
            <v>33818</v>
          </cell>
          <cell r="DA44">
            <v>18280</v>
          </cell>
          <cell r="DB44">
            <v>25958</v>
          </cell>
          <cell r="DC44">
            <v>29797</v>
          </cell>
          <cell r="DD44">
            <v>33818</v>
          </cell>
          <cell r="DE44">
            <v>37658</v>
          </cell>
          <cell r="DF44">
            <v>18280</v>
          </cell>
          <cell r="DG44">
            <v>25958</v>
          </cell>
          <cell r="DH44">
            <v>29797</v>
          </cell>
          <cell r="DI44">
            <v>20474</v>
          </cell>
          <cell r="DJ44">
            <v>37877</v>
          </cell>
          <cell r="DK44">
            <v>20474</v>
          </cell>
          <cell r="DL44">
            <v>29073</v>
          </cell>
          <cell r="DM44">
            <v>33373</v>
          </cell>
          <cell r="DN44">
            <v>37877</v>
          </cell>
          <cell r="DO44">
            <v>42177</v>
          </cell>
          <cell r="DP44">
            <v>20474</v>
          </cell>
          <cell r="DQ44">
            <v>29073</v>
          </cell>
          <cell r="DR44">
            <v>33373</v>
          </cell>
          <cell r="DS44">
            <v>21970</v>
          </cell>
          <cell r="DT44">
            <v>40644</v>
          </cell>
          <cell r="DU44">
            <v>21970</v>
          </cell>
          <cell r="DV44">
            <v>31197</v>
          </cell>
          <cell r="DW44">
            <v>35811</v>
          </cell>
          <cell r="DX44">
            <v>40644</v>
          </cell>
          <cell r="DY44">
            <v>45257</v>
          </cell>
          <cell r="DZ44">
            <v>21970</v>
          </cell>
          <cell r="EA44">
            <v>31197</v>
          </cell>
          <cell r="EB44">
            <v>35811</v>
          </cell>
          <cell r="EC44">
            <v>24662</v>
          </cell>
          <cell r="ED44">
            <v>45626</v>
          </cell>
          <cell r="EE44">
            <v>24662</v>
          </cell>
          <cell r="EF44">
            <v>35020</v>
          </cell>
          <cell r="EG44">
            <v>40199</v>
          </cell>
          <cell r="EH44">
            <v>45626</v>
          </cell>
          <cell r="EI44">
            <v>50804</v>
          </cell>
          <cell r="EJ44">
            <v>24662</v>
          </cell>
          <cell r="EK44">
            <v>35020</v>
          </cell>
          <cell r="EL44">
            <v>40199</v>
          </cell>
          <cell r="EM44">
            <v>27129</v>
          </cell>
          <cell r="EN44">
            <v>50188</v>
          </cell>
          <cell r="EO44">
            <v>27129</v>
          </cell>
          <cell r="EP44">
            <v>38524</v>
          </cell>
          <cell r="EQ44">
            <v>44220</v>
          </cell>
          <cell r="ER44">
            <v>50188</v>
          </cell>
          <cell r="ES44">
            <v>55886</v>
          </cell>
          <cell r="ET44">
            <v>27129</v>
          </cell>
          <cell r="EU44">
            <v>38524</v>
          </cell>
          <cell r="EV44">
            <v>44220</v>
          </cell>
          <cell r="EW44">
            <v>28361</v>
          </cell>
          <cell r="EX44">
            <v>52469</v>
          </cell>
          <cell r="EY44">
            <v>28361</v>
          </cell>
          <cell r="EZ44">
            <v>40273</v>
          </cell>
          <cell r="FA44">
            <v>46229</v>
          </cell>
          <cell r="FB44">
            <v>52469</v>
          </cell>
          <cell r="FC44">
            <v>58425</v>
          </cell>
          <cell r="FD44">
            <v>28361</v>
          </cell>
          <cell r="FE44">
            <v>40273</v>
          </cell>
          <cell r="FF44">
            <v>46229</v>
          </cell>
        </row>
        <row r="45">
          <cell r="A45" t="str">
            <v>H</v>
          </cell>
          <cell r="B45" t="str">
            <v>Y</v>
          </cell>
          <cell r="C45">
            <v>8109</v>
          </cell>
          <cell r="D45">
            <v>15002</v>
          </cell>
          <cell r="E45">
            <v>8109</v>
          </cell>
          <cell r="F45">
            <v>11515</v>
          </cell>
          <cell r="G45">
            <v>13217</v>
          </cell>
          <cell r="H45">
            <v>15002</v>
          </cell>
          <cell r="I45">
            <v>16704</v>
          </cell>
          <cell r="J45">
            <v>8109</v>
          </cell>
          <cell r="K45">
            <v>11515</v>
          </cell>
          <cell r="L45">
            <v>13217</v>
          </cell>
          <cell r="M45">
            <v>8847</v>
          </cell>
          <cell r="N45">
            <v>16367</v>
          </cell>
          <cell r="O45">
            <v>8847</v>
          </cell>
          <cell r="P45">
            <v>12563</v>
          </cell>
          <cell r="Q45">
            <v>14421</v>
          </cell>
          <cell r="R45">
            <v>16367</v>
          </cell>
          <cell r="S45">
            <v>18226</v>
          </cell>
          <cell r="T45">
            <v>8847</v>
          </cell>
          <cell r="U45">
            <v>12563</v>
          </cell>
          <cell r="V45">
            <v>14421</v>
          </cell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  <cell r="AI45"/>
          <cell r="AJ45"/>
          <cell r="AK45"/>
          <cell r="AL45"/>
          <cell r="AM45"/>
          <cell r="AN45"/>
          <cell r="AO45"/>
          <cell r="AP45"/>
          <cell r="AQ45">
            <v>9939</v>
          </cell>
          <cell r="AR45">
            <v>18388</v>
          </cell>
          <cell r="AS45">
            <v>9939</v>
          </cell>
          <cell r="AT45">
            <v>14114</v>
          </cell>
          <cell r="AU45">
            <v>16202</v>
          </cell>
          <cell r="AV45">
            <v>18388</v>
          </cell>
          <cell r="AW45">
            <v>20475</v>
          </cell>
          <cell r="AX45">
            <v>9939</v>
          </cell>
          <cell r="AY45">
            <v>14114</v>
          </cell>
          <cell r="AZ45">
            <v>16202</v>
          </cell>
          <cell r="BA45">
            <v>10401</v>
          </cell>
          <cell r="BB45">
            <v>19242</v>
          </cell>
          <cell r="BC45">
            <v>10401</v>
          </cell>
          <cell r="BD45">
            <v>14770</v>
          </cell>
          <cell r="BE45">
            <v>16954</v>
          </cell>
          <cell r="BF45">
            <v>19242</v>
          </cell>
          <cell r="BG45">
            <v>21426</v>
          </cell>
          <cell r="BH45">
            <v>10401</v>
          </cell>
          <cell r="BI45">
            <v>14770</v>
          </cell>
          <cell r="BJ45">
            <v>16954</v>
          </cell>
          <cell r="BK45">
            <v>11094</v>
          </cell>
          <cell r="BL45">
            <v>20524</v>
          </cell>
          <cell r="BM45">
            <v>11094</v>
          </cell>
          <cell r="BN45">
            <v>15754</v>
          </cell>
          <cell r="BO45">
            <v>18084</v>
          </cell>
          <cell r="BP45">
            <v>20524</v>
          </cell>
          <cell r="BQ45">
            <v>22854</v>
          </cell>
          <cell r="BR45">
            <v>11094</v>
          </cell>
          <cell r="BS45">
            <v>15754</v>
          </cell>
          <cell r="BT45">
            <v>18084</v>
          </cell>
          <cell r="BU45">
            <v>12019</v>
          </cell>
          <cell r="BV45">
            <v>22236</v>
          </cell>
          <cell r="BW45">
            <v>12019</v>
          </cell>
          <cell r="BX45">
            <v>17068</v>
          </cell>
          <cell r="BY45">
            <v>19592</v>
          </cell>
          <cell r="BZ45">
            <v>22236</v>
          </cell>
          <cell r="CA45">
            <v>24760</v>
          </cell>
          <cell r="CB45">
            <v>12019</v>
          </cell>
          <cell r="CC45">
            <v>17068</v>
          </cell>
          <cell r="CD45">
            <v>19592</v>
          </cell>
          <cell r="CE45">
            <v>12943</v>
          </cell>
          <cell r="CF45">
            <v>23945</v>
          </cell>
          <cell r="CG45">
            <v>12943</v>
          </cell>
          <cell r="CH45">
            <v>18379</v>
          </cell>
          <cell r="CI45">
            <v>21098</v>
          </cell>
          <cell r="CJ45">
            <v>23945</v>
          </cell>
          <cell r="CK45">
            <v>26664</v>
          </cell>
          <cell r="CL45">
            <v>12943</v>
          </cell>
          <cell r="CM45">
            <v>18379</v>
          </cell>
          <cell r="CN45">
            <v>21098</v>
          </cell>
          <cell r="CO45">
            <v>14303</v>
          </cell>
          <cell r="CP45">
            <v>26461</v>
          </cell>
          <cell r="CQ45">
            <v>14303</v>
          </cell>
          <cell r="CR45">
            <v>20310</v>
          </cell>
          <cell r="CS45">
            <v>23314</v>
          </cell>
          <cell r="CT45">
            <v>26461</v>
          </cell>
          <cell r="CU45">
            <v>29464</v>
          </cell>
          <cell r="CV45">
            <v>14303</v>
          </cell>
          <cell r="CW45">
            <v>20310</v>
          </cell>
          <cell r="CX45">
            <v>23314</v>
          </cell>
          <cell r="CY45">
            <v>15733</v>
          </cell>
          <cell r="CZ45">
            <v>29106</v>
          </cell>
          <cell r="DA45">
            <v>15733</v>
          </cell>
          <cell r="DB45">
            <v>22341</v>
          </cell>
          <cell r="DC45">
            <v>25645</v>
          </cell>
          <cell r="DD45">
            <v>29106</v>
          </cell>
          <cell r="DE45">
            <v>32410</v>
          </cell>
          <cell r="DF45">
            <v>15733</v>
          </cell>
          <cell r="DG45">
            <v>22341</v>
          </cell>
          <cell r="DH45">
            <v>25645</v>
          </cell>
          <cell r="DI45">
            <v>17621</v>
          </cell>
          <cell r="DJ45">
            <v>32599</v>
          </cell>
          <cell r="DK45">
            <v>17621</v>
          </cell>
          <cell r="DL45">
            <v>25022</v>
          </cell>
          <cell r="DM45">
            <v>28723</v>
          </cell>
          <cell r="DN45">
            <v>32599</v>
          </cell>
          <cell r="DO45">
            <v>36300</v>
          </cell>
          <cell r="DP45">
            <v>17621</v>
          </cell>
          <cell r="DQ45">
            <v>25022</v>
          </cell>
          <cell r="DR45">
            <v>28723</v>
          </cell>
          <cell r="DS45">
            <v>18908</v>
          </cell>
          <cell r="DT45">
            <v>34981</v>
          </cell>
          <cell r="DU45">
            <v>18908</v>
          </cell>
          <cell r="DV45">
            <v>26850</v>
          </cell>
          <cell r="DW45">
            <v>30821</v>
          </cell>
          <cell r="DX45">
            <v>34981</v>
          </cell>
          <cell r="DY45">
            <v>38951</v>
          </cell>
          <cell r="DZ45">
            <v>18908</v>
          </cell>
          <cell r="EA45">
            <v>26850</v>
          </cell>
          <cell r="EB45">
            <v>30821</v>
          </cell>
          <cell r="EC45">
            <v>21226</v>
          </cell>
          <cell r="ED45">
            <v>39268</v>
          </cell>
          <cell r="EE45">
            <v>21226</v>
          </cell>
          <cell r="EF45">
            <v>30140</v>
          </cell>
          <cell r="EG45">
            <v>34598</v>
          </cell>
          <cell r="EH45">
            <v>39268</v>
          </cell>
          <cell r="EI45">
            <v>43725</v>
          </cell>
          <cell r="EJ45">
            <v>21226</v>
          </cell>
          <cell r="EK45">
            <v>30140</v>
          </cell>
          <cell r="EL45">
            <v>34598</v>
          </cell>
          <cell r="EM45">
            <v>23349</v>
          </cell>
          <cell r="EN45">
            <v>43195</v>
          </cell>
          <cell r="EO45">
            <v>23349</v>
          </cell>
          <cell r="EP45">
            <v>33156</v>
          </cell>
          <cell r="EQ45">
            <v>38058</v>
          </cell>
          <cell r="ER45">
            <v>43195</v>
          </cell>
          <cell r="ES45">
            <v>48098</v>
          </cell>
          <cell r="ET45">
            <v>23349</v>
          </cell>
          <cell r="EU45">
            <v>33156</v>
          </cell>
          <cell r="EV45">
            <v>38058</v>
          </cell>
          <cell r="EW45">
            <v>24409</v>
          </cell>
          <cell r="EX45">
            <v>45157</v>
          </cell>
          <cell r="EY45">
            <v>24409</v>
          </cell>
          <cell r="EZ45">
            <v>34662</v>
          </cell>
          <cell r="FA45">
            <v>39788</v>
          </cell>
          <cell r="FB45">
            <v>45157</v>
          </cell>
          <cell r="FC45">
            <v>50283</v>
          </cell>
          <cell r="FD45">
            <v>24409</v>
          </cell>
          <cell r="FE45">
            <v>34662</v>
          </cell>
          <cell r="FF45">
            <v>39788</v>
          </cell>
        </row>
        <row r="46">
          <cell r="A46" t="str">
            <v>I</v>
          </cell>
          <cell r="B46" t="str">
            <v>D</v>
          </cell>
          <cell r="C46">
            <v>8154</v>
          </cell>
          <cell r="D46">
            <v>15085</v>
          </cell>
          <cell r="E46">
            <v>8154</v>
          </cell>
          <cell r="F46">
            <v>11579</v>
          </cell>
          <cell r="G46">
            <v>13291</v>
          </cell>
          <cell r="H46">
            <v>15085</v>
          </cell>
          <cell r="I46">
            <v>16797</v>
          </cell>
          <cell r="J46">
            <v>8154</v>
          </cell>
          <cell r="K46">
            <v>11579</v>
          </cell>
          <cell r="L46">
            <v>13291</v>
          </cell>
          <cell r="M46">
            <v>8897</v>
          </cell>
          <cell r="N46">
            <v>16459</v>
          </cell>
          <cell r="O46">
            <v>8897</v>
          </cell>
          <cell r="P46">
            <v>12634</v>
          </cell>
          <cell r="Q46">
            <v>14502</v>
          </cell>
          <cell r="R46">
            <v>16459</v>
          </cell>
          <cell r="S46">
            <v>18328</v>
          </cell>
          <cell r="T46">
            <v>8897</v>
          </cell>
          <cell r="U46">
            <v>12634</v>
          </cell>
          <cell r="V46">
            <v>14502</v>
          </cell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  <cell r="AI46"/>
          <cell r="AJ46"/>
          <cell r="AK46"/>
          <cell r="AL46"/>
          <cell r="AM46"/>
          <cell r="AN46"/>
          <cell r="AO46"/>
          <cell r="AP46"/>
          <cell r="AQ46">
            <v>9995</v>
          </cell>
          <cell r="AR46">
            <v>18491</v>
          </cell>
          <cell r="AS46">
            <v>9995</v>
          </cell>
          <cell r="AT46">
            <v>14193</v>
          </cell>
          <cell r="AU46">
            <v>16292</v>
          </cell>
          <cell r="AV46">
            <v>18491</v>
          </cell>
          <cell r="AW46">
            <v>20590</v>
          </cell>
          <cell r="AX46">
            <v>9995</v>
          </cell>
          <cell r="AY46">
            <v>14193</v>
          </cell>
          <cell r="AZ46">
            <v>16292</v>
          </cell>
          <cell r="BA46">
            <v>10460</v>
          </cell>
          <cell r="BB46">
            <v>19351</v>
          </cell>
          <cell r="BC46">
            <v>10460</v>
          </cell>
          <cell r="BD46">
            <v>14853</v>
          </cell>
          <cell r="BE46">
            <v>17050</v>
          </cell>
          <cell r="BF46">
            <v>19351</v>
          </cell>
          <cell r="BG46">
            <v>21548</v>
          </cell>
          <cell r="BH46">
            <v>10460</v>
          </cell>
          <cell r="BI46">
            <v>14853</v>
          </cell>
          <cell r="BJ46">
            <v>17050</v>
          </cell>
          <cell r="BK46">
            <v>11157</v>
          </cell>
          <cell r="BL46">
            <v>20640</v>
          </cell>
          <cell r="BM46">
            <v>11157</v>
          </cell>
          <cell r="BN46">
            <v>15843</v>
          </cell>
          <cell r="BO46">
            <v>18186</v>
          </cell>
          <cell r="BP46">
            <v>20640</v>
          </cell>
          <cell r="BQ46">
            <v>22983</v>
          </cell>
          <cell r="BR46">
            <v>11157</v>
          </cell>
          <cell r="BS46">
            <v>15843</v>
          </cell>
          <cell r="BT46">
            <v>18186</v>
          </cell>
          <cell r="BU46">
            <v>12087</v>
          </cell>
          <cell r="BV46">
            <v>22361</v>
          </cell>
          <cell r="BW46">
            <v>12087</v>
          </cell>
          <cell r="BX46">
            <v>17164</v>
          </cell>
          <cell r="BY46">
            <v>19702</v>
          </cell>
          <cell r="BZ46">
            <v>22361</v>
          </cell>
          <cell r="CA46">
            <v>24899</v>
          </cell>
          <cell r="CB46">
            <v>12087</v>
          </cell>
          <cell r="CC46">
            <v>17164</v>
          </cell>
          <cell r="CD46">
            <v>19702</v>
          </cell>
          <cell r="CE46">
            <v>13016</v>
          </cell>
          <cell r="CF46">
            <v>24080</v>
          </cell>
          <cell r="CG46">
            <v>13016</v>
          </cell>
          <cell r="CH46">
            <v>18483</v>
          </cell>
          <cell r="CI46">
            <v>21216</v>
          </cell>
          <cell r="CJ46">
            <v>24080</v>
          </cell>
          <cell r="CK46">
            <v>26813</v>
          </cell>
          <cell r="CL46">
            <v>13016</v>
          </cell>
          <cell r="CM46">
            <v>18483</v>
          </cell>
          <cell r="CN46">
            <v>21216</v>
          </cell>
          <cell r="CO46">
            <v>14383</v>
          </cell>
          <cell r="CP46">
            <v>26609</v>
          </cell>
          <cell r="CQ46">
            <v>14383</v>
          </cell>
          <cell r="CR46">
            <v>20424</v>
          </cell>
          <cell r="CS46">
            <v>23444</v>
          </cell>
          <cell r="CT46">
            <v>26609</v>
          </cell>
          <cell r="CU46">
            <v>29629</v>
          </cell>
          <cell r="CV46">
            <v>14383</v>
          </cell>
          <cell r="CW46">
            <v>20424</v>
          </cell>
          <cell r="CX46">
            <v>23444</v>
          </cell>
          <cell r="CY46">
            <v>15821</v>
          </cell>
          <cell r="CZ46">
            <v>29269</v>
          </cell>
          <cell r="DA46">
            <v>15821</v>
          </cell>
          <cell r="DB46">
            <v>22466</v>
          </cell>
          <cell r="DC46">
            <v>25788</v>
          </cell>
          <cell r="DD46">
            <v>29269</v>
          </cell>
          <cell r="DE46">
            <v>32591</v>
          </cell>
          <cell r="DF46">
            <v>15821</v>
          </cell>
          <cell r="DG46">
            <v>22466</v>
          </cell>
          <cell r="DH46">
            <v>25788</v>
          </cell>
          <cell r="DI46">
            <v>17720</v>
          </cell>
          <cell r="DJ46">
            <v>32782</v>
          </cell>
          <cell r="DK46">
            <v>17720</v>
          </cell>
          <cell r="DL46">
            <v>25162</v>
          </cell>
          <cell r="DM46">
            <v>28884</v>
          </cell>
          <cell r="DN46">
            <v>32782</v>
          </cell>
          <cell r="DO46">
            <v>36503</v>
          </cell>
          <cell r="DP46">
            <v>17720</v>
          </cell>
          <cell r="DQ46">
            <v>25162</v>
          </cell>
          <cell r="DR46">
            <v>28884</v>
          </cell>
          <cell r="DS46">
            <v>19014</v>
          </cell>
          <cell r="DT46">
            <v>35176</v>
          </cell>
          <cell r="DU46">
            <v>19014</v>
          </cell>
          <cell r="DV46">
            <v>27000</v>
          </cell>
          <cell r="DW46">
            <v>30993</v>
          </cell>
          <cell r="DX46">
            <v>35176</v>
          </cell>
          <cell r="DY46">
            <v>39169</v>
          </cell>
          <cell r="DZ46">
            <v>19014</v>
          </cell>
          <cell r="EA46">
            <v>27000</v>
          </cell>
          <cell r="EB46">
            <v>30993</v>
          </cell>
          <cell r="EC46">
            <v>21344</v>
          </cell>
          <cell r="ED46">
            <v>39486</v>
          </cell>
          <cell r="EE46">
            <v>21344</v>
          </cell>
          <cell r="EF46">
            <v>30308</v>
          </cell>
          <cell r="EG46">
            <v>34791</v>
          </cell>
          <cell r="EH46">
            <v>39486</v>
          </cell>
          <cell r="EI46">
            <v>43969</v>
          </cell>
          <cell r="EJ46">
            <v>21344</v>
          </cell>
          <cell r="EK46">
            <v>30308</v>
          </cell>
          <cell r="EL46">
            <v>34791</v>
          </cell>
          <cell r="EM46">
            <v>23478</v>
          </cell>
          <cell r="EN46">
            <v>43434</v>
          </cell>
          <cell r="EO46">
            <v>23478</v>
          </cell>
          <cell r="EP46">
            <v>33339</v>
          </cell>
          <cell r="EQ46">
            <v>38269</v>
          </cell>
          <cell r="ER46">
            <v>43434</v>
          </cell>
          <cell r="ES46">
            <v>48365</v>
          </cell>
          <cell r="ET46">
            <v>23478</v>
          </cell>
          <cell r="EU46">
            <v>33339</v>
          </cell>
          <cell r="EV46">
            <v>38269</v>
          </cell>
          <cell r="EW46">
            <v>24546</v>
          </cell>
          <cell r="EX46">
            <v>45410</v>
          </cell>
          <cell r="EY46">
            <v>24546</v>
          </cell>
          <cell r="EZ46">
            <v>34855</v>
          </cell>
          <cell r="FA46">
            <v>40010</v>
          </cell>
          <cell r="FB46">
            <v>45410</v>
          </cell>
          <cell r="FC46">
            <v>50565</v>
          </cell>
          <cell r="FD46">
            <v>24546</v>
          </cell>
          <cell r="FE46">
            <v>34855</v>
          </cell>
          <cell r="FF46">
            <v>40010</v>
          </cell>
        </row>
        <row r="47">
          <cell r="A47" t="str">
            <v>I</v>
          </cell>
          <cell r="B47" t="str">
            <v>A</v>
          </cell>
          <cell r="C47">
            <v>10845</v>
          </cell>
          <cell r="D47">
            <v>20063</v>
          </cell>
          <cell r="E47">
            <v>10845</v>
          </cell>
          <cell r="F47">
            <v>15400</v>
          </cell>
          <cell r="G47">
            <v>17677</v>
          </cell>
          <cell r="H47">
            <v>20063</v>
          </cell>
          <cell r="I47">
            <v>22340</v>
          </cell>
          <cell r="J47">
            <v>10845</v>
          </cell>
          <cell r="K47">
            <v>15400</v>
          </cell>
          <cell r="L47">
            <v>17677</v>
          </cell>
          <cell r="M47">
            <v>11833</v>
          </cell>
          <cell r="N47">
            <v>21890</v>
          </cell>
          <cell r="O47">
            <v>11833</v>
          </cell>
          <cell r="P47">
            <v>16803</v>
          </cell>
          <cell r="Q47">
            <v>19288</v>
          </cell>
          <cell r="R47">
            <v>21890</v>
          </cell>
          <cell r="S47">
            <v>24376</v>
          </cell>
          <cell r="T47">
            <v>11833</v>
          </cell>
          <cell r="U47">
            <v>16803</v>
          </cell>
          <cell r="V47">
            <v>19288</v>
          </cell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  <cell r="AI47"/>
          <cell r="AJ47"/>
          <cell r="AK47"/>
          <cell r="AL47"/>
          <cell r="AM47"/>
          <cell r="AN47"/>
          <cell r="AO47"/>
          <cell r="AP47"/>
          <cell r="AQ47">
            <v>13293</v>
          </cell>
          <cell r="AR47">
            <v>24593</v>
          </cell>
          <cell r="AS47">
            <v>13293</v>
          </cell>
          <cell r="AT47">
            <v>18877</v>
          </cell>
          <cell r="AU47">
            <v>21668</v>
          </cell>
          <cell r="AV47">
            <v>24593</v>
          </cell>
          <cell r="AW47">
            <v>27385</v>
          </cell>
          <cell r="AX47">
            <v>13293</v>
          </cell>
          <cell r="AY47">
            <v>18877</v>
          </cell>
          <cell r="AZ47">
            <v>21668</v>
          </cell>
          <cell r="BA47">
            <v>13912</v>
          </cell>
          <cell r="BB47">
            <v>25737</v>
          </cell>
          <cell r="BC47">
            <v>13912</v>
          </cell>
          <cell r="BD47">
            <v>19754</v>
          </cell>
          <cell r="BE47">
            <v>22677</v>
          </cell>
          <cell r="BF47">
            <v>25737</v>
          </cell>
          <cell r="BG47">
            <v>28659</v>
          </cell>
          <cell r="BH47">
            <v>13912</v>
          </cell>
          <cell r="BI47">
            <v>19754</v>
          </cell>
          <cell r="BJ47">
            <v>22677</v>
          </cell>
          <cell r="BK47">
            <v>14839</v>
          </cell>
          <cell r="BL47">
            <v>27451</v>
          </cell>
          <cell r="BM47">
            <v>14839</v>
          </cell>
          <cell r="BN47">
            <v>21071</v>
          </cell>
          <cell r="BO47">
            <v>24187</v>
          </cell>
          <cell r="BP47">
            <v>27451</v>
          </cell>
          <cell r="BQ47">
            <v>30567</v>
          </cell>
          <cell r="BR47">
            <v>14839</v>
          </cell>
          <cell r="BS47">
            <v>21071</v>
          </cell>
          <cell r="BT47">
            <v>24187</v>
          </cell>
          <cell r="BU47">
            <v>16076</v>
          </cell>
          <cell r="BV47">
            <v>29740</v>
          </cell>
          <cell r="BW47">
            <v>16076</v>
          </cell>
          <cell r="BX47">
            <v>22828</v>
          </cell>
          <cell r="BY47">
            <v>26204</v>
          </cell>
          <cell r="BZ47">
            <v>29740</v>
          </cell>
          <cell r="CA47">
            <v>33116</v>
          </cell>
          <cell r="CB47">
            <v>16076</v>
          </cell>
          <cell r="CC47">
            <v>22828</v>
          </cell>
          <cell r="CD47">
            <v>26204</v>
          </cell>
          <cell r="CE47">
            <v>17311</v>
          </cell>
          <cell r="CF47">
            <v>32026</v>
          </cell>
          <cell r="CG47">
            <v>17311</v>
          </cell>
          <cell r="CH47">
            <v>24582</v>
          </cell>
          <cell r="CI47">
            <v>28217</v>
          </cell>
          <cell r="CJ47">
            <v>32026</v>
          </cell>
          <cell r="CK47">
            <v>35661</v>
          </cell>
          <cell r="CL47">
            <v>17311</v>
          </cell>
          <cell r="CM47">
            <v>24582</v>
          </cell>
          <cell r="CN47">
            <v>28217</v>
          </cell>
          <cell r="CO47">
            <v>19129</v>
          </cell>
          <cell r="CP47">
            <v>35390</v>
          </cell>
          <cell r="CQ47">
            <v>19129</v>
          </cell>
          <cell r="CR47">
            <v>27164</v>
          </cell>
          <cell r="CS47">
            <v>31181</v>
          </cell>
          <cell r="CT47">
            <v>35390</v>
          </cell>
          <cell r="CU47">
            <v>39407</v>
          </cell>
          <cell r="CV47">
            <v>19129</v>
          </cell>
          <cell r="CW47">
            <v>27164</v>
          </cell>
          <cell r="CX47">
            <v>31181</v>
          </cell>
          <cell r="CY47">
            <v>21042</v>
          </cell>
          <cell r="CZ47">
            <v>38928</v>
          </cell>
          <cell r="DA47">
            <v>21042</v>
          </cell>
          <cell r="DB47">
            <v>29880</v>
          </cell>
          <cell r="DC47">
            <v>34298</v>
          </cell>
          <cell r="DD47">
            <v>38928</v>
          </cell>
          <cell r="DE47">
            <v>43346</v>
          </cell>
          <cell r="DF47">
            <v>21042</v>
          </cell>
          <cell r="DG47">
            <v>29880</v>
          </cell>
          <cell r="DH47">
            <v>34298</v>
          </cell>
          <cell r="DI47">
            <v>23568</v>
          </cell>
          <cell r="DJ47">
            <v>43600</v>
          </cell>
          <cell r="DK47">
            <v>23568</v>
          </cell>
          <cell r="DL47">
            <v>33465</v>
          </cell>
          <cell r="DM47">
            <v>38416</v>
          </cell>
          <cell r="DN47">
            <v>43600</v>
          </cell>
          <cell r="DO47">
            <v>48549</v>
          </cell>
          <cell r="DP47">
            <v>23568</v>
          </cell>
          <cell r="DQ47">
            <v>33465</v>
          </cell>
          <cell r="DR47">
            <v>38416</v>
          </cell>
          <cell r="DS47">
            <v>25289</v>
          </cell>
          <cell r="DT47">
            <v>46784</v>
          </cell>
          <cell r="DU47">
            <v>25289</v>
          </cell>
          <cell r="DV47">
            <v>35910</v>
          </cell>
          <cell r="DW47">
            <v>41221</v>
          </cell>
          <cell r="DX47">
            <v>46784</v>
          </cell>
          <cell r="DY47">
            <v>52095</v>
          </cell>
          <cell r="DZ47">
            <v>25289</v>
          </cell>
          <cell r="EA47">
            <v>35910</v>
          </cell>
          <cell r="EB47">
            <v>41221</v>
          </cell>
          <cell r="EC47">
            <v>28388</v>
          </cell>
          <cell r="ED47">
            <v>52516</v>
          </cell>
          <cell r="EE47">
            <v>28388</v>
          </cell>
          <cell r="EF47">
            <v>40310</v>
          </cell>
          <cell r="EG47">
            <v>46272</v>
          </cell>
          <cell r="EH47">
            <v>52516</v>
          </cell>
          <cell r="EI47">
            <v>58479</v>
          </cell>
          <cell r="EJ47">
            <v>28388</v>
          </cell>
          <cell r="EK47">
            <v>40310</v>
          </cell>
          <cell r="EL47">
            <v>46272</v>
          </cell>
          <cell r="EM47">
            <v>31226</v>
          </cell>
          <cell r="EN47">
            <v>57767</v>
          </cell>
          <cell r="EO47">
            <v>31226</v>
          </cell>
          <cell r="EP47">
            <v>44341</v>
          </cell>
          <cell r="EQ47">
            <v>50898</v>
          </cell>
          <cell r="ER47">
            <v>57767</v>
          </cell>
          <cell r="ES47">
            <v>64325</v>
          </cell>
          <cell r="ET47">
            <v>31226</v>
          </cell>
          <cell r="EU47">
            <v>44341</v>
          </cell>
          <cell r="EV47">
            <v>50898</v>
          </cell>
          <cell r="EW47">
            <v>32646</v>
          </cell>
          <cell r="EX47">
            <v>60395</v>
          </cell>
          <cell r="EY47">
            <v>32646</v>
          </cell>
          <cell r="EZ47">
            <v>46357</v>
          </cell>
          <cell r="FA47">
            <v>53213</v>
          </cell>
          <cell r="FB47">
            <v>60395</v>
          </cell>
          <cell r="FC47">
            <v>67251</v>
          </cell>
          <cell r="FD47">
            <v>32646</v>
          </cell>
          <cell r="FE47">
            <v>46357</v>
          </cell>
          <cell r="FF47">
            <v>53213</v>
          </cell>
        </row>
        <row r="48">
          <cell r="A48" t="str">
            <v>I</v>
          </cell>
          <cell r="B48" t="str">
            <v>B</v>
          </cell>
          <cell r="C48">
            <v>9948</v>
          </cell>
          <cell r="D48">
            <v>18404</v>
          </cell>
          <cell r="E48">
            <v>9948</v>
          </cell>
          <cell r="F48">
            <v>14126</v>
          </cell>
          <cell r="G48">
            <v>16215</v>
          </cell>
          <cell r="H48">
            <v>18404</v>
          </cell>
          <cell r="I48">
            <v>20492</v>
          </cell>
          <cell r="J48">
            <v>9948</v>
          </cell>
          <cell r="K48">
            <v>14126</v>
          </cell>
          <cell r="L48">
            <v>16215</v>
          </cell>
          <cell r="M48">
            <v>10854</v>
          </cell>
          <cell r="N48">
            <v>20080</v>
          </cell>
          <cell r="O48">
            <v>10854</v>
          </cell>
          <cell r="P48">
            <v>15413</v>
          </cell>
          <cell r="Q48">
            <v>17692</v>
          </cell>
          <cell r="R48">
            <v>20080</v>
          </cell>
          <cell r="S48">
            <v>22360</v>
          </cell>
          <cell r="T48">
            <v>10854</v>
          </cell>
          <cell r="U48">
            <v>15413</v>
          </cell>
          <cell r="V48">
            <v>17692</v>
          </cell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  <cell r="AI48"/>
          <cell r="AJ48"/>
          <cell r="AK48"/>
          <cell r="AL48"/>
          <cell r="AM48"/>
          <cell r="AN48"/>
          <cell r="AO48"/>
          <cell r="AP48"/>
          <cell r="AQ48">
            <v>12194</v>
          </cell>
          <cell r="AR48">
            <v>22559</v>
          </cell>
          <cell r="AS48">
            <v>12194</v>
          </cell>
          <cell r="AT48">
            <v>17315</v>
          </cell>
          <cell r="AU48">
            <v>19876</v>
          </cell>
          <cell r="AV48">
            <v>22559</v>
          </cell>
          <cell r="AW48">
            <v>25120</v>
          </cell>
          <cell r="AX48">
            <v>12194</v>
          </cell>
          <cell r="AY48">
            <v>17315</v>
          </cell>
          <cell r="AZ48">
            <v>19876</v>
          </cell>
          <cell r="BA48">
            <v>12761</v>
          </cell>
          <cell r="BB48">
            <v>23608</v>
          </cell>
          <cell r="BC48">
            <v>12761</v>
          </cell>
          <cell r="BD48">
            <v>18121</v>
          </cell>
          <cell r="BE48">
            <v>20801</v>
          </cell>
          <cell r="BF48">
            <v>23608</v>
          </cell>
          <cell r="BG48">
            <v>26289</v>
          </cell>
          <cell r="BH48">
            <v>12761</v>
          </cell>
          <cell r="BI48">
            <v>18121</v>
          </cell>
          <cell r="BJ48">
            <v>20801</v>
          </cell>
          <cell r="BK48">
            <v>13612</v>
          </cell>
          <cell r="BL48">
            <v>25181</v>
          </cell>
          <cell r="BM48">
            <v>13612</v>
          </cell>
          <cell r="BN48">
            <v>19328</v>
          </cell>
          <cell r="BO48">
            <v>22187</v>
          </cell>
          <cell r="BP48">
            <v>25181</v>
          </cell>
          <cell r="BQ48">
            <v>28039</v>
          </cell>
          <cell r="BR48">
            <v>13612</v>
          </cell>
          <cell r="BS48">
            <v>19328</v>
          </cell>
          <cell r="BT48">
            <v>22187</v>
          </cell>
          <cell r="BU48">
            <v>14746</v>
          </cell>
          <cell r="BV48">
            <v>27280</v>
          </cell>
          <cell r="BW48">
            <v>14746</v>
          </cell>
          <cell r="BX48">
            <v>20940</v>
          </cell>
          <cell r="BY48">
            <v>24036</v>
          </cell>
          <cell r="BZ48">
            <v>27280</v>
          </cell>
          <cell r="CA48">
            <v>30377</v>
          </cell>
          <cell r="CB48">
            <v>14746</v>
          </cell>
          <cell r="CC48">
            <v>20940</v>
          </cell>
          <cell r="CD48">
            <v>24036</v>
          </cell>
          <cell r="CE48">
            <v>15880</v>
          </cell>
          <cell r="CF48">
            <v>29378</v>
          </cell>
          <cell r="CG48">
            <v>15880</v>
          </cell>
          <cell r="CH48">
            <v>22549</v>
          </cell>
          <cell r="CI48">
            <v>25884</v>
          </cell>
          <cell r="CJ48">
            <v>29378</v>
          </cell>
          <cell r="CK48">
            <v>32712</v>
          </cell>
          <cell r="CL48">
            <v>15880</v>
          </cell>
          <cell r="CM48">
            <v>22549</v>
          </cell>
          <cell r="CN48">
            <v>25884</v>
          </cell>
          <cell r="CO48">
            <v>17547</v>
          </cell>
          <cell r="CP48">
            <v>32463</v>
          </cell>
          <cell r="CQ48">
            <v>17547</v>
          </cell>
          <cell r="CR48">
            <v>24917</v>
          </cell>
          <cell r="CS48">
            <v>28602</v>
          </cell>
          <cell r="CT48">
            <v>32463</v>
          </cell>
          <cell r="CU48">
            <v>36147</v>
          </cell>
          <cell r="CV48">
            <v>17547</v>
          </cell>
          <cell r="CW48">
            <v>24917</v>
          </cell>
          <cell r="CX48">
            <v>28602</v>
          </cell>
          <cell r="CY48">
            <v>19302</v>
          </cell>
          <cell r="CZ48">
            <v>35708</v>
          </cell>
          <cell r="DA48">
            <v>19302</v>
          </cell>
          <cell r="DB48">
            <v>27409</v>
          </cell>
          <cell r="DC48">
            <v>31461</v>
          </cell>
          <cell r="DD48">
            <v>35708</v>
          </cell>
          <cell r="DE48">
            <v>39761</v>
          </cell>
          <cell r="DF48">
            <v>19302</v>
          </cell>
          <cell r="DG48">
            <v>27409</v>
          </cell>
          <cell r="DH48">
            <v>31461</v>
          </cell>
          <cell r="DI48">
            <v>21618</v>
          </cell>
          <cell r="DJ48">
            <v>39994</v>
          </cell>
          <cell r="DK48">
            <v>21618</v>
          </cell>
          <cell r="DL48">
            <v>30698</v>
          </cell>
          <cell r="DM48">
            <v>35238</v>
          </cell>
          <cell r="DN48">
            <v>39994</v>
          </cell>
          <cell r="DO48">
            <v>44534</v>
          </cell>
          <cell r="DP48">
            <v>21618</v>
          </cell>
          <cell r="DQ48">
            <v>30698</v>
          </cell>
          <cell r="DR48">
            <v>35238</v>
          </cell>
          <cell r="DS48">
            <v>23197</v>
          </cell>
          <cell r="DT48">
            <v>42915</v>
          </cell>
          <cell r="DU48">
            <v>23197</v>
          </cell>
          <cell r="DV48">
            <v>32940</v>
          </cell>
          <cell r="DW48">
            <v>37811</v>
          </cell>
          <cell r="DX48">
            <v>42915</v>
          </cell>
          <cell r="DY48">
            <v>47786</v>
          </cell>
          <cell r="DZ48">
            <v>23197</v>
          </cell>
          <cell r="EA48">
            <v>32940</v>
          </cell>
          <cell r="EB48">
            <v>37811</v>
          </cell>
          <cell r="EC48">
            <v>26040</v>
          </cell>
          <cell r="ED48">
            <v>48173</v>
          </cell>
          <cell r="EE48">
            <v>26040</v>
          </cell>
          <cell r="EF48">
            <v>36976</v>
          </cell>
          <cell r="EG48">
            <v>42445</v>
          </cell>
          <cell r="EH48">
            <v>48173</v>
          </cell>
          <cell r="EI48">
            <v>53642</v>
          </cell>
          <cell r="EJ48">
            <v>26040</v>
          </cell>
          <cell r="EK48">
            <v>36976</v>
          </cell>
          <cell r="EL48">
            <v>42445</v>
          </cell>
          <cell r="EM48">
            <v>28643</v>
          </cell>
          <cell r="EN48">
            <v>52989</v>
          </cell>
          <cell r="EO48">
            <v>28643</v>
          </cell>
          <cell r="EP48">
            <v>40674</v>
          </cell>
          <cell r="EQ48">
            <v>46688</v>
          </cell>
          <cell r="ER48">
            <v>52989</v>
          </cell>
          <cell r="ES48">
            <v>59005</v>
          </cell>
          <cell r="ET48">
            <v>28643</v>
          </cell>
          <cell r="EU48">
            <v>40674</v>
          </cell>
          <cell r="EV48">
            <v>46688</v>
          </cell>
          <cell r="EW48">
            <v>29946</v>
          </cell>
          <cell r="EX48">
            <v>55400</v>
          </cell>
          <cell r="EY48">
            <v>29946</v>
          </cell>
          <cell r="EZ48">
            <v>42523</v>
          </cell>
          <cell r="FA48">
            <v>48812</v>
          </cell>
          <cell r="FB48">
            <v>55400</v>
          </cell>
          <cell r="FC48">
            <v>61689</v>
          </cell>
          <cell r="FD48">
            <v>29946</v>
          </cell>
          <cell r="FE48">
            <v>42523</v>
          </cell>
          <cell r="FF48">
            <v>48812</v>
          </cell>
        </row>
        <row r="49">
          <cell r="A49" t="str">
            <v>I</v>
          </cell>
          <cell r="B49" t="str">
            <v>Y</v>
          </cell>
          <cell r="C49">
            <v>8562</v>
          </cell>
          <cell r="D49">
            <v>15839</v>
          </cell>
          <cell r="E49">
            <v>8562</v>
          </cell>
          <cell r="F49">
            <v>12158</v>
          </cell>
          <cell r="G49">
            <v>13956</v>
          </cell>
          <cell r="H49">
            <v>15839</v>
          </cell>
          <cell r="I49">
            <v>17637</v>
          </cell>
          <cell r="J49">
            <v>8562</v>
          </cell>
          <cell r="K49">
            <v>12158</v>
          </cell>
          <cell r="L49">
            <v>13956</v>
          </cell>
          <cell r="M49">
            <v>9342</v>
          </cell>
          <cell r="N49">
            <v>17282</v>
          </cell>
          <cell r="O49">
            <v>9342</v>
          </cell>
          <cell r="P49">
            <v>13266</v>
          </cell>
          <cell r="Q49">
            <v>15227</v>
          </cell>
          <cell r="R49">
            <v>17282</v>
          </cell>
          <cell r="S49">
            <v>19244</v>
          </cell>
          <cell r="T49">
            <v>9342</v>
          </cell>
          <cell r="U49">
            <v>13266</v>
          </cell>
          <cell r="V49">
            <v>15227</v>
          </cell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>
            <v>10495</v>
          </cell>
          <cell r="AR49">
            <v>19416</v>
          </cell>
          <cell r="AS49">
            <v>10495</v>
          </cell>
          <cell r="AT49">
            <v>14903</v>
          </cell>
          <cell r="AU49">
            <v>17107</v>
          </cell>
          <cell r="AV49">
            <v>19416</v>
          </cell>
          <cell r="AW49">
            <v>21620</v>
          </cell>
          <cell r="AX49">
            <v>10495</v>
          </cell>
          <cell r="AY49">
            <v>14903</v>
          </cell>
          <cell r="AZ49">
            <v>17107</v>
          </cell>
          <cell r="BA49">
            <v>10983</v>
          </cell>
          <cell r="BB49">
            <v>20319</v>
          </cell>
          <cell r="BC49">
            <v>10983</v>
          </cell>
          <cell r="BD49">
            <v>15596</v>
          </cell>
          <cell r="BE49">
            <v>17903</v>
          </cell>
          <cell r="BF49">
            <v>20319</v>
          </cell>
          <cell r="BG49">
            <v>22625</v>
          </cell>
          <cell r="BH49">
            <v>10983</v>
          </cell>
          <cell r="BI49">
            <v>15596</v>
          </cell>
          <cell r="BJ49">
            <v>17903</v>
          </cell>
          <cell r="BK49">
            <v>11715</v>
          </cell>
          <cell r="BL49">
            <v>21672</v>
          </cell>
          <cell r="BM49">
            <v>11715</v>
          </cell>
          <cell r="BN49">
            <v>16635</v>
          </cell>
          <cell r="BO49">
            <v>19095</v>
          </cell>
          <cell r="BP49">
            <v>21672</v>
          </cell>
          <cell r="BQ49">
            <v>24132</v>
          </cell>
          <cell r="BR49">
            <v>11715</v>
          </cell>
          <cell r="BS49">
            <v>16635</v>
          </cell>
          <cell r="BT49">
            <v>19095</v>
          </cell>
          <cell r="BU49">
            <v>12691</v>
          </cell>
          <cell r="BV49">
            <v>23479</v>
          </cell>
          <cell r="BW49">
            <v>12691</v>
          </cell>
          <cell r="BX49">
            <v>18022</v>
          </cell>
          <cell r="BY49">
            <v>20687</v>
          </cell>
          <cell r="BZ49">
            <v>23479</v>
          </cell>
          <cell r="CA49">
            <v>26144</v>
          </cell>
          <cell r="CB49">
            <v>12691</v>
          </cell>
          <cell r="CC49">
            <v>18022</v>
          </cell>
          <cell r="CD49">
            <v>20687</v>
          </cell>
          <cell r="CE49">
            <v>13667</v>
          </cell>
          <cell r="CF49">
            <v>25284</v>
          </cell>
          <cell r="CG49">
            <v>13667</v>
          </cell>
          <cell r="CH49">
            <v>19407</v>
          </cell>
          <cell r="CI49">
            <v>22277</v>
          </cell>
          <cell r="CJ49">
            <v>25284</v>
          </cell>
          <cell r="CK49">
            <v>28154</v>
          </cell>
          <cell r="CL49">
            <v>13667</v>
          </cell>
          <cell r="CM49">
            <v>19407</v>
          </cell>
          <cell r="CN49">
            <v>22277</v>
          </cell>
          <cell r="CO49">
            <v>15102</v>
          </cell>
          <cell r="CP49">
            <v>27939</v>
          </cell>
          <cell r="CQ49">
            <v>15102</v>
          </cell>
          <cell r="CR49">
            <v>21445</v>
          </cell>
          <cell r="CS49">
            <v>24616</v>
          </cell>
          <cell r="CT49">
            <v>27939</v>
          </cell>
          <cell r="CU49">
            <v>31110</v>
          </cell>
          <cell r="CV49">
            <v>15102</v>
          </cell>
          <cell r="CW49">
            <v>21445</v>
          </cell>
          <cell r="CX49">
            <v>24616</v>
          </cell>
          <cell r="CY49">
            <v>16612</v>
          </cell>
          <cell r="CZ49">
            <v>30732</v>
          </cell>
          <cell r="DA49">
            <v>16612</v>
          </cell>
          <cell r="DB49">
            <v>23589</v>
          </cell>
          <cell r="DC49">
            <v>27077</v>
          </cell>
          <cell r="DD49">
            <v>30732</v>
          </cell>
          <cell r="DE49">
            <v>34221</v>
          </cell>
          <cell r="DF49">
            <v>16612</v>
          </cell>
          <cell r="DG49">
            <v>23589</v>
          </cell>
          <cell r="DH49">
            <v>27077</v>
          </cell>
          <cell r="DI49">
            <v>18606</v>
          </cell>
          <cell r="DJ49">
            <v>34421</v>
          </cell>
          <cell r="DK49">
            <v>18606</v>
          </cell>
          <cell r="DL49">
            <v>26420</v>
          </cell>
          <cell r="DM49">
            <v>30328</v>
          </cell>
          <cell r="DN49">
            <v>34421</v>
          </cell>
          <cell r="DO49">
            <v>38328</v>
          </cell>
          <cell r="DP49">
            <v>18606</v>
          </cell>
          <cell r="DQ49">
            <v>26420</v>
          </cell>
          <cell r="DR49">
            <v>30328</v>
          </cell>
          <cell r="DS49">
            <v>19965</v>
          </cell>
          <cell r="DT49">
            <v>36935</v>
          </cell>
          <cell r="DU49">
            <v>19965</v>
          </cell>
          <cell r="DV49">
            <v>28350</v>
          </cell>
          <cell r="DW49">
            <v>32543</v>
          </cell>
          <cell r="DX49">
            <v>36935</v>
          </cell>
          <cell r="DY49">
            <v>41127</v>
          </cell>
          <cell r="DZ49">
            <v>19965</v>
          </cell>
          <cell r="EA49">
            <v>28350</v>
          </cell>
          <cell r="EB49">
            <v>32543</v>
          </cell>
          <cell r="EC49">
            <v>22411</v>
          </cell>
          <cell r="ED49">
            <v>41460</v>
          </cell>
          <cell r="EE49">
            <v>22411</v>
          </cell>
          <cell r="EF49">
            <v>31823</v>
          </cell>
          <cell r="EG49">
            <v>36531</v>
          </cell>
          <cell r="EH49">
            <v>41460</v>
          </cell>
          <cell r="EI49">
            <v>46167</v>
          </cell>
          <cell r="EJ49">
            <v>22411</v>
          </cell>
          <cell r="EK49">
            <v>31823</v>
          </cell>
          <cell r="EL49">
            <v>36531</v>
          </cell>
          <cell r="EM49">
            <v>24652</v>
          </cell>
          <cell r="EN49">
            <v>45606</v>
          </cell>
          <cell r="EO49">
            <v>24652</v>
          </cell>
          <cell r="EP49">
            <v>35006</v>
          </cell>
          <cell r="EQ49">
            <v>40182</v>
          </cell>
          <cell r="ER49">
            <v>45606</v>
          </cell>
          <cell r="ES49">
            <v>50783</v>
          </cell>
          <cell r="ET49">
            <v>24652</v>
          </cell>
          <cell r="EU49">
            <v>35006</v>
          </cell>
          <cell r="EV49">
            <v>40182</v>
          </cell>
          <cell r="EW49">
            <v>25773</v>
          </cell>
          <cell r="EX49">
            <v>47681</v>
          </cell>
          <cell r="EY49">
            <v>25773</v>
          </cell>
          <cell r="EZ49">
            <v>36598</v>
          </cell>
          <cell r="FA49">
            <v>42011</v>
          </cell>
          <cell r="FB49">
            <v>47681</v>
          </cell>
          <cell r="FC49">
            <v>53093</v>
          </cell>
          <cell r="FD49">
            <v>25773</v>
          </cell>
          <cell r="FE49">
            <v>36598</v>
          </cell>
          <cell r="FF49">
            <v>42011</v>
          </cell>
        </row>
        <row r="50">
          <cell r="A50" t="str">
            <v>J</v>
          </cell>
          <cell r="B50" t="str">
            <v>D</v>
          </cell>
          <cell r="C50">
            <v>8769</v>
          </cell>
          <cell r="D50">
            <v>16223</v>
          </cell>
          <cell r="E50">
            <v>8769</v>
          </cell>
          <cell r="F50">
            <v>12452</v>
          </cell>
          <cell r="G50">
            <v>14293</v>
          </cell>
          <cell r="H50">
            <v>16223</v>
          </cell>
          <cell r="I50">
            <v>18064</v>
          </cell>
          <cell r="J50">
            <v>8769</v>
          </cell>
          <cell r="K50">
            <v>12452</v>
          </cell>
          <cell r="L50">
            <v>14293</v>
          </cell>
          <cell r="M50">
            <v>9565</v>
          </cell>
          <cell r="N50">
            <v>17695</v>
          </cell>
          <cell r="O50">
            <v>9565</v>
          </cell>
          <cell r="P50">
            <v>13582</v>
          </cell>
          <cell r="Q50">
            <v>15591</v>
          </cell>
          <cell r="R50">
            <v>17695</v>
          </cell>
          <cell r="S50">
            <v>19704</v>
          </cell>
          <cell r="T50">
            <v>9565</v>
          </cell>
          <cell r="U50">
            <v>13582</v>
          </cell>
          <cell r="V50">
            <v>15591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>
            <v>10745</v>
          </cell>
          <cell r="AR50">
            <v>19878</v>
          </cell>
          <cell r="AS50">
            <v>10745</v>
          </cell>
          <cell r="AT50">
            <v>15258</v>
          </cell>
          <cell r="AU50">
            <v>17514</v>
          </cell>
          <cell r="AV50">
            <v>19878</v>
          </cell>
          <cell r="AW50">
            <v>22135</v>
          </cell>
          <cell r="AX50">
            <v>10745</v>
          </cell>
          <cell r="AY50">
            <v>15258</v>
          </cell>
          <cell r="AZ50">
            <v>17514</v>
          </cell>
          <cell r="BA50">
            <v>11245</v>
          </cell>
          <cell r="BB50">
            <v>20803</v>
          </cell>
          <cell r="BC50">
            <v>11245</v>
          </cell>
          <cell r="BD50">
            <v>15968</v>
          </cell>
          <cell r="BE50">
            <v>18329</v>
          </cell>
          <cell r="BF50">
            <v>20803</v>
          </cell>
          <cell r="BG50">
            <v>23165</v>
          </cell>
          <cell r="BH50">
            <v>11245</v>
          </cell>
          <cell r="BI50">
            <v>15968</v>
          </cell>
          <cell r="BJ50">
            <v>18329</v>
          </cell>
          <cell r="BK50">
            <v>11995</v>
          </cell>
          <cell r="BL50">
            <v>22191</v>
          </cell>
          <cell r="BM50">
            <v>11995</v>
          </cell>
          <cell r="BN50">
            <v>17033</v>
          </cell>
          <cell r="BO50">
            <v>19552</v>
          </cell>
          <cell r="BP50">
            <v>22191</v>
          </cell>
          <cell r="BQ50">
            <v>24710</v>
          </cell>
          <cell r="BR50">
            <v>11995</v>
          </cell>
          <cell r="BS50">
            <v>17033</v>
          </cell>
          <cell r="BT50">
            <v>19552</v>
          </cell>
          <cell r="BU50">
            <v>12994</v>
          </cell>
          <cell r="BV50">
            <v>24039</v>
          </cell>
          <cell r="BW50">
            <v>12994</v>
          </cell>
          <cell r="BX50">
            <v>18451</v>
          </cell>
          <cell r="BY50">
            <v>21180</v>
          </cell>
          <cell r="BZ50">
            <v>24039</v>
          </cell>
          <cell r="CA50">
            <v>26768</v>
          </cell>
          <cell r="CB50">
            <v>12994</v>
          </cell>
          <cell r="CC50">
            <v>18451</v>
          </cell>
          <cell r="CD50">
            <v>21180</v>
          </cell>
          <cell r="CE50">
            <v>13994</v>
          </cell>
          <cell r="CF50">
            <v>25889</v>
          </cell>
          <cell r="CG50">
            <v>13994</v>
          </cell>
          <cell r="CH50">
            <v>19871</v>
          </cell>
          <cell r="CI50">
            <v>22810</v>
          </cell>
          <cell r="CJ50">
            <v>25889</v>
          </cell>
          <cell r="CK50">
            <v>28828</v>
          </cell>
          <cell r="CL50">
            <v>13994</v>
          </cell>
          <cell r="CM50">
            <v>19871</v>
          </cell>
          <cell r="CN50">
            <v>22810</v>
          </cell>
          <cell r="CO50">
            <v>15463</v>
          </cell>
          <cell r="CP50">
            <v>28607</v>
          </cell>
          <cell r="CQ50">
            <v>15463</v>
          </cell>
          <cell r="CR50">
            <v>21957</v>
          </cell>
          <cell r="CS50">
            <v>25205</v>
          </cell>
          <cell r="CT50">
            <v>28607</v>
          </cell>
          <cell r="CU50">
            <v>31854</v>
          </cell>
          <cell r="CV50">
            <v>15463</v>
          </cell>
          <cell r="CW50">
            <v>21957</v>
          </cell>
          <cell r="CX50">
            <v>25205</v>
          </cell>
          <cell r="CY50">
            <v>17009</v>
          </cell>
          <cell r="CZ50">
            <v>31467</v>
          </cell>
          <cell r="DA50">
            <v>17009</v>
          </cell>
          <cell r="DB50">
            <v>24153</v>
          </cell>
          <cell r="DC50">
            <v>27725</v>
          </cell>
          <cell r="DD50">
            <v>31467</v>
          </cell>
          <cell r="DE50">
            <v>35039</v>
          </cell>
          <cell r="DF50">
            <v>17009</v>
          </cell>
          <cell r="DG50">
            <v>24153</v>
          </cell>
          <cell r="DH50">
            <v>27725</v>
          </cell>
          <cell r="DI50">
            <v>19050</v>
          </cell>
          <cell r="DJ50">
            <v>35243</v>
          </cell>
          <cell r="DK50">
            <v>19050</v>
          </cell>
          <cell r="DL50">
            <v>27051</v>
          </cell>
          <cell r="DM50">
            <v>31052</v>
          </cell>
          <cell r="DN50">
            <v>35243</v>
          </cell>
          <cell r="DO50">
            <v>39243</v>
          </cell>
          <cell r="DP50">
            <v>19050</v>
          </cell>
          <cell r="DQ50">
            <v>27051</v>
          </cell>
          <cell r="DR50">
            <v>31052</v>
          </cell>
          <cell r="DS50">
            <v>20442</v>
          </cell>
          <cell r="DT50">
            <v>37818</v>
          </cell>
          <cell r="DU50">
            <v>20442</v>
          </cell>
          <cell r="DV50">
            <v>29028</v>
          </cell>
          <cell r="DW50">
            <v>33320</v>
          </cell>
          <cell r="DX50">
            <v>37818</v>
          </cell>
          <cell r="DY50">
            <v>42111</v>
          </cell>
          <cell r="DZ50">
            <v>20442</v>
          </cell>
          <cell r="EA50">
            <v>29028</v>
          </cell>
          <cell r="EB50">
            <v>33320</v>
          </cell>
          <cell r="EC50">
            <v>22947</v>
          </cell>
          <cell r="ED50">
            <v>42452</v>
          </cell>
          <cell r="EE50">
            <v>22947</v>
          </cell>
          <cell r="EF50">
            <v>32585</v>
          </cell>
          <cell r="EG50">
            <v>37404</v>
          </cell>
          <cell r="EH50">
            <v>42452</v>
          </cell>
          <cell r="EI50">
            <v>47271</v>
          </cell>
          <cell r="EJ50">
            <v>22947</v>
          </cell>
          <cell r="EK50">
            <v>32585</v>
          </cell>
          <cell r="EL50">
            <v>37404</v>
          </cell>
          <cell r="EM50">
            <v>25242</v>
          </cell>
          <cell r="EN50">
            <v>46698</v>
          </cell>
          <cell r="EO50">
            <v>25242</v>
          </cell>
          <cell r="EP50">
            <v>35844</v>
          </cell>
          <cell r="EQ50">
            <v>41144</v>
          </cell>
          <cell r="ER50">
            <v>46698</v>
          </cell>
          <cell r="ES50">
            <v>51999</v>
          </cell>
          <cell r="ET50">
            <v>25242</v>
          </cell>
          <cell r="EU50">
            <v>35844</v>
          </cell>
          <cell r="EV50">
            <v>41144</v>
          </cell>
          <cell r="EW50">
            <v>26389</v>
          </cell>
          <cell r="EX50">
            <v>48820</v>
          </cell>
          <cell r="EY50">
            <v>26389</v>
          </cell>
          <cell r="EZ50">
            <v>37472</v>
          </cell>
          <cell r="FA50">
            <v>43014</v>
          </cell>
          <cell r="FB50">
            <v>48820</v>
          </cell>
          <cell r="FC50">
            <v>54361</v>
          </cell>
          <cell r="FD50">
            <v>26389</v>
          </cell>
          <cell r="FE50">
            <v>37472</v>
          </cell>
          <cell r="FF50">
            <v>43014</v>
          </cell>
        </row>
        <row r="51">
          <cell r="A51" t="str">
            <v>J</v>
          </cell>
          <cell r="B51" t="str">
            <v>A</v>
          </cell>
          <cell r="C51">
            <v>11663</v>
          </cell>
          <cell r="D51">
            <v>21577</v>
          </cell>
          <cell r="E51">
            <v>11663</v>
          </cell>
          <cell r="F51">
            <v>16561</v>
          </cell>
          <cell r="G51">
            <v>19010</v>
          </cell>
          <cell r="H51">
            <v>21577</v>
          </cell>
          <cell r="I51">
            <v>24025</v>
          </cell>
          <cell r="J51">
            <v>11663</v>
          </cell>
          <cell r="K51">
            <v>16561</v>
          </cell>
          <cell r="L51">
            <v>19010</v>
          </cell>
          <cell r="M51">
            <v>12721</v>
          </cell>
          <cell r="N51">
            <v>23534</v>
          </cell>
          <cell r="O51">
            <v>12721</v>
          </cell>
          <cell r="P51">
            <v>18064</v>
          </cell>
          <cell r="Q51">
            <v>20736</v>
          </cell>
          <cell r="R51">
            <v>23534</v>
          </cell>
          <cell r="S51">
            <v>26206</v>
          </cell>
          <cell r="T51">
            <v>12721</v>
          </cell>
          <cell r="U51">
            <v>18064</v>
          </cell>
          <cell r="V51">
            <v>20736</v>
          </cell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>
            <v>14291</v>
          </cell>
          <cell r="AR51">
            <v>26438</v>
          </cell>
          <cell r="AS51">
            <v>14291</v>
          </cell>
          <cell r="AT51">
            <v>20293</v>
          </cell>
          <cell r="AU51">
            <v>23294</v>
          </cell>
          <cell r="AV51">
            <v>26438</v>
          </cell>
          <cell r="AW51">
            <v>29440</v>
          </cell>
          <cell r="AX51">
            <v>14291</v>
          </cell>
          <cell r="AY51">
            <v>20293</v>
          </cell>
          <cell r="AZ51">
            <v>23294</v>
          </cell>
          <cell r="BA51">
            <v>14956</v>
          </cell>
          <cell r="BB51">
            <v>27668</v>
          </cell>
          <cell r="BC51">
            <v>14956</v>
          </cell>
          <cell r="BD51">
            <v>21237</v>
          </cell>
          <cell r="BE51">
            <v>24378</v>
          </cell>
          <cell r="BF51">
            <v>27668</v>
          </cell>
          <cell r="BG51">
            <v>30809</v>
          </cell>
          <cell r="BH51">
            <v>14956</v>
          </cell>
          <cell r="BI51">
            <v>21237</v>
          </cell>
          <cell r="BJ51">
            <v>24378</v>
          </cell>
          <cell r="BK51">
            <v>15953</v>
          </cell>
          <cell r="BL51">
            <v>29514</v>
          </cell>
          <cell r="BM51">
            <v>15953</v>
          </cell>
          <cell r="BN51">
            <v>22654</v>
          </cell>
          <cell r="BO51">
            <v>26004</v>
          </cell>
          <cell r="BP51">
            <v>29514</v>
          </cell>
          <cell r="BQ51">
            <v>32864</v>
          </cell>
          <cell r="BR51">
            <v>15953</v>
          </cell>
          <cell r="BS51">
            <v>22654</v>
          </cell>
          <cell r="BT51">
            <v>26004</v>
          </cell>
          <cell r="BU51">
            <v>17282</v>
          </cell>
          <cell r="BV51">
            <v>31972</v>
          </cell>
          <cell r="BW51">
            <v>17282</v>
          </cell>
          <cell r="BX51">
            <v>24540</v>
          </cell>
          <cell r="BY51">
            <v>28169</v>
          </cell>
          <cell r="BZ51">
            <v>31972</v>
          </cell>
          <cell r="CA51">
            <v>35601</v>
          </cell>
          <cell r="CB51">
            <v>17282</v>
          </cell>
          <cell r="CC51">
            <v>24540</v>
          </cell>
          <cell r="CD51">
            <v>28169</v>
          </cell>
          <cell r="CE51">
            <v>18612</v>
          </cell>
          <cell r="CF51">
            <v>34432</v>
          </cell>
          <cell r="CG51">
            <v>18612</v>
          </cell>
          <cell r="CH51">
            <v>26428</v>
          </cell>
          <cell r="CI51">
            <v>30337</v>
          </cell>
          <cell r="CJ51">
            <v>34432</v>
          </cell>
          <cell r="CK51">
            <v>38341</v>
          </cell>
          <cell r="CL51">
            <v>18612</v>
          </cell>
          <cell r="CM51">
            <v>26428</v>
          </cell>
          <cell r="CN51">
            <v>30337</v>
          </cell>
          <cell r="CO51">
            <v>20566</v>
          </cell>
          <cell r="CP51">
            <v>38047</v>
          </cell>
          <cell r="CQ51">
            <v>20566</v>
          </cell>
          <cell r="CR51">
            <v>29203</v>
          </cell>
          <cell r="CS51">
            <v>33523</v>
          </cell>
          <cell r="CT51">
            <v>38047</v>
          </cell>
          <cell r="CU51">
            <v>42366</v>
          </cell>
          <cell r="CV51">
            <v>20566</v>
          </cell>
          <cell r="CW51">
            <v>29203</v>
          </cell>
          <cell r="CX51">
            <v>33523</v>
          </cell>
          <cell r="CY51">
            <v>22622</v>
          </cell>
          <cell r="CZ51">
            <v>41851</v>
          </cell>
          <cell r="DA51">
            <v>22622</v>
          </cell>
          <cell r="DB51">
            <v>32123</v>
          </cell>
          <cell r="DC51">
            <v>36874</v>
          </cell>
          <cell r="DD51">
            <v>41851</v>
          </cell>
          <cell r="DE51">
            <v>46602</v>
          </cell>
          <cell r="DF51">
            <v>22622</v>
          </cell>
          <cell r="DG51">
            <v>32123</v>
          </cell>
          <cell r="DH51">
            <v>36874</v>
          </cell>
          <cell r="DI51">
            <v>25337</v>
          </cell>
          <cell r="DJ51">
            <v>46873</v>
          </cell>
          <cell r="DK51">
            <v>25337</v>
          </cell>
          <cell r="DL51">
            <v>35978</v>
          </cell>
          <cell r="DM51">
            <v>41299</v>
          </cell>
          <cell r="DN51">
            <v>46873</v>
          </cell>
          <cell r="DO51">
            <v>52193</v>
          </cell>
          <cell r="DP51">
            <v>25337</v>
          </cell>
          <cell r="DQ51">
            <v>35978</v>
          </cell>
          <cell r="DR51">
            <v>41299</v>
          </cell>
          <cell r="DS51">
            <v>27188</v>
          </cell>
          <cell r="DT51">
            <v>50298</v>
          </cell>
          <cell r="DU51">
            <v>27188</v>
          </cell>
          <cell r="DV51">
            <v>38607</v>
          </cell>
          <cell r="DW51">
            <v>44316</v>
          </cell>
          <cell r="DX51">
            <v>50298</v>
          </cell>
          <cell r="DY51">
            <v>56008</v>
          </cell>
          <cell r="DZ51">
            <v>27188</v>
          </cell>
          <cell r="EA51">
            <v>38607</v>
          </cell>
          <cell r="EB51">
            <v>44316</v>
          </cell>
          <cell r="EC51">
            <v>30520</v>
          </cell>
          <cell r="ED51">
            <v>56461</v>
          </cell>
          <cell r="EE51">
            <v>30520</v>
          </cell>
          <cell r="EF51">
            <v>43338</v>
          </cell>
          <cell r="EG51">
            <v>49747</v>
          </cell>
          <cell r="EH51">
            <v>56461</v>
          </cell>
          <cell r="EI51">
            <v>62870</v>
          </cell>
          <cell r="EJ51">
            <v>30520</v>
          </cell>
          <cell r="EK51">
            <v>43338</v>
          </cell>
          <cell r="EL51">
            <v>49747</v>
          </cell>
          <cell r="EM51">
            <v>33572</v>
          </cell>
          <cell r="EN51">
            <v>62108</v>
          </cell>
          <cell r="EO51">
            <v>33572</v>
          </cell>
          <cell r="EP51">
            <v>47673</v>
          </cell>
          <cell r="EQ51">
            <v>54722</v>
          </cell>
          <cell r="ER51">
            <v>62108</v>
          </cell>
          <cell r="ES51">
            <v>69159</v>
          </cell>
          <cell r="ET51">
            <v>33572</v>
          </cell>
          <cell r="EU51">
            <v>47673</v>
          </cell>
          <cell r="EV51">
            <v>54722</v>
          </cell>
          <cell r="EW51">
            <v>35097</v>
          </cell>
          <cell r="EX51">
            <v>64931</v>
          </cell>
          <cell r="EY51">
            <v>35097</v>
          </cell>
          <cell r="EZ51">
            <v>49838</v>
          </cell>
          <cell r="FA51">
            <v>57209</v>
          </cell>
          <cell r="FB51">
            <v>64931</v>
          </cell>
          <cell r="FC51">
            <v>72300</v>
          </cell>
          <cell r="FD51">
            <v>35097</v>
          </cell>
          <cell r="FE51">
            <v>49838</v>
          </cell>
          <cell r="FF51">
            <v>57209</v>
          </cell>
        </row>
        <row r="52">
          <cell r="A52" t="str">
            <v>J</v>
          </cell>
          <cell r="B52" t="str">
            <v>B</v>
          </cell>
          <cell r="C52">
            <v>10698</v>
          </cell>
          <cell r="D52">
            <v>19792</v>
          </cell>
          <cell r="E52">
            <v>10698</v>
          </cell>
          <cell r="F52">
            <v>15191</v>
          </cell>
          <cell r="G52">
            <v>17437</v>
          </cell>
          <cell r="H52">
            <v>19792</v>
          </cell>
          <cell r="I52">
            <v>22038</v>
          </cell>
          <cell r="J52">
            <v>10698</v>
          </cell>
          <cell r="K52">
            <v>15191</v>
          </cell>
          <cell r="L52">
            <v>17437</v>
          </cell>
          <cell r="M52">
            <v>11669</v>
          </cell>
          <cell r="N52">
            <v>21588</v>
          </cell>
          <cell r="O52">
            <v>11669</v>
          </cell>
          <cell r="P52">
            <v>16570</v>
          </cell>
          <cell r="Q52">
            <v>19021</v>
          </cell>
          <cell r="R52">
            <v>21588</v>
          </cell>
          <cell r="S52">
            <v>24039</v>
          </cell>
          <cell r="T52">
            <v>11669</v>
          </cell>
          <cell r="U52">
            <v>16570</v>
          </cell>
          <cell r="V52">
            <v>19021</v>
          </cell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>
            <v>13109</v>
          </cell>
          <cell r="AR52">
            <v>24251</v>
          </cell>
          <cell r="AS52">
            <v>13109</v>
          </cell>
          <cell r="AT52">
            <v>18615</v>
          </cell>
          <cell r="AU52">
            <v>21367</v>
          </cell>
          <cell r="AV52">
            <v>24251</v>
          </cell>
          <cell r="AW52">
            <v>27005</v>
          </cell>
          <cell r="AX52">
            <v>13109</v>
          </cell>
          <cell r="AY52">
            <v>18615</v>
          </cell>
          <cell r="AZ52">
            <v>21367</v>
          </cell>
          <cell r="BA52">
            <v>13719</v>
          </cell>
          <cell r="BB52">
            <v>25380</v>
          </cell>
          <cell r="BC52">
            <v>13719</v>
          </cell>
          <cell r="BD52">
            <v>19481</v>
          </cell>
          <cell r="BE52">
            <v>22361</v>
          </cell>
          <cell r="BF52">
            <v>25380</v>
          </cell>
          <cell r="BG52">
            <v>28261</v>
          </cell>
          <cell r="BH52">
            <v>13719</v>
          </cell>
          <cell r="BI52">
            <v>19481</v>
          </cell>
          <cell r="BJ52">
            <v>22361</v>
          </cell>
          <cell r="BK52">
            <v>14634</v>
          </cell>
          <cell r="BL52">
            <v>27073</v>
          </cell>
          <cell r="BM52">
            <v>14634</v>
          </cell>
          <cell r="BN52">
            <v>20780</v>
          </cell>
          <cell r="BO52">
            <v>23853</v>
          </cell>
          <cell r="BP52">
            <v>27073</v>
          </cell>
          <cell r="BQ52">
            <v>30146</v>
          </cell>
          <cell r="BR52">
            <v>14634</v>
          </cell>
          <cell r="BS52">
            <v>20780</v>
          </cell>
          <cell r="BT52">
            <v>23853</v>
          </cell>
          <cell r="BU52">
            <v>15853</v>
          </cell>
          <cell r="BV52">
            <v>29328</v>
          </cell>
          <cell r="BW52">
            <v>15853</v>
          </cell>
          <cell r="BX52">
            <v>22510</v>
          </cell>
          <cell r="BY52">
            <v>25840</v>
          </cell>
          <cell r="BZ52">
            <v>29328</v>
          </cell>
          <cell r="CA52">
            <v>32657</v>
          </cell>
          <cell r="CB52">
            <v>15853</v>
          </cell>
          <cell r="CC52">
            <v>22510</v>
          </cell>
          <cell r="CD52">
            <v>25840</v>
          </cell>
          <cell r="CE52">
            <v>17073</v>
          </cell>
          <cell r="CF52">
            <v>31585</v>
          </cell>
          <cell r="CG52">
            <v>17073</v>
          </cell>
          <cell r="CH52">
            <v>24243</v>
          </cell>
          <cell r="CI52">
            <v>27828</v>
          </cell>
          <cell r="CJ52">
            <v>31585</v>
          </cell>
          <cell r="CK52">
            <v>35170</v>
          </cell>
          <cell r="CL52">
            <v>17073</v>
          </cell>
          <cell r="CM52">
            <v>24243</v>
          </cell>
          <cell r="CN52">
            <v>27828</v>
          </cell>
          <cell r="CO52">
            <v>18865</v>
          </cell>
          <cell r="CP52">
            <v>34901</v>
          </cell>
          <cell r="CQ52">
            <v>18865</v>
          </cell>
          <cell r="CR52">
            <v>26788</v>
          </cell>
          <cell r="CS52">
            <v>30750</v>
          </cell>
          <cell r="CT52">
            <v>34901</v>
          </cell>
          <cell r="CU52">
            <v>38862</v>
          </cell>
          <cell r="CV52">
            <v>18865</v>
          </cell>
          <cell r="CW52">
            <v>26788</v>
          </cell>
          <cell r="CX52">
            <v>30750</v>
          </cell>
          <cell r="CY52">
            <v>20751</v>
          </cell>
          <cell r="CZ52">
            <v>38390</v>
          </cell>
          <cell r="DA52">
            <v>20751</v>
          </cell>
          <cell r="DB52">
            <v>29467</v>
          </cell>
          <cell r="DC52">
            <v>33825</v>
          </cell>
          <cell r="DD52">
            <v>38390</v>
          </cell>
          <cell r="DE52">
            <v>42748</v>
          </cell>
          <cell r="DF52">
            <v>20751</v>
          </cell>
          <cell r="DG52">
            <v>29467</v>
          </cell>
          <cell r="DH52">
            <v>33825</v>
          </cell>
          <cell r="DI52">
            <v>23241</v>
          </cell>
          <cell r="DJ52">
            <v>42996</v>
          </cell>
          <cell r="DK52">
            <v>23241</v>
          </cell>
          <cell r="DL52">
            <v>33002</v>
          </cell>
          <cell r="DM52">
            <v>37883</v>
          </cell>
          <cell r="DN52">
            <v>42996</v>
          </cell>
          <cell r="DO52">
            <v>47876</v>
          </cell>
          <cell r="DP52">
            <v>23241</v>
          </cell>
          <cell r="DQ52">
            <v>33002</v>
          </cell>
          <cell r="DR52">
            <v>37883</v>
          </cell>
          <cell r="DS52">
            <v>24939</v>
          </cell>
          <cell r="DT52">
            <v>46138</v>
          </cell>
          <cell r="DU52">
            <v>24939</v>
          </cell>
          <cell r="DV52">
            <v>35414</v>
          </cell>
          <cell r="DW52">
            <v>40650</v>
          </cell>
          <cell r="DX52">
            <v>46138</v>
          </cell>
          <cell r="DY52">
            <v>51375</v>
          </cell>
          <cell r="DZ52">
            <v>24939</v>
          </cell>
          <cell r="EA52">
            <v>35414</v>
          </cell>
          <cell r="EB52">
            <v>40650</v>
          </cell>
          <cell r="EC52">
            <v>27995</v>
          </cell>
          <cell r="ED52">
            <v>51791</v>
          </cell>
          <cell r="EE52">
            <v>27995</v>
          </cell>
          <cell r="EF52">
            <v>39754</v>
          </cell>
          <cell r="EG52">
            <v>45633</v>
          </cell>
          <cell r="EH52">
            <v>51791</v>
          </cell>
          <cell r="EI52">
            <v>57671</v>
          </cell>
          <cell r="EJ52">
            <v>27995</v>
          </cell>
          <cell r="EK52">
            <v>39754</v>
          </cell>
          <cell r="EL52">
            <v>45633</v>
          </cell>
          <cell r="EM52">
            <v>30795</v>
          </cell>
          <cell r="EN52">
            <v>56972</v>
          </cell>
          <cell r="EO52">
            <v>30795</v>
          </cell>
          <cell r="EP52">
            <v>43730</v>
          </cell>
          <cell r="EQ52">
            <v>50196</v>
          </cell>
          <cell r="ER52">
            <v>56972</v>
          </cell>
          <cell r="ES52">
            <v>63439</v>
          </cell>
          <cell r="ET52">
            <v>30795</v>
          </cell>
          <cell r="EU52">
            <v>43730</v>
          </cell>
          <cell r="EV52">
            <v>50196</v>
          </cell>
          <cell r="EW52">
            <v>32195</v>
          </cell>
          <cell r="EX52">
            <v>59560</v>
          </cell>
          <cell r="EY52">
            <v>32195</v>
          </cell>
          <cell r="EZ52">
            <v>45716</v>
          </cell>
          <cell r="FA52">
            <v>52477</v>
          </cell>
          <cell r="FB52">
            <v>59560</v>
          </cell>
          <cell r="FC52">
            <v>66320</v>
          </cell>
          <cell r="FD52">
            <v>32195</v>
          </cell>
          <cell r="FE52">
            <v>45716</v>
          </cell>
          <cell r="FF52">
            <v>52477</v>
          </cell>
        </row>
        <row r="53">
          <cell r="A53" t="str">
            <v>J</v>
          </cell>
          <cell r="B53" t="str">
            <v>Y</v>
          </cell>
          <cell r="C53">
            <v>9207</v>
          </cell>
          <cell r="D53">
            <v>17034</v>
          </cell>
          <cell r="E53">
            <v>9207</v>
          </cell>
          <cell r="F53">
            <v>13075</v>
          </cell>
          <cell r="G53">
            <v>15008</v>
          </cell>
          <cell r="H53">
            <v>17034</v>
          </cell>
          <cell r="I53">
            <v>18967</v>
          </cell>
          <cell r="J53">
            <v>9207</v>
          </cell>
          <cell r="K53">
            <v>13075</v>
          </cell>
          <cell r="L53">
            <v>15008</v>
          </cell>
          <cell r="M53">
            <v>10043</v>
          </cell>
          <cell r="N53">
            <v>18580</v>
          </cell>
          <cell r="O53">
            <v>10043</v>
          </cell>
          <cell r="P53">
            <v>14261</v>
          </cell>
          <cell r="Q53">
            <v>16371</v>
          </cell>
          <cell r="R53">
            <v>18580</v>
          </cell>
          <cell r="S53">
            <v>20689</v>
          </cell>
          <cell r="T53">
            <v>10043</v>
          </cell>
          <cell r="U53">
            <v>14261</v>
          </cell>
          <cell r="V53">
            <v>16371</v>
          </cell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>
            <v>11282</v>
          </cell>
          <cell r="AR53">
            <v>20872</v>
          </cell>
          <cell r="AS53">
            <v>11282</v>
          </cell>
          <cell r="AT53">
            <v>16021</v>
          </cell>
          <cell r="AU53">
            <v>18390</v>
          </cell>
          <cell r="AV53">
            <v>20872</v>
          </cell>
          <cell r="AW53">
            <v>23242</v>
          </cell>
          <cell r="AX53">
            <v>11282</v>
          </cell>
          <cell r="AY53">
            <v>16021</v>
          </cell>
          <cell r="AZ53">
            <v>18390</v>
          </cell>
          <cell r="BA53">
            <v>11807</v>
          </cell>
          <cell r="BB53">
            <v>21843</v>
          </cell>
          <cell r="BC53">
            <v>11807</v>
          </cell>
          <cell r="BD53">
            <v>16766</v>
          </cell>
          <cell r="BE53">
            <v>19245</v>
          </cell>
          <cell r="BF53">
            <v>21843</v>
          </cell>
          <cell r="BG53">
            <v>24323</v>
          </cell>
          <cell r="BH53">
            <v>11807</v>
          </cell>
          <cell r="BI53">
            <v>16766</v>
          </cell>
          <cell r="BJ53">
            <v>19245</v>
          </cell>
          <cell r="BK53">
            <v>12595</v>
          </cell>
          <cell r="BL53">
            <v>23301</v>
          </cell>
          <cell r="BM53">
            <v>12595</v>
          </cell>
          <cell r="BN53">
            <v>17885</v>
          </cell>
          <cell r="BO53">
            <v>20530</v>
          </cell>
          <cell r="BP53">
            <v>23301</v>
          </cell>
          <cell r="BQ53">
            <v>25946</v>
          </cell>
          <cell r="BR53">
            <v>12595</v>
          </cell>
          <cell r="BS53">
            <v>17885</v>
          </cell>
          <cell r="BT53">
            <v>20530</v>
          </cell>
          <cell r="BU53">
            <v>13644</v>
          </cell>
          <cell r="BV53">
            <v>25241</v>
          </cell>
          <cell r="BW53">
            <v>13644</v>
          </cell>
          <cell r="BX53">
            <v>19374</v>
          </cell>
          <cell r="BY53">
            <v>22239</v>
          </cell>
          <cell r="BZ53">
            <v>25241</v>
          </cell>
          <cell r="CA53">
            <v>28106</v>
          </cell>
          <cell r="CB53">
            <v>13644</v>
          </cell>
          <cell r="CC53">
            <v>19374</v>
          </cell>
          <cell r="CD53">
            <v>22239</v>
          </cell>
          <cell r="CE53">
            <v>14694</v>
          </cell>
          <cell r="CF53">
            <v>27183</v>
          </cell>
          <cell r="CG53">
            <v>14694</v>
          </cell>
          <cell r="CH53">
            <v>20865</v>
          </cell>
          <cell r="CI53">
            <v>23951</v>
          </cell>
          <cell r="CJ53">
            <v>27183</v>
          </cell>
          <cell r="CK53">
            <v>30269</v>
          </cell>
          <cell r="CL53">
            <v>14694</v>
          </cell>
          <cell r="CM53">
            <v>20865</v>
          </cell>
          <cell r="CN53">
            <v>23951</v>
          </cell>
          <cell r="CO53">
            <v>16236</v>
          </cell>
          <cell r="CP53">
            <v>30037</v>
          </cell>
          <cell r="CQ53">
            <v>16236</v>
          </cell>
          <cell r="CR53">
            <v>23055</v>
          </cell>
          <cell r="CS53">
            <v>26465</v>
          </cell>
          <cell r="CT53">
            <v>30037</v>
          </cell>
          <cell r="CU53">
            <v>33447</v>
          </cell>
          <cell r="CV53">
            <v>16236</v>
          </cell>
          <cell r="CW53">
            <v>23055</v>
          </cell>
          <cell r="CX53">
            <v>26465</v>
          </cell>
          <cell r="CY53">
            <v>17859</v>
          </cell>
          <cell r="CZ53">
            <v>33040</v>
          </cell>
          <cell r="DA53">
            <v>17859</v>
          </cell>
          <cell r="DB53">
            <v>25361</v>
          </cell>
          <cell r="DC53">
            <v>29111</v>
          </cell>
          <cell r="DD53">
            <v>33040</v>
          </cell>
          <cell r="DE53">
            <v>36791</v>
          </cell>
          <cell r="DF53">
            <v>17859</v>
          </cell>
          <cell r="DG53">
            <v>25361</v>
          </cell>
          <cell r="DH53">
            <v>29111</v>
          </cell>
          <cell r="DI53">
            <v>20003</v>
          </cell>
          <cell r="DJ53">
            <v>37005</v>
          </cell>
          <cell r="DK53">
            <v>20003</v>
          </cell>
          <cell r="DL53">
            <v>28404</v>
          </cell>
          <cell r="DM53">
            <v>32605</v>
          </cell>
          <cell r="DN53">
            <v>37005</v>
          </cell>
          <cell r="DO53">
            <v>41205</v>
          </cell>
          <cell r="DP53">
            <v>20003</v>
          </cell>
          <cell r="DQ53">
            <v>28404</v>
          </cell>
          <cell r="DR53">
            <v>32605</v>
          </cell>
          <cell r="DS53">
            <v>21464</v>
          </cell>
          <cell r="DT53">
            <v>39709</v>
          </cell>
          <cell r="DU53">
            <v>21464</v>
          </cell>
          <cell r="DV53">
            <v>30479</v>
          </cell>
          <cell r="DW53">
            <v>34986</v>
          </cell>
          <cell r="DX53">
            <v>39709</v>
          </cell>
          <cell r="DY53">
            <v>44217</v>
          </cell>
          <cell r="DZ53">
            <v>21464</v>
          </cell>
          <cell r="EA53">
            <v>30479</v>
          </cell>
          <cell r="EB53">
            <v>34986</v>
          </cell>
          <cell r="EC53">
            <v>24094</v>
          </cell>
          <cell r="ED53">
            <v>44575</v>
          </cell>
          <cell r="EE53">
            <v>24094</v>
          </cell>
          <cell r="EF53">
            <v>34214</v>
          </cell>
          <cell r="EG53">
            <v>39274</v>
          </cell>
          <cell r="EH53">
            <v>44575</v>
          </cell>
          <cell r="EI53">
            <v>49635</v>
          </cell>
          <cell r="EJ53">
            <v>24094</v>
          </cell>
          <cell r="EK53">
            <v>34214</v>
          </cell>
          <cell r="EL53">
            <v>39274</v>
          </cell>
          <cell r="EM53">
            <v>26504</v>
          </cell>
          <cell r="EN53">
            <v>49033</v>
          </cell>
          <cell r="EO53">
            <v>26504</v>
          </cell>
          <cell r="EP53">
            <v>37636</v>
          </cell>
          <cell r="EQ53">
            <v>43201</v>
          </cell>
          <cell r="ER53">
            <v>49033</v>
          </cell>
          <cell r="ES53">
            <v>54599</v>
          </cell>
          <cell r="ET53">
            <v>26504</v>
          </cell>
          <cell r="EU53">
            <v>37636</v>
          </cell>
          <cell r="EV53">
            <v>43201</v>
          </cell>
          <cell r="EW53">
            <v>27708</v>
          </cell>
          <cell r="EX53">
            <v>51261</v>
          </cell>
          <cell r="EY53">
            <v>27708</v>
          </cell>
          <cell r="EZ53">
            <v>39346</v>
          </cell>
          <cell r="FA53">
            <v>45165</v>
          </cell>
          <cell r="FB53">
            <v>51261</v>
          </cell>
          <cell r="FC53">
            <v>57079</v>
          </cell>
          <cell r="FD53">
            <v>27708</v>
          </cell>
          <cell r="FE53">
            <v>39346</v>
          </cell>
          <cell r="FF53">
            <v>45165</v>
          </cell>
        </row>
        <row r="54">
          <cell r="A54" t="str">
            <v>K</v>
          </cell>
          <cell r="B54" t="str">
            <v>D</v>
          </cell>
          <cell r="C54">
            <v>9296</v>
          </cell>
          <cell r="D54">
            <v>17198</v>
          </cell>
          <cell r="E54">
            <v>9296</v>
          </cell>
          <cell r="F54">
            <v>13200</v>
          </cell>
          <cell r="G54">
            <v>15152</v>
          </cell>
          <cell r="H54">
            <v>17198</v>
          </cell>
          <cell r="I54">
            <v>19150</v>
          </cell>
          <cell r="J54">
            <v>9296</v>
          </cell>
          <cell r="K54">
            <v>13200</v>
          </cell>
          <cell r="L54">
            <v>15152</v>
          </cell>
          <cell r="M54">
            <v>10147</v>
          </cell>
          <cell r="N54">
            <v>18772</v>
          </cell>
          <cell r="O54">
            <v>10147</v>
          </cell>
          <cell r="P54">
            <v>14409</v>
          </cell>
          <cell r="Q54">
            <v>16540</v>
          </cell>
          <cell r="R54">
            <v>18772</v>
          </cell>
          <cell r="S54">
            <v>20903</v>
          </cell>
          <cell r="T54">
            <v>10147</v>
          </cell>
          <cell r="U54">
            <v>14409</v>
          </cell>
          <cell r="V54">
            <v>16540</v>
          </cell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>
            <v>11399</v>
          </cell>
          <cell r="AR54">
            <v>21088</v>
          </cell>
          <cell r="AS54">
            <v>11399</v>
          </cell>
          <cell r="AT54">
            <v>16187</v>
          </cell>
          <cell r="AU54">
            <v>18580</v>
          </cell>
          <cell r="AV54">
            <v>21088</v>
          </cell>
          <cell r="AW54">
            <v>23482</v>
          </cell>
          <cell r="AX54">
            <v>11399</v>
          </cell>
          <cell r="AY54">
            <v>16187</v>
          </cell>
          <cell r="AZ54">
            <v>18580</v>
          </cell>
          <cell r="BA54">
            <v>11929</v>
          </cell>
          <cell r="BB54">
            <v>22069</v>
          </cell>
          <cell r="BC54">
            <v>11929</v>
          </cell>
          <cell r="BD54">
            <v>16939</v>
          </cell>
          <cell r="BE54">
            <v>19444</v>
          </cell>
          <cell r="BF54">
            <v>22069</v>
          </cell>
          <cell r="BG54">
            <v>24574</v>
          </cell>
          <cell r="BH54">
            <v>11929</v>
          </cell>
          <cell r="BI54">
            <v>16939</v>
          </cell>
          <cell r="BJ54">
            <v>19444</v>
          </cell>
          <cell r="BK54">
            <v>12724</v>
          </cell>
          <cell r="BL54">
            <v>23539</v>
          </cell>
          <cell r="BM54">
            <v>12724</v>
          </cell>
          <cell r="BN54">
            <v>18068</v>
          </cell>
          <cell r="BO54">
            <v>20740</v>
          </cell>
          <cell r="BP54">
            <v>23539</v>
          </cell>
          <cell r="BQ54">
            <v>26211</v>
          </cell>
          <cell r="BR54">
            <v>12724</v>
          </cell>
          <cell r="BS54">
            <v>18068</v>
          </cell>
          <cell r="BT54">
            <v>20740</v>
          </cell>
          <cell r="BU54">
            <v>13785</v>
          </cell>
          <cell r="BV54">
            <v>25502</v>
          </cell>
          <cell r="BW54">
            <v>13785</v>
          </cell>
          <cell r="BX54">
            <v>19575</v>
          </cell>
          <cell r="BY54">
            <v>22470</v>
          </cell>
          <cell r="BZ54">
            <v>25502</v>
          </cell>
          <cell r="CA54">
            <v>28397</v>
          </cell>
          <cell r="CB54">
            <v>13785</v>
          </cell>
          <cell r="CC54">
            <v>19575</v>
          </cell>
          <cell r="CD54">
            <v>22470</v>
          </cell>
          <cell r="CE54">
            <v>14845</v>
          </cell>
          <cell r="CF54">
            <v>27463</v>
          </cell>
          <cell r="CG54">
            <v>14845</v>
          </cell>
          <cell r="CH54">
            <v>21080</v>
          </cell>
          <cell r="CI54">
            <v>24197</v>
          </cell>
          <cell r="CJ54">
            <v>27463</v>
          </cell>
          <cell r="CK54">
            <v>30581</v>
          </cell>
          <cell r="CL54">
            <v>14845</v>
          </cell>
          <cell r="CM54">
            <v>21080</v>
          </cell>
          <cell r="CN54">
            <v>24197</v>
          </cell>
          <cell r="CO54">
            <v>16404</v>
          </cell>
          <cell r="CP54">
            <v>30347</v>
          </cell>
          <cell r="CQ54">
            <v>16404</v>
          </cell>
          <cell r="CR54">
            <v>23294</v>
          </cell>
          <cell r="CS54">
            <v>26739</v>
          </cell>
          <cell r="CT54">
            <v>30347</v>
          </cell>
          <cell r="CU54">
            <v>33792</v>
          </cell>
          <cell r="CV54">
            <v>16404</v>
          </cell>
          <cell r="CW54">
            <v>23294</v>
          </cell>
          <cell r="CX54">
            <v>26739</v>
          </cell>
          <cell r="CY54">
            <v>18044</v>
          </cell>
          <cell r="CZ54">
            <v>33381</v>
          </cell>
          <cell r="DA54">
            <v>18044</v>
          </cell>
          <cell r="DB54">
            <v>25622</v>
          </cell>
          <cell r="DC54">
            <v>29412</v>
          </cell>
          <cell r="DD54">
            <v>33381</v>
          </cell>
          <cell r="DE54">
            <v>37171</v>
          </cell>
          <cell r="DF54">
            <v>18044</v>
          </cell>
          <cell r="DG54">
            <v>25622</v>
          </cell>
          <cell r="DH54">
            <v>29412</v>
          </cell>
          <cell r="DI54">
            <v>20210</v>
          </cell>
          <cell r="DJ54">
            <v>37389</v>
          </cell>
          <cell r="DK54">
            <v>20210</v>
          </cell>
          <cell r="DL54">
            <v>28698</v>
          </cell>
          <cell r="DM54">
            <v>32942</v>
          </cell>
          <cell r="DN54">
            <v>37389</v>
          </cell>
          <cell r="DO54">
            <v>41633</v>
          </cell>
          <cell r="DP54">
            <v>20210</v>
          </cell>
          <cell r="DQ54">
            <v>28698</v>
          </cell>
          <cell r="DR54">
            <v>32942</v>
          </cell>
          <cell r="DS54">
            <v>21686</v>
          </cell>
          <cell r="DT54">
            <v>40119</v>
          </cell>
          <cell r="DU54">
            <v>21686</v>
          </cell>
          <cell r="DV54">
            <v>30794</v>
          </cell>
          <cell r="DW54">
            <v>35348</v>
          </cell>
          <cell r="DX54">
            <v>40119</v>
          </cell>
          <cell r="DY54">
            <v>44673</v>
          </cell>
          <cell r="DZ54">
            <v>21686</v>
          </cell>
          <cell r="EA54">
            <v>30794</v>
          </cell>
          <cell r="EB54">
            <v>35348</v>
          </cell>
          <cell r="EC54">
            <v>24344</v>
          </cell>
          <cell r="ED54">
            <v>45036</v>
          </cell>
          <cell r="EE54">
            <v>24344</v>
          </cell>
          <cell r="EF54">
            <v>34568</v>
          </cell>
          <cell r="EG54">
            <v>39681</v>
          </cell>
          <cell r="EH54">
            <v>45036</v>
          </cell>
          <cell r="EI54">
            <v>50149</v>
          </cell>
          <cell r="EJ54">
            <v>24344</v>
          </cell>
          <cell r="EK54">
            <v>34568</v>
          </cell>
          <cell r="EL54">
            <v>39681</v>
          </cell>
          <cell r="EM54">
            <v>26778</v>
          </cell>
          <cell r="EN54">
            <v>49539</v>
          </cell>
          <cell r="EO54">
            <v>26778</v>
          </cell>
          <cell r="EP54">
            <v>38025</v>
          </cell>
          <cell r="EQ54">
            <v>43648</v>
          </cell>
          <cell r="ER54">
            <v>49539</v>
          </cell>
          <cell r="ES54">
            <v>55163</v>
          </cell>
          <cell r="ET54">
            <v>26778</v>
          </cell>
          <cell r="EU54">
            <v>38025</v>
          </cell>
          <cell r="EV54">
            <v>43648</v>
          </cell>
          <cell r="EW54">
            <v>27996</v>
          </cell>
          <cell r="EX54">
            <v>51793</v>
          </cell>
          <cell r="EY54">
            <v>27996</v>
          </cell>
          <cell r="EZ54">
            <v>39754</v>
          </cell>
          <cell r="FA54">
            <v>45633</v>
          </cell>
          <cell r="FB54">
            <v>51793</v>
          </cell>
          <cell r="FC54">
            <v>57672</v>
          </cell>
          <cell r="FD54">
            <v>27996</v>
          </cell>
          <cell r="FE54">
            <v>39754</v>
          </cell>
          <cell r="FF54">
            <v>45633</v>
          </cell>
        </row>
        <row r="55">
          <cell r="A55" t="str">
            <v>K</v>
          </cell>
          <cell r="B55" t="str">
            <v>A</v>
          </cell>
          <cell r="C55">
            <v>12364</v>
          </cell>
          <cell r="D55">
            <v>22873</v>
          </cell>
          <cell r="E55">
            <v>12364</v>
          </cell>
          <cell r="F55">
            <v>17556</v>
          </cell>
          <cell r="G55">
            <v>20152</v>
          </cell>
          <cell r="H55">
            <v>22873</v>
          </cell>
          <cell r="I55">
            <v>25470</v>
          </cell>
          <cell r="J55">
            <v>12364</v>
          </cell>
          <cell r="K55">
            <v>17556</v>
          </cell>
          <cell r="L55">
            <v>20152</v>
          </cell>
          <cell r="M55">
            <v>13496</v>
          </cell>
          <cell r="N55">
            <v>24967</v>
          </cell>
          <cell r="O55">
            <v>13496</v>
          </cell>
          <cell r="P55">
            <v>19164</v>
          </cell>
          <cell r="Q55">
            <v>21998</v>
          </cell>
          <cell r="R55">
            <v>24967</v>
          </cell>
          <cell r="S55">
            <v>27801</v>
          </cell>
          <cell r="T55">
            <v>13496</v>
          </cell>
          <cell r="U55">
            <v>19164</v>
          </cell>
          <cell r="V55">
            <v>21998</v>
          </cell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>
            <v>15161</v>
          </cell>
          <cell r="AR55">
            <v>28047</v>
          </cell>
          <cell r="AS55">
            <v>15161</v>
          </cell>
          <cell r="AT55">
            <v>21529</v>
          </cell>
          <cell r="AU55">
            <v>24711</v>
          </cell>
          <cell r="AV55">
            <v>28047</v>
          </cell>
          <cell r="AW55">
            <v>31231</v>
          </cell>
          <cell r="AX55">
            <v>15161</v>
          </cell>
          <cell r="AY55">
            <v>21529</v>
          </cell>
          <cell r="AZ55">
            <v>24711</v>
          </cell>
          <cell r="BA55">
            <v>15866</v>
          </cell>
          <cell r="BB55">
            <v>29352</v>
          </cell>
          <cell r="BC55">
            <v>15866</v>
          </cell>
          <cell r="BD55">
            <v>22529</v>
          </cell>
          <cell r="BE55">
            <v>25861</v>
          </cell>
          <cell r="BF55">
            <v>29352</v>
          </cell>
          <cell r="BG55">
            <v>32683</v>
          </cell>
          <cell r="BH55">
            <v>15866</v>
          </cell>
          <cell r="BI55">
            <v>22529</v>
          </cell>
          <cell r="BJ55">
            <v>25861</v>
          </cell>
          <cell r="BK55">
            <v>16923</v>
          </cell>
          <cell r="BL55">
            <v>31307</v>
          </cell>
          <cell r="BM55">
            <v>16923</v>
          </cell>
          <cell r="BN55">
            <v>24030</v>
          </cell>
          <cell r="BO55">
            <v>27584</v>
          </cell>
          <cell r="BP55">
            <v>31307</v>
          </cell>
          <cell r="BQ55">
            <v>34861</v>
          </cell>
          <cell r="BR55">
            <v>16923</v>
          </cell>
          <cell r="BS55">
            <v>24030</v>
          </cell>
          <cell r="BT55">
            <v>27584</v>
          </cell>
          <cell r="BU55">
            <v>18334</v>
          </cell>
          <cell r="BV55">
            <v>33918</v>
          </cell>
          <cell r="BW55">
            <v>18334</v>
          </cell>
          <cell r="BX55">
            <v>26035</v>
          </cell>
          <cell r="BY55">
            <v>29885</v>
          </cell>
          <cell r="BZ55">
            <v>33918</v>
          </cell>
          <cell r="CA55">
            <v>37768</v>
          </cell>
          <cell r="CB55">
            <v>18334</v>
          </cell>
          <cell r="CC55">
            <v>26035</v>
          </cell>
          <cell r="CD55">
            <v>29885</v>
          </cell>
          <cell r="CE55">
            <v>19744</v>
          </cell>
          <cell r="CF55">
            <v>36526</v>
          </cell>
          <cell r="CG55">
            <v>19744</v>
          </cell>
          <cell r="CH55">
            <v>28036</v>
          </cell>
          <cell r="CI55">
            <v>32182</v>
          </cell>
          <cell r="CJ55">
            <v>36526</v>
          </cell>
          <cell r="CK55">
            <v>40673</v>
          </cell>
          <cell r="CL55">
            <v>19744</v>
          </cell>
          <cell r="CM55">
            <v>28036</v>
          </cell>
          <cell r="CN55">
            <v>32182</v>
          </cell>
          <cell r="CO55">
            <v>21817</v>
          </cell>
          <cell r="CP55">
            <v>40362</v>
          </cell>
          <cell r="CQ55">
            <v>21817</v>
          </cell>
          <cell r="CR55">
            <v>30981</v>
          </cell>
          <cell r="CS55">
            <v>35563</v>
          </cell>
          <cell r="CT55">
            <v>40362</v>
          </cell>
          <cell r="CU55">
            <v>44943</v>
          </cell>
          <cell r="CV55">
            <v>21817</v>
          </cell>
          <cell r="CW55">
            <v>30981</v>
          </cell>
          <cell r="CX55">
            <v>35563</v>
          </cell>
          <cell r="CY55">
            <v>23999</v>
          </cell>
          <cell r="CZ55">
            <v>44397</v>
          </cell>
          <cell r="DA55">
            <v>23999</v>
          </cell>
          <cell r="DB55">
            <v>34077</v>
          </cell>
          <cell r="DC55">
            <v>39118</v>
          </cell>
          <cell r="DD55">
            <v>44397</v>
          </cell>
          <cell r="DE55">
            <v>49437</v>
          </cell>
          <cell r="DF55">
            <v>23999</v>
          </cell>
          <cell r="DG55">
            <v>34077</v>
          </cell>
          <cell r="DH55">
            <v>39118</v>
          </cell>
          <cell r="DI55">
            <v>26879</v>
          </cell>
          <cell r="DJ55">
            <v>49727</v>
          </cell>
          <cell r="DK55">
            <v>26879</v>
          </cell>
          <cell r="DL55">
            <v>38168</v>
          </cell>
          <cell r="DM55">
            <v>43813</v>
          </cell>
          <cell r="DN55">
            <v>49727</v>
          </cell>
          <cell r="DO55">
            <v>55372</v>
          </cell>
          <cell r="DP55">
            <v>26879</v>
          </cell>
          <cell r="DQ55">
            <v>38168</v>
          </cell>
          <cell r="DR55">
            <v>43813</v>
          </cell>
          <cell r="DS55">
            <v>28842</v>
          </cell>
          <cell r="DT55">
            <v>53358</v>
          </cell>
          <cell r="DU55">
            <v>28842</v>
          </cell>
          <cell r="DV55">
            <v>40956</v>
          </cell>
          <cell r="DW55">
            <v>47013</v>
          </cell>
          <cell r="DX55">
            <v>53358</v>
          </cell>
          <cell r="DY55">
            <v>59415</v>
          </cell>
          <cell r="DZ55">
            <v>28842</v>
          </cell>
          <cell r="EA55">
            <v>40956</v>
          </cell>
          <cell r="EB55">
            <v>47013</v>
          </cell>
          <cell r="EC55">
            <v>32378</v>
          </cell>
          <cell r="ED55">
            <v>59898</v>
          </cell>
          <cell r="EE55">
            <v>32378</v>
          </cell>
          <cell r="EF55">
            <v>45975</v>
          </cell>
          <cell r="EG55">
            <v>52776</v>
          </cell>
          <cell r="EH55">
            <v>59898</v>
          </cell>
          <cell r="EI55">
            <v>66698</v>
          </cell>
          <cell r="EJ55">
            <v>32378</v>
          </cell>
          <cell r="EK55">
            <v>45975</v>
          </cell>
          <cell r="EL55">
            <v>52776</v>
          </cell>
          <cell r="EM55">
            <v>35615</v>
          </cell>
          <cell r="EN55">
            <v>65887</v>
          </cell>
          <cell r="EO55">
            <v>35615</v>
          </cell>
          <cell r="EP55">
            <v>50573</v>
          </cell>
          <cell r="EQ55">
            <v>58052</v>
          </cell>
          <cell r="ER55">
            <v>65887</v>
          </cell>
          <cell r="ES55">
            <v>73367</v>
          </cell>
          <cell r="ET55">
            <v>35615</v>
          </cell>
          <cell r="EU55">
            <v>50573</v>
          </cell>
          <cell r="EV55">
            <v>58052</v>
          </cell>
          <cell r="EW55">
            <v>37235</v>
          </cell>
          <cell r="EX55">
            <v>68885</v>
          </cell>
          <cell r="EY55">
            <v>37235</v>
          </cell>
          <cell r="EZ55">
            <v>52873</v>
          </cell>
          <cell r="FA55">
            <v>60692</v>
          </cell>
          <cell r="FB55">
            <v>68885</v>
          </cell>
          <cell r="FC55">
            <v>76704</v>
          </cell>
          <cell r="FD55">
            <v>37235</v>
          </cell>
          <cell r="FE55">
            <v>52873</v>
          </cell>
          <cell r="FF55">
            <v>60692</v>
          </cell>
        </row>
        <row r="56">
          <cell r="A56" t="str">
            <v>K</v>
          </cell>
          <cell r="B56" t="str">
            <v>B</v>
          </cell>
          <cell r="C56">
            <v>11341</v>
          </cell>
          <cell r="D56">
            <v>20982</v>
          </cell>
          <cell r="E56">
            <v>11341</v>
          </cell>
          <cell r="F56">
            <v>16104</v>
          </cell>
          <cell r="G56">
            <v>18485</v>
          </cell>
          <cell r="H56">
            <v>20982</v>
          </cell>
          <cell r="I56">
            <v>23363</v>
          </cell>
          <cell r="J56">
            <v>11341</v>
          </cell>
          <cell r="K56">
            <v>16104</v>
          </cell>
          <cell r="L56">
            <v>18485</v>
          </cell>
          <cell r="M56">
            <v>12379</v>
          </cell>
          <cell r="N56">
            <v>22902</v>
          </cell>
          <cell r="O56">
            <v>12379</v>
          </cell>
          <cell r="P56">
            <v>17579</v>
          </cell>
          <cell r="Q56">
            <v>20179</v>
          </cell>
          <cell r="R56">
            <v>22902</v>
          </cell>
          <cell r="S56">
            <v>25502</v>
          </cell>
          <cell r="T56">
            <v>12379</v>
          </cell>
          <cell r="U56">
            <v>17579</v>
          </cell>
          <cell r="V56">
            <v>20179</v>
          </cell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>
            <v>13907</v>
          </cell>
          <cell r="AR56">
            <v>25727</v>
          </cell>
          <cell r="AS56">
            <v>13907</v>
          </cell>
          <cell r="AT56">
            <v>19748</v>
          </cell>
          <cell r="AU56">
            <v>22668</v>
          </cell>
          <cell r="AV56">
            <v>25727</v>
          </cell>
          <cell r="AW56">
            <v>28648</v>
          </cell>
          <cell r="AX56">
            <v>13907</v>
          </cell>
          <cell r="AY56">
            <v>19748</v>
          </cell>
          <cell r="AZ56">
            <v>22668</v>
          </cell>
          <cell r="BA56">
            <v>14553</v>
          </cell>
          <cell r="BB56">
            <v>26924</v>
          </cell>
          <cell r="BC56">
            <v>14553</v>
          </cell>
          <cell r="BD56">
            <v>20666</v>
          </cell>
          <cell r="BE56">
            <v>23722</v>
          </cell>
          <cell r="BF56">
            <v>26924</v>
          </cell>
          <cell r="BG56">
            <v>29980</v>
          </cell>
          <cell r="BH56">
            <v>14553</v>
          </cell>
          <cell r="BI56">
            <v>20666</v>
          </cell>
          <cell r="BJ56">
            <v>23722</v>
          </cell>
          <cell r="BK56">
            <v>15523</v>
          </cell>
          <cell r="BL56">
            <v>28718</v>
          </cell>
          <cell r="BM56">
            <v>15523</v>
          </cell>
          <cell r="BN56">
            <v>22043</v>
          </cell>
          <cell r="BO56">
            <v>25303</v>
          </cell>
          <cell r="BP56">
            <v>28718</v>
          </cell>
          <cell r="BQ56">
            <v>31977</v>
          </cell>
          <cell r="BR56">
            <v>15523</v>
          </cell>
          <cell r="BS56">
            <v>22043</v>
          </cell>
          <cell r="BT56">
            <v>25303</v>
          </cell>
          <cell r="BU56">
            <v>16818</v>
          </cell>
          <cell r="BV56">
            <v>31112</v>
          </cell>
          <cell r="BW56">
            <v>16818</v>
          </cell>
          <cell r="BX56">
            <v>23882</v>
          </cell>
          <cell r="BY56">
            <v>27413</v>
          </cell>
          <cell r="BZ56">
            <v>31112</v>
          </cell>
          <cell r="CA56">
            <v>34644</v>
          </cell>
          <cell r="CB56">
            <v>16818</v>
          </cell>
          <cell r="CC56">
            <v>23882</v>
          </cell>
          <cell r="CD56">
            <v>27413</v>
          </cell>
          <cell r="CE56">
            <v>18111</v>
          </cell>
          <cell r="CF56">
            <v>33505</v>
          </cell>
          <cell r="CG56">
            <v>18111</v>
          </cell>
          <cell r="CH56">
            <v>25718</v>
          </cell>
          <cell r="CI56">
            <v>29520</v>
          </cell>
          <cell r="CJ56">
            <v>33505</v>
          </cell>
          <cell r="CK56">
            <v>37309</v>
          </cell>
          <cell r="CL56">
            <v>18111</v>
          </cell>
          <cell r="CM56">
            <v>25718</v>
          </cell>
          <cell r="CN56">
            <v>29520</v>
          </cell>
          <cell r="CO56">
            <v>20013</v>
          </cell>
          <cell r="CP56">
            <v>37023</v>
          </cell>
          <cell r="CQ56">
            <v>20013</v>
          </cell>
          <cell r="CR56">
            <v>28419</v>
          </cell>
          <cell r="CS56">
            <v>32622</v>
          </cell>
          <cell r="CT56">
            <v>37023</v>
          </cell>
          <cell r="CU56">
            <v>41226</v>
          </cell>
          <cell r="CV56">
            <v>20013</v>
          </cell>
          <cell r="CW56">
            <v>28419</v>
          </cell>
          <cell r="CX56">
            <v>32622</v>
          </cell>
          <cell r="CY56">
            <v>22014</v>
          </cell>
          <cell r="CZ56">
            <v>40725</v>
          </cell>
          <cell r="DA56">
            <v>22014</v>
          </cell>
          <cell r="DB56">
            <v>31259</v>
          </cell>
          <cell r="DC56">
            <v>35883</v>
          </cell>
          <cell r="DD56">
            <v>40725</v>
          </cell>
          <cell r="DE56">
            <v>45349</v>
          </cell>
          <cell r="DF56">
            <v>22014</v>
          </cell>
          <cell r="DG56">
            <v>31259</v>
          </cell>
          <cell r="DH56">
            <v>35883</v>
          </cell>
          <cell r="DI56">
            <v>24656</v>
          </cell>
          <cell r="DJ56">
            <v>45615</v>
          </cell>
          <cell r="DK56">
            <v>24656</v>
          </cell>
          <cell r="DL56">
            <v>35012</v>
          </cell>
          <cell r="DM56">
            <v>40189</v>
          </cell>
          <cell r="DN56">
            <v>45615</v>
          </cell>
          <cell r="DO56">
            <v>50792</v>
          </cell>
          <cell r="DP56">
            <v>24656</v>
          </cell>
          <cell r="DQ56">
            <v>35012</v>
          </cell>
          <cell r="DR56">
            <v>40189</v>
          </cell>
          <cell r="DS56">
            <v>26457</v>
          </cell>
          <cell r="DT56">
            <v>48945</v>
          </cell>
          <cell r="DU56">
            <v>26457</v>
          </cell>
          <cell r="DV56">
            <v>37569</v>
          </cell>
          <cell r="DW56">
            <v>43125</v>
          </cell>
          <cell r="DX56">
            <v>48945</v>
          </cell>
          <cell r="DY56">
            <v>54501</v>
          </cell>
          <cell r="DZ56">
            <v>26457</v>
          </cell>
          <cell r="EA56">
            <v>37569</v>
          </cell>
          <cell r="EB56">
            <v>43125</v>
          </cell>
          <cell r="EC56">
            <v>29700</v>
          </cell>
          <cell r="ED56">
            <v>54944</v>
          </cell>
          <cell r="EE56">
            <v>29700</v>
          </cell>
          <cell r="EF56">
            <v>42173</v>
          </cell>
          <cell r="EG56">
            <v>48411</v>
          </cell>
          <cell r="EH56">
            <v>54944</v>
          </cell>
          <cell r="EI56">
            <v>61182</v>
          </cell>
          <cell r="EJ56">
            <v>29700</v>
          </cell>
          <cell r="EK56">
            <v>42173</v>
          </cell>
          <cell r="EL56">
            <v>48411</v>
          </cell>
          <cell r="EM56">
            <v>32669</v>
          </cell>
          <cell r="EN56">
            <v>60438</v>
          </cell>
          <cell r="EO56">
            <v>32669</v>
          </cell>
          <cell r="EP56">
            <v>46391</v>
          </cell>
          <cell r="EQ56">
            <v>53251</v>
          </cell>
          <cell r="ER56">
            <v>60438</v>
          </cell>
          <cell r="ES56">
            <v>67299</v>
          </cell>
          <cell r="ET56">
            <v>32669</v>
          </cell>
          <cell r="EU56">
            <v>46391</v>
          </cell>
          <cell r="EV56">
            <v>53251</v>
          </cell>
          <cell r="EW56">
            <v>34155</v>
          </cell>
          <cell r="EX56">
            <v>63187</v>
          </cell>
          <cell r="EY56">
            <v>34155</v>
          </cell>
          <cell r="EZ56">
            <v>48500</v>
          </cell>
          <cell r="FA56">
            <v>55672</v>
          </cell>
          <cell r="FB56">
            <v>63187</v>
          </cell>
          <cell r="FC56">
            <v>70360</v>
          </cell>
          <cell r="FD56">
            <v>34155</v>
          </cell>
          <cell r="FE56">
            <v>48500</v>
          </cell>
          <cell r="FF56">
            <v>55672</v>
          </cell>
        </row>
        <row r="57">
          <cell r="A57" t="str">
            <v>K</v>
          </cell>
          <cell r="B57" t="str">
            <v>Y</v>
          </cell>
          <cell r="C57">
            <v>9761</v>
          </cell>
          <cell r="D57">
            <v>18058</v>
          </cell>
          <cell r="E57">
            <v>9761</v>
          </cell>
          <cell r="F57">
            <v>13860</v>
          </cell>
          <cell r="G57">
            <v>15910</v>
          </cell>
          <cell r="H57">
            <v>18058</v>
          </cell>
          <cell r="I57">
            <v>20108</v>
          </cell>
          <cell r="J57">
            <v>9761</v>
          </cell>
          <cell r="K57">
            <v>13860</v>
          </cell>
          <cell r="L57">
            <v>15910</v>
          </cell>
          <cell r="M57">
            <v>10654</v>
          </cell>
          <cell r="N57">
            <v>19711</v>
          </cell>
          <cell r="O57">
            <v>10654</v>
          </cell>
          <cell r="P57">
            <v>15129</v>
          </cell>
          <cell r="Q57">
            <v>17367</v>
          </cell>
          <cell r="R57">
            <v>19711</v>
          </cell>
          <cell r="S57">
            <v>21948</v>
          </cell>
          <cell r="T57">
            <v>10654</v>
          </cell>
          <cell r="U57">
            <v>15129</v>
          </cell>
          <cell r="V57">
            <v>17367</v>
          </cell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>
            <v>11969</v>
          </cell>
          <cell r="AR57">
            <v>22142</v>
          </cell>
          <cell r="AS57">
            <v>11969</v>
          </cell>
          <cell r="AT57">
            <v>16996</v>
          </cell>
          <cell r="AU57">
            <v>19509</v>
          </cell>
          <cell r="AV57">
            <v>22142</v>
          </cell>
          <cell r="AW57">
            <v>24656</v>
          </cell>
          <cell r="AX57">
            <v>11969</v>
          </cell>
          <cell r="AY57">
            <v>16996</v>
          </cell>
          <cell r="AZ57">
            <v>19509</v>
          </cell>
          <cell r="BA57">
            <v>12525</v>
          </cell>
          <cell r="BB57">
            <v>23172</v>
          </cell>
          <cell r="BC57">
            <v>12525</v>
          </cell>
          <cell r="BD57">
            <v>17786</v>
          </cell>
          <cell r="BE57">
            <v>20416</v>
          </cell>
          <cell r="BF57">
            <v>23172</v>
          </cell>
          <cell r="BG57">
            <v>25803</v>
          </cell>
          <cell r="BH57">
            <v>12525</v>
          </cell>
          <cell r="BI57">
            <v>17786</v>
          </cell>
          <cell r="BJ57">
            <v>20416</v>
          </cell>
          <cell r="BK57">
            <v>13360</v>
          </cell>
          <cell r="BL57">
            <v>24716</v>
          </cell>
          <cell r="BM57">
            <v>13360</v>
          </cell>
          <cell r="BN57">
            <v>18971</v>
          </cell>
          <cell r="BO57">
            <v>21777</v>
          </cell>
          <cell r="BP57">
            <v>24716</v>
          </cell>
          <cell r="BQ57">
            <v>27522</v>
          </cell>
          <cell r="BR57">
            <v>13360</v>
          </cell>
          <cell r="BS57">
            <v>18971</v>
          </cell>
          <cell r="BT57">
            <v>21777</v>
          </cell>
          <cell r="BU57">
            <v>14474</v>
          </cell>
          <cell r="BV57">
            <v>26777</v>
          </cell>
          <cell r="BW57">
            <v>14474</v>
          </cell>
          <cell r="BX57">
            <v>20554</v>
          </cell>
          <cell r="BY57">
            <v>23594</v>
          </cell>
          <cell r="BZ57">
            <v>26777</v>
          </cell>
          <cell r="CA57">
            <v>29817</v>
          </cell>
          <cell r="CB57">
            <v>14474</v>
          </cell>
          <cell r="CC57">
            <v>20554</v>
          </cell>
          <cell r="CD57">
            <v>23594</v>
          </cell>
          <cell r="CE57">
            <v>15587</v>
          </cell>
          <cell r="CF57">
            <v>28836</v>
          </cell>
          <cell r="CG57">
            <v>15587</v>
          </cell>
          <cell r="CH57">
            <v>22134</v>
          </cell>
          <cell r="CI57">
            <v>25407</v>
          </cell>
          <cell r="CJ57">
            <v>28836</v>
          </cell>
          <cell r="CK57">
            <v>32110</v>
          </cell>
          <cell r="CL57">
            <v>15587</v>
          </cell>
          <cell r="CM57">
            <v>22134</v>
          </cell>
          <cell r="CN57">
            <v>25407</v>
          </cell>
          <cell r="CO57">
            <v>17224</v>
          </cell>
          <cell r="CP57">
            <v>31864</v>
          </cell>
          <cell r="CQ57">
            <v>17224</v>
          </cell>
          <cell r="CR57">
            <v>24459</v>
          </cell>
          <cell r="CS57">
            <v>28076</v>
          </cell>
          <cell r="CT57">
            <v>31864</v>
          </cell>
          <cell r="CU57">
            <v>35482</v>
          </cell>
          <cell r="CV57">
            <v>17224</v>
          </cell>
          <cell r="CW57">
            <v>24459</v>
          </cell>
          <cell r="CX57">
            <v>28076</v>
          </cell>
          <cell r="CY57">
            <v>18946</v>
          </cell>
          <cell r="CZ57">
            <v>35050</v>
          </cell>
          <cell r="DA57">
            <v>18946</v>
          </cell>
          <cell r="DB57">
            <v>26903</v>
          </cell>
          <cell r="DC57">
            <v>30883</v>
          </cell>
          <cell r="DD57">
            <v>35050</v>
          </cell>
          <cell r="DE57">
            <v>39030</v>
          </cell>
          <cell r="DF57">
            <v>18946</v>
          </cell>
          <cell r="DG57">
            <v>26903</v>
          </cell>
          <cell r="DH57">
            <v>30883</v>
          </cell>
          <cell r="DI57">
            <v>21221</v>
          </cell>
          <cell r="DJ57">
            <v>39258</v>
          </cell>
          <cell r="DK57">
            <v>21221</v>
          </cell>
          <cell r="DL57">
            <v>30133</v>
          </cell>
          <cell r="DM57">
            <v>34589</v>
          </cell>
          <cell r="DN57">
            <v>39258</v>
          </cell>
          <cell r="DO57">
            <v>43715</v>
          </cell>
          <cell r="DP57">
            <v>21221</v>
          </cell>
          <cell r="DQ57">
            <v>30133</v>
          </cell>
          <cell r="DR57">
            <v>34589</v>
          </cell>
          <cell r="DS57">
            <v>22770</v>
          </cell>
          <cell r="DT57">
            <v>42125</v>
          </cell>
          <cell r="DU57">
            <v>22770</v>
          </cell>
          <cell r="DV57">
            <v>32334</v>
          </cell>
          <cell r="DW57">
            <v>37115</v>
          </cell>
          <cell r="DX57">
            <v>42125</v>
          </cell>
          <cell r="DY57">
            <v>46907</v>
          </cell>
          <cell r="DZ57">
            <v>22770</v>
          </cell>
          <cell r="EA57">
            <v>32334</v>
          </cell>
          <cell r="EB57">
            <v>37115</v>
          </cell>
          <cell r="EC57">
            <v>25561</v>
          </cell>
          <cell r="ED57">
            <v>47288</v>
          </cell>
          <cell r="EE57">
            <v>25561</v>
          </cell>
          <cell r="EF57">
            <v>36296</v>
          </cell>
          <cell r="EG57">
            <v>41665</v>
          </cell>
          <cell r="EH57">
            <v>47288</v>
          </cell>
          <cell r="EI57">
            <v>52656</v>
          </cell>
          <cell r="EJ57">
            <v>25561</v>
          </cell>
          <cell r="EK57">
            <v>36296</v>
          </cell>
          <cell r="EL57">
            <v>41665</v>
          </cell>
          <cell r="EM57">
            <v>28117</v>
          </cell>
          <cell r="EN57">
            <v>52016</v>
          </cell>
          <cell r="EO57">
            <v>28117</v>
          </cell>
          <cell r="EP57">
            <v>39926</v>
          </cell>
          <cell r="EQ57">
            <v>45830</v>
          </cell>
          <cell r="ER57">
            <v>52016</v>
          </cell>
          <cell r="ES57">
            <v>57921</v>
          </cell>
          <cell r="ET57">
            <v>28117</v>
          </cell>
          <cell r="EU57">
            <v>39926</v>
          </cell>
          <cell r="EV57">
            <v>45830</v>
          </cell>
          <cell r="EW57">
            <v>29396</v>
          </cell>
          <cell r="EX57">
            <v>54383</v>
          </cell>
          <cell r="EY57">
            <v>29396</v>
          </cell>
          <cell r="EZ57">
            <v>41742</v>
          </cell>
          <cell r="FA57">
            <v>47915</v>
          </cell>
          <cell r="FB57">
            <v>54383</v>
          </cell>
          <cell r="FC57">
            <v>60556</v>
          </cell>
          <cell r="FD57">
            <v>29396</v>
          </cell>
          <cell r="FE57">
            <v>41742</v>
          </cell>
          <cell r="FF57">
            <v>47915</v>
          </cell>
        </row>
        <row r="58">
          <cell r="A58" t="str">
            <v>L</v>
          </cell>
          <cell r="B58" t="str">
            <v>D</v>
          </cell>
          <cell r="C58">
            <v>9815</v>
          </cell>
          <cell r="D58">
            <v>18158</v>
          </cell>
          <cell r="E58">
            <v>9815</v>
          </cell>
          <cell r="F58">
            <v>13937</v>
          </cell>
          <cell r="G58">
            <v>15998</v>
          </cell>
          <cell r="H58">
            <v>18158</v>
          </cell>
          <cell r="I58">
            <v>20219</v>
          </cell>
          <cell r="J58">
            <v>9815</v>
          </cell>
          <cell r="K58">
            <v>13937</v>
          </cell>
          <cell r="L58">
            <v>15998</v>
          </cell>
          <cell r="M58">
            <v>10714</v>
          </cell>
          <cell r="N58">
            <v>19821</v>
          </cell>
          <cell r="O58">
            <v>10714</v>
          </cell>
          <cell r="P58">
            <v>15214</v>
          </cell>
          <cell r="Q58">
            <v>17464</v>
          </cell>
          <cell r="R58">
            <v>19821</v>
          </cell>
          <cell r="S58">
            <v>22071</v>
          </cell>
          <cell r="T58">
            <v>10714</v>
          </cell>
          <cell r="U58">
            <v>15214</v>
          </cell>
          <cell r="V58">
            <v>17464</v>
          </cell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>
            <v>12036</v>
          </cell>
          <cell r="AR58">
            <v>22267</v>
          </cell>
          <cell r="AS58">
            <v>12036</v>
          </cell>
          <cell r="AT58">
            <v>17091</v>
          </cell>
          <cell r="AU58">
            <v>19619</v>
          </cell>
          <cell r="AV58">
            <v>22267</v>
          </cell>
          <cell r="AW58">
            <v>24794</v>
          </cell>
          <cell r="AX58">
            <v>12036</v>
          </cell>
          <cell r="AY58">
            <v>17091</v>
          </cell>
          <cell r="AZ58">
            <v>19619</v>
          </cell>
          <cell r="BA58">
            <v>12596</v>
          </cell>
          <cell r="BB58">
            <v>23303</v>
          </cell>
          <cell r="BC58">
            <v>12596</v>
          </cell>
          <cell r="BD58">
            <v>17886</v>
          </cell>
          <cell r="BE58">
            <v>20531</v>
          </cell>
          <cell r="BF58">
            <v>23303</v>
          </cell>
          <cell r="BG58">
            <v>25948</v>
          </cell>
          <cell r="BH58">
            <v>12596</v>
          </cell>
          <cell r="BI58">
            <v>17886</v>
          </cell>
          <cell r="BJ58">
            <v>20531</v>
          </cell>
          <cell r="BK58">
            <v>13435</v>
          </cell>
          <cell r="BL58">
            <v>24855</v>
          </cell>
          <cell r="BM58">
            <v>13435</v>
          </cell>
          <cell r="BN58">
            <v>19078</v>
          </cell>
          <cell r="BO58">
            <v>21899</v>
          </cell>
          <cell r="BP58">
            <v>24855</v>
          </cell>
          <cell r="BQ58">
            <v>27676</v>
          </cell>
          <cell r="BR58">
            <v>13435</v>
          </cell>
          <cell r="BS58">
            <v>19078</v>
          </cell>
          <cell r="BT58">
            <v>21899</v>
          </cell>
          <cell r="BU58">
            <v>14555</v>
          </cell>
          <cell r="BV58">
            <v>26927</v>
          </cell>
          <cell r="BW58">
            <v>14555</v>
          </cell>
          <cell r="BX58">
            <v>20668</v>
          </cell>
          <cell r="BY58">
            <v>23725</v>
          </cell>
          <cell r="BZ58">
            <v>26927</v>
          </cell>
          <cell r="CA58">
            <v>29983</v>
          </cell>
          <cell r="CB58">
            <v>14555</v>
          </cell>
          <cell r="CC58">
            <v>20668</v>
          </cell>
          <cell r="CD58">
            <v>23725</v>
          </cell>
          <cell r="CE58">
            <v>15675</v>
          </cell>
          <cell r="CF58">
            <v>28999</v>
          </cell>
          <cell r="CG58">
            <v>15675</v>
          </cell>
          <cell r="CH58">
            <v>22259</v>
          </cell>
          <cell r="CI58">
            <v>25550</v>
          </cell>
          <cell r="CJ58">
            <v>28999</v>
          </cell>
          <cell r="CK58">
            <v>32291</v>
          </cell>
          <cell r="CL58">
            <v>15675</v>
          </cell>
          <cell r="CM58">
            <v>22259</v>
          </cell>
          <cell r="CN58">
            <v>25550</v>
          </cell>
          <cell r="CO58">
            <v>17320</v>
          </cell>
          <cell r="CP58">
            <v>32042</v>
          </cell>
          <cell r="CQ58">
            <v>17320</v>
          </cell>
          <cell r="CR58">
            <v>24594</v>
          </cell>
          <cell r="CS58">
            <v>28232</v>
          </cell>
          <cell r="CT58">
            <v>32042</v>
          </cell>
          <cell r="CU58">
            <v>35679</v>
          </cell>
          <cell r="CV58">
            <v>17320</v>
          </cell>
          <cell r="CW58">
            <v>24594</v>
          </cell>
          <cell r="CX58">
            <v>28232</v>
          </cell>
          <cell r="CY58">
            <v>19052</v>
          </cell>
          <cell r="CZ58">
            <v>35246</v>
          </cell>
          <cell r="DA58">
            <v>19052</v>
          </cell>
          <cell r="DB58">
            <v>27054</v>
          </cell>
          <cell r="DC58">
            <v>31055</v>
          </cell>
          <cell r="DD58">
            <v>35246</v>
          </cell>
          <cell r="DE58">
            <v>39247</v>
          </cell>
          <cell r="DF58">
            <v>19052</v>
          </cell>
          <cell r="DG58">
            <v>27054</v>
          </cell>
          <cell r="DH58">
            <v>31055</v>
          </cell>
          <cell r="DI58">
            <v>21338</v>
          </cell>
          <cell r="DJ58">
            <v>39475</v>
          </cell>
          <cell r="DK58">
            <v>21338</v>
          </cell>
          <cell r="DL58">
            <v>30300</v>
          </cell>
          <cell r="DM58">
            <v>34781</v>
          </cell>
          <cell r="DN58">
            <v>39475</v>
          </cell>
          <cell r="DO58">
            <v>43956</v>
          </cell>
          <cell r="DP58">
            <v>21338</v>
          </cell>
          <cell r="DQ58">
            <v>30300</v>
          </cell>
          <cell r="DR58">
            <v>34781</v>
          </cell>
          <cell r="DS58">
            <v>22897</v>
          </cell>
          <cell r="DT58">
            <v>42359</v>
          </cell>
          <cell r="DU58">
            <v>22897</v>
          </cell>
          <cell r="DV58">
            <v>32514</v>
          </cell>
          <cell r="DW58">
            <v>37322</v>
          </cell>
          <cell r="DX58">
            <v>42359</v>
          </cell>
          <cell r="DY58">
            <v>47168</v>
          </cell>
          <cell r="DZ58">
            <v>22897</v>
          </cell>
          <cell r="EA58">
            <v>32514</v>
          </cell>
          <cell r="EB58">
            <v>37322</v>
          </cell>
          <cell r="EC58">
            <v>25703</v>
          </cell>
          <cell r="ED58">
            <v>47551</v>
          </cell>
          <cell r="EE58">
            <v>25703</v>
          </cell>
          <cell r="EF58">
            <v>36498</v>
          </cell>
          <cell r="EG58">
            <v>41896</v>
          </cell>
          <cell r="EH58">
            <v>47551</v>
          </cell>
          <cell r="EI58">
            <v>52948</v>
          </cell>
          <cell r="EJ58">
            <v>25703</v>
          </cell>
          <cell r="EK58">
            <v>36498</v>
          </cell>
          <cell r="EL58">
            <v>41896</v>
          </cell>
          <cell r="EM58">
            <v>28273</v>
          </cell>
          <cell r="EN58">
            <v>52305</v>
          </cell>
          <cell r="EO58">
            <v>28273</v>
          </cell>
          <cell r="EP58">
            <v>40148</v>
          </cell>
          <cell r="EQ58">
            <v>46085</v>
          </cell>
          <cell r="ER58">
            <v>52305</v>
          </cell>
          <cell r="ES58">
            <v>58242</v>
          </cell>
          <cell r="ET58">
            <v>28273</v>
          </cell>
          <cell r="EU58">
            <v>40148</v>
          </cell>
          <cell r="EV58">
            <v>46085</v>
          </cell>
          <cell r="EW58">
            <v>29558</v>
          </cell>
          <cell r="EX58">
            <v>54682</v>
          </cell>
          <cell r="EY58">
            <v>29558</v>
          </cell>
          <cell r="EZ58">
            <v>41972</v>
          </cell>
          <cell r="FA58">
            <v>48180</v>
          </cell>
          <cell r="FB58">
            <v>54682</v>
          </cell>
          <cell r="FC58">
            <v>60889</v>
          </cell>
          <cell r="FD58">
            <v>29558</v>
          </cell>
          <cell r="FE58">
            <v>41972</v>
          </cell>
          <cell r="FF58">
            <v>48180</v>
          </cell>
        </row>
        <row r="59">
          <cell r="A59" t="str">
            <v>L</v>
          </cell>
          <cell r="B59" t="str">
            <v>A</v>
          </cell>
          <cell r="C59">
            <v>13054</v>
          </cell>
          <cell r="D59">
            <v>24150</v>
          </cell>
          <cell r="E59">
            <v>13054</v>
          </cell>
          <cell r="F59">
            <v>18536</v>
          </cell>
          <cell r="G59">
            <v>21277</v>
          </cell>
          <cell r="H59">
            <v>24150</v>
          </cell>
          <cell r="I59">
            <v>26891</v>
          </cell>
          <cell r="J59">
            <v>13054</v>
          </cell>
          <cell r="K59">
            <v>18536</v>
          </cell>
          <cell r="L59">
            <v>21277</v>
          </cell>
          <cell r="M59">
            <v>14250</v>
          </cell>
          <cell r="N59">
            <v>26362</v>
          </cell>
          <cell r="O59">
            <v>14250</v>
          </cell>
          <cell r="P59">
            <v>20235</v>
          </cell>
          <cell r="Q59">
            <v>23227</v>
          </cell>
          <cell r="R59">
            <v>26362</v>
          </cell>
          <cell r="S59">
            <v>29354</v>
          </cell>
          <cell r="T59">
            <v>14250</v>
          </cell>
          <cell r="U59">
            <v>20235</v>
          </cell>
          <cell r="V59">
            <v>23227</v>
          </cell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>
            <v>16008</v>
          </cell>
          <cell r="AR59">
            <v>29615</v>
          </cell>
          <cell r="AS59">
            <v>16008</v>
          </cell>
          <cell r="AT59">
            <v>22731</v>
          </cell>
          <cell r="AU59">
            <v>26093</v>
          </cell>
          <cell r="AV59">
            <v>29615</v>
          </cell>
          <cell r="AW59">
            <v>32976</v>
          </cell>
          <cell r="AX59">
            <v>16008</v>
          </cell>
          <cell r="AY59">
            <v>22731</v>
          </cell>
          <cell r="AZ59">
            <v>26093</v>
          </cell>
          <cell r="BA59">
            <v>16753</v>
          </cell>
          <cell r="BB59">
            <v>30993</v>
          </cell>
          <cell r="BC59">
            <v>16753</v>
          </cell>
          <cell r="BD59">
            <v>23788</v>
          </cell>
          <cell r="BE59">
            <v>27306</v>
          </cell>
          <cell r="BF59">
            <v>30993</v>
          </cell>
          <cell r="BG59">
            <v>34511</v>
          </cell>
          <cell r="BH59">
            <v>16753</v>
          </cell>
          <cell r="BI59">
            <v>23788</v>
          </cell>
          <cell r="BJ59">
            <v>27306</v>
          </cell>
          <cell r="BK59">
            <v>17869</v>
          </cell>
          <cell r="BL59">
            <v>33057</v>
          </cell>
          <cell r="BM59">
            <v>17869</v>
          </cell>
          <cell r="BN59">
            <v>25374</v>
          </cell>
          <cell r="BO59">
            <v>29126</v>
          </cell>
          <cell r="BP59">
            <v>33057</v>
          </cell>
          <cell r="BQ59">
            <v>36809</v>
          </cell>
          <cell r="BR59">
            <v>17869</v>
          </cell>
          <cell r="BS59">
            <v>25374</v>
          </cell>
          <cell r="BT59">
            <v>29126</v>
          </cell>
          <cell r="BU59">
            <v>19358</v>
          </cell>
          <cell r="BV59">
            <v>35813</v>
          </cell>
          <cell r="BW59">
            <v>19358</v>
          </cell>
          <cell r="BX59">
            <v>27488</v>
          </cell>
          <cell r="BY59">
            <v>31554</v>
          </cell>
          <cell r="BZ59">
            <v>35813</v>
          </cell>
          <cell r="CA59">
            <v>39877</v>
          </cell>
          <cell r="CB59">
            <v>19358</v>
          </cell>
          <cell r="CC59">
            <v>27488</v>
          </cell>
          <cell r="CD59">
            <v>31554</v>
          </cell>
          <cell r="CE59">
            <v>20848</v>
          </cell>
          <cell r="CF59">
            <v>38569</v>
          </cell>
          <cell r="CG59">
            <v>20848</v>
          </cell>
          <cell r="CH59">
            <v>29604</v>
          </cell>
          <cell r="CI59">
            <v>33982</v>
          </cell>
          <cell r="CJ59">
            <v>38569</v>
          </cell>
          <cell r="CK59">
            <v>42947</v>
          </cell>
          <cell r="CL59">
            <v>20848</v>
          </cell>
          <cell r="CM59">
            <v>29604</v>
          </cell>
          <cell r="CN59">
            <v>33982</v>
          </cell>
          <cell r="CO59">
            <v>23036</v>
          </cell>
          <cell r="CP59">
            <v>42616</v>
          </cell>
          <cell r="CQ59">
            <v>23036</v>
          </cell>
          <cell r="CR59">
            <v>32710</v>
          </cell>
          <cell r="CS59">
            <v>37549</v>
          </cell>
          <cell r="CT59">
            <v>42616</v>
          </cell>
          <cell r="CU59">
            <v>47453</v>
          </cell>
          <cell r="CV59">
            <v>23036</v>
          </cell>
          <cell r="CW59">
            <v>32710</v>
          </cell>
          <cell r="CX59">
            <v>37549</v>
          </cell>
          <cell r="CY59">
            <v>25339</v>
          </cell>
          <cell r="CZ59">
            <v>46877</v>
          </cell>
          <cell r="DA59">
            <v>25339</v>
          </cell>
          <cell r="DB59">
            <v>35982</v>
          </cell>
          <cell r="DC59">
            <v>41303</v>
          </cell>
          <cell r="DD59">
            <v>46877</v>
          </cell>
          <cell r="DE59">
            <v>52199</v>
          </cell>
          <cell r="DF59">
            <v>25339</v>
          </cell>
          <cell r="DG59">
            <v>35982</v>
          </cell>
          <cell r="DH59">
            <v>41303</v>
          </cell>
          <cell r="DI59">
            <v>28380</v>
          </cell>
          <cell r="DJ59">
            <v>52502</v>
          </cell>
          <cell r="DK59">
            <v>28380</v>
          </cell>
          <cell r="DL59">
            <v>40299</v>
          </cell>
          <cell r="DM59">
            <v>46259</v>
          </cell>
          <cell r="DN59">
            <v>52502</v>
          </cell>
          <cell r="DO59">
            <v>58461</v>
          </cell>
          <cell r="DP59">
            <v>28380</v>
          </cell>
          <cell r="DQ59">
            <v>40299</v>
          </cell>
          <cell r="DR59">
            <v>46259</v>
          </cell>
          <cell r="DS59">
            <v>30453</v>
          </cell>
          <cell r="DT59">
            <v>56337</v>
          </cell>
          <cell r="DU59">
            <v>30453</v>
          </cell>
          <cell r="DV59">
            <v>43244</v>
          </cell>
          <cell r="DW59">
            <v>49638</v>
          </cell>
          <cell r="DX59">
            <v>56337</v>
          </cell>
          <cell r="DY59">
            <v>62733</v>
          </cell>
          <cell r="DZ59">
            <v>30453</v>
          </cell>
          <cell r="EA59">
            <v>43244</v>
          </cell>
          <cell r="EB59">
            <v>49638</v>
          </cell>
          <cell r="EC59">
            <v>34185</v>
          </cell>
          <cell r="ED59">
            <v>63243</v>
          </cell>
          <cell r="EE59">
            <v>34185</v>
          </cell>
          <cell r="EF59">
            <v>48542</v>
          </cell>
          <cell r="EG59">
            <v>55722</v>
          </cell>
          <cell r="EH59">
            <v>63243</v>
          </cell>
          <cell r="EI59">
            <v>70421</v>
          </cell>
          <cell r="EJ59">
            <v>34185</v>
          </cell>
          <cell r="EK59">
            <v>48542</v>
          </cell>
          <cell r="EL59">
            <v>55722</v>
          </cell>
          <cell r="EM59">
            <v>37603</v>
          </cell>
          <cell r="EN59">
            <v>69566</v>
          </cell>
          <cell r="EO59">
            <v>37603</v>
          </cell>
          <cell r="EP59">
            <v>53397</v>
          </cell>
          <cell r="EQ59">
            <v>61293</v>
          </cell>
          <cell r="ER59">
            <v>69566</v>
          </cell>
          <cell r="ES59">
            <v>77462</v>
          </cell>
          <cell r="ET59">
            <v>37603</v>
          </cell>
          <cell r="EU59">
            <v>53397</v>
          </cell>
          <cell r="EV59">
            <v>61293</v>
          </cell>
          <cell r="EW59">
            <v>39312</v>
          </cell>
          <cell r="EX59">
            <v>72727</v>
          </cell>
          <cell r="EY59">
            <v>39312</v>
          </cell>
          <cell r="EZ59">
            <v>55823</v>
          </cell>
          <cell r="FA59">
            <v>64079</v>
          </cell>
          <cell r="FB59">
            <v>72727</v>
          </cell>
          <cell r="FC59">
            <v>80982</v>
          </cell>
          <cell r="FD59">
            <v>39312</v>
          </cell>
          <cell r="FE59">
            <v>55823</v>
          </cell>
          <cell r="FF59">
            <v>64079</v>
          </cell>
        </row>
        <row r="60">
          <cell r="A60" t="str">
            <v>L</v>
          </cell>
          <cell r="B60" t="str">
            <v>B</v>
          </cell>
          <cell r="C60">
            <v>11974</v>
          </cell>
          <cell r="D60">
            <v>22153</v>
          </cell>
          <cell r="E60">
            <v>11974</v>
          </cell>
          <cell r="F60">
            <v>17003</v>
          </cell>
          <cell r="G60">
            <v>19518</v>
          </cell>
          <cell r="H60">
            <v>22153</v>
          </cell>
          <cell r="I60">
            <v>24667</v>
          </cell>
          <cell r="J60">
            <v>11974</v>
          </cell>
          <cell r="K60">
            <v>17003</v>
          </cell>
          <cell r="L60">
            <v>19518</v>
          </cell>
          <cell r="M60">
            <v>13071</v>
          </cell>
          <cell r="N60">
            <v>24182</v>
          </cell>
          <cell r="O60">
            <v>13071</v>
          </cell>
          <cell r="P60">
            <v>18561</v>
          </cell>
          <cell r="Q60">
            <v>21306</v>
          </cell>
          <cell r="R60">
            <v>24182</v>
          </cell>
          <cell r="S60">
            <v>26927</v>
          </cell>
          <cell r="T60">
            <v>13071</v>
          </cell>
          <cell r="U60">
            <v>18561</v>
          </cell>
          <cell r="V60">
            <v>21306</v>
          </cell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>
            <v>14684</v>
          </cell>
          <cell r="AR60">
            <v>27166</v>
          </cell>
          <cell r="AS60">
            <v>14684</v>
          </cell>
          <cell r="AT60">
            <v>20851</v>
          </cell>
          <cell r="AU60">
            <v>23935</v>
          </cell>
          <cell r="AV60">
            <v>27166</v>
          </cell>
          <cell r="AW60">
            <v>30249</v>
          </cell>
          <cell r="AX60">
            <v>14684</v>
          </cell>
          <cell r="AY60">
            <v>20851</v>
          </cell>
          <cell r="AZ60">
            <v>23935</v>
          </cell>
          <cell r="BA60">
            <v>15367</v>
          </cell>
          <cell r="BB60">
            <v>28430</v>
          </cell>
          <cell r="BC60">
            <v>15367</v>
          </cell>
          <cell r="BD60">
            <v>21821</v>
          </cell>
          <cell r="BE60">
            <v>25048</v>
          </cell>
          <cell r="BF60">
            <v>28430</v>
          </cell>
          <cell r="BG60">
            <v>31657</v>
          </cell>
          <cell r="BH60">
            <v>15367</v>
          </cell>
          <cell r="BI60">
            <v>21821</v>
          </cell>
          <cell r="BJ60">
            <v>25048</v>
          </cell>
          <cell r="BK60">
            <v>16391</v>
          </cell>
          <cell r="BL60">
            <v>30323</v>
          </cell>
          <cell r="BM60">
            <v>16391</v>
          </cell>
          <cell r="BN60">
            <v>23275</v>
          </cell>
          <cell r="BO60">
            <v>26717</v>
          </cell>
          <cell r="BP60">
            <v>30323</v>
          </cell>
          <cell r="BQ60">
            <v>33765</v>
          </cell>
          <cell r="BR60">
            <v>16391</v>
          </cell>
          <cell r="BS60">
            <v>23275</v>
          </cell>
          <cell r="BT60">
            <v>26717</v>
          </cell>
          <cell r="BU60">
            <v>17757</v>
          </cell>
          <cell r="BV60">
            <v>32851</v>
          </cell>
          <cell r="BW60">
            <v>17757</v>
          </cell>
          <cell r="BX60">
            <v>25215</v>
          </cell>
          <cell r="BY60">
            <v>28945</v>
          </cell>
          <cell r="BZ60">
            <v>32851</v>
          </cell>
          <cell r="CA60">
            <v>36579</v>
          </cell>
          <cell r="CB60">
            <v>17757</v>
          </cell>
          <cell r="CC60">
            <v>25215</v>
          </cell>
          <cell r="CD60">
            <v>28945</v>
          </cell>
          <cell r="CE60">
            <v>19124</v>
          </cell>
          <cell r="CF60">
            <v>35379</v>
          </cell>
          <cell r="CG60">
            <v>19124</v>
          </cell>
          <cell r="CH60">
            <v>27156</v>
          </cell>
          <cell r="CI60">
            <v>31171</v>
          </cell>
          <cell r="CJ60">
            <v>35379</v>
          </cell>
          <cell r="CK60">
            <v>39395</v>
          </cell>
          <cell r="CL60">
            <v>19124</v>
          </cell>
          <cell r="CM60">
            <v>27156</v>
          </cell>
          <cell r="CN60">
            <v>31171</v>
          </cell>
          <cell r="CO60">
            <v>21130</v>
          </cell>
          <cell r="CP60">
            <v>39091</v>
          </cell>
          <cell r="CQ60">
            <v>21130</v>
          </cell>
          <cell r="CR60">
            <v>30005</v>
          </cell>
          <cell r="CS60">
            <v>34443</v>
          </cell>
          <cell r="CT60">
            <v>39091</v>
          </cell>
          <cell r="CU60">
            <v>43528</v>
          </cell>
          <cell r="CV60">
            <v>21130</v>
          </cell>
          <cell r="CW60">
            <v>30005</v>
          </cell>
          <cell r="CX60">
            <v>34443</v>
          </cell>
          <cell r="CY60">
            <v>23243</v>
          </cell>
          <cell r="CZ60">
            <v>43000</v>
          </cell>
          <cell r="DA60">
            <v>23243</v>
          </cell>
          <cell r="DB60">
            <v>33006</v>
          </cell>
          <cell r="DC60">
            <v>37887</v>
          </cell>
          <cell r="DD60">
            <v>43000</v>
          </cell>
          <cell r="DE60">
            <v>47881</v>
          </cell>
          <cell r="DF60">
            <v>23243</v>
          </cell>
          <cell r="DG60">
            <v>33006</v>
          </cell>
          <cell r="DH60">
            <v>37887</v>
          </cell>
          <cell r="DI60">
            <v>26032</v>
          </cell>
          <cell r="DJ60">
            <v>48160</v>
          </cell>
          <cell r="DK60">
            <v>26032</v>
          </cell>
          <cell r="DL60">
            <v>36966</v>
          </cell>
          <cell r="DM60">
            <v>42433</v>
          </cell>
          <cell r="DN60">
            <v>48160</v>
          </cell>
          <cell r="DO60">
            <v>53626</v>
          </cell>
          <cell r="DP60">
            <v>26032</v>
          </cell>
          <cell r="DQ60">
            <v>36966</v>
          </cell>
          <cell r="DR60">
            <v>42433</v>
          </cell>
          <cell r="DS60">
            <v>27934</v>
          </cell>
          <cell r="DT60">
            <v>51678</v>
          </cell>
          <cell r="DU60">
            <v>27934</v>
          </cell>
          <cell r="DV60">
            <v>39667</v>
          </cell>
          <cell r="DW60">
            <v>45533</v>
          </cell>
          <cell r="DX60">
            <v>51678</v>
          </cell>
          <cell r="DY60">
            <v>57545</v>
          </cell>
          <cell r="DZ60">
            <v>27934</v>
          </cell>
          <cell r="EA60">
            <v>39667</v>
          </cell>
          <cell r="EB60">
            <v>45533</v>
          </cell>
          <cell r="EC60">
            <v>31358</v>
          </cell>
          <cell r="ED60">
            <v>58012</v>
          </cell>
          <cell r="EE60">
            <v>31358</v>
          </cell>
          <cell r="EF60">
            <v>44528</v>
          </cell>
          <cell r="EG60">
            <v>51113</v>
          </cell>
          <cell r="EH60">
            <v>58012</v>
          </cell>
          <cell r="EI60">
            <v>64597</v>
          </cell>
          <cell r="EJ60">
            <v>31358</v>
          </cell>
          <cell r="EK60">
            <v>44528</v>
          </cell>
          <cell r="EL60">
            <v>51113</v>
          </cell>
          <cell r="EM60">
            <v>34493</v>
          </cell>
          <cell r="EN60">
            <v>63812</v>
          </cell>
          <cell r="EO60">
            <v>34493</v>
          </cell>
          <cell r="EP60">
            <v>48981</v>
          </cell>
          <cell r="EQ60">
            <v>56224</v>
          </cell>
          <cell r="ER60">
            <v>63812</v>
          </cell>
          <cell r="ES60">
            <v>71055</v>
          </cell>
          <cell r="ET60">
            <v>34493</v>
          </cell>
          <cell r="EU60">
            <v>48981</v>
          </cell>
          <cell r="EV60">
            <v>56224</v>
          </cell>
          <cell r="EW60">
            <v>36061</v>
          </cell>
          <cell r="EX60">
            <v>66712</v>
          </cell>
          <cell r="EY60">
            <v>36061</v>
          </cell>
          <cell r="EZ60">
            <v>51206</v>
          </cell>
          <cell r="FA60">
            <v>58780</v>
          </cell>
          <cell r="FB60">
            <v>66712</v>
          </cell>
          <cell r="FC60">
            <v>74285</v>
          </cell>
          <cell r="FD60">
            <v>36061</v>
          </cell>
          <cell r="FE60">
            <v>51206</v>
          </cell>
          <cell r="FF60">
            <v>58780</v>
          </cell>
        </row>
        <row r="61">
          <cell r="A61" t="str">
            <v>L</v>
          </cell>
          <cell r="B61" t="str">
            <v>Y</v>
          </cell>
          <cell r="C61">
            <v>10306</v>
          </cell>
          <cell r="D61">
            <v>19066</v>
          </cell>
          <cell r="E61">
            <v>10306</v>
          </cell>
          <cell r="F61">
            <v>14634</v>
          </cell>
          <cell r="G61">
            <v>16798</v>
          </cell>
          <cell r="H61">
            <v>19066</v>
          </cell>
          <cell r="I61">
            <v>21230</v>
          </cell>
          <cell r="J61">
            <v>10306</v>
          </cell>
          <cell r="K61">
            <v>14634</v>
          </cell>
          <cell r="L61">
            <v>16798</v>
          </cell>
          <cell r="M61">
            <v>11250</v>
          </cell>
          <cell r="N61">
            <v>20812</v>
          </cell>
          <cell r="O61">
            <v>11250</v>
          </cell>
          <cell r="P61">
            <v>15975</v>
          </cell>
          <cell r="Q61">
            <v>18337</v>
          </cell>
          <cell r="R61">
            <v>20812</v>
          </cell>
          <cell r="S61">
            <v>23175</v>
          </cell>
          <cell r="T61">
            <v>11250</v>
          </cell>
          <cell r="U61">
            <v>15975</v>
          </cell>
          <cell r="V61">
            <v>18337</v>
          </cell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>
            <v>12638</v>
          </cell>
          <cell r="AR61">
            <v>23380</v>
          </cell>
          <cell r="AS61">
            <v>12638</v>
          </cell>
          <cell r="AT61">
            <v>17946</v>
          </cell>
          <cell r="AU61">
            <v>20600</v>
          </cell>
          <cell r="AV61">
            <v>23380</v>
          </cell>
          <cell r="AW61">
            <v>26034</v>
          </cell>
          <cell r="AX61">
            <v>12638</v>
          </cell>
          <cell r="AY61">
            <v>17946</v>
          </cell>
          <cell r="AZ61">
            <v>20600</v>
          </cell>
          <cell r="BA61">
            <v>13226</v>
          </cell>
          <cell r="BB61">
            <v>24468</v>
          </cell>
          <cell r="BC61">
            <v>13226</v>
          </cell>
          <cell r="BD61">
            <v>18780</v>
          </cell>
          <cell r="BE61">
            <v>21558</v>
          </cell>
          <cell r="BF61">
            <v>24468</v>
          </cell>
          <cell r="BG61">
            <v>27245</v>
          </cell>
          <cell r="BH61">
            <v>13226</v>
          </cell>
          <cell r="BI61">
            <v>18780</v>
          </cell>
          <cell r="BJ61">
            <v>21558</v>
          </cell>
          <cell r="BK61">
            <v>14107</v>
          </cell>
          <cell r="BL61">
            <v>26098</v>
          </cell>
          <cell r="BM61">
            <v>14107</v>
          </cell>
          <cell r="BN61">
            <v>20032</v>
          </cell>
          <cell r="BO61">
            <v>22994</v>
          </cell>
          <cell r="BP61">
            <v>26098</v>
          </cell>
          <cell r="BQ61">
            <v>29060</v>
          </cell>
          <cell r="BR61">
            <v>14107</v>
          </cell>
          <cell r="BS61">
            <v>20032</v>
          </cell>
          <cell r="BT61">
            <v>22994</v>
          </cell>
          <cell r="BU61">
            <v>15283</v>
          </cell>
          <cell r="BV61">
            <v>28273</v>
          </cell>
          <cell r="BW61">
            <v>15283</v>
          </cell>
          <cell r="BX61">
            <v>21701</v>
          </cell>
          <cell r="BY61">
            <v>24911</v>
          </cell>
          <cell r="BZ61">
            <v>28273</v>
          </cell>
          <cell r="CA61">
            <v>31482</v>
          </cell>
          <cell r="CB61">
            <v>15283</v>
          </cell>
          <cell r="CC61">
            <v>21701</v>
          </cell>
          <cell r="CD61">
            <v>24911</v>
          </cell>
          <cell r="CE61">
            <v>16459</v>
          </cell>
          <cell r="CF61">
            <v>30449</v>
          </cell>
          <cell r="CG61">
            <v>16459</v>
          </cell>
          <cell r="CH61">
            <v>23372</v>
          </cell>
          <cell r="CI61">
            <v>26828</v>
          </cell>
          <cell r="CJ61">
            <v>30449</v>
          </cell>
          <cell r="CK61">
            <v>33906</v>
          </cell>
          <cell r="CL61">
            <v>16459</v>
          </cell>
          <cell r="CM61">
            <v>23372</v>
          </cell>
          <cell r="CN61">
            <v>26828</v>
          </cell>
          <cell r="CO61">
            <v>18186</v>
          </cell>
          <cell r="CP61">
            <v>33644</v>
          </cell>
          <cell r="CQ61">
            <v>18186</v>
          </cell>
          <cell r="CR61">
            <v>25824</v>
          </cell>
          <cell r="CS61">
            <v>29644</v>
          </cell>
          <cell r="CT61">
            <v>33644</v>
          </cell>
          <cell r="CU61">
            <v>37463</v>
          </cell>
          <cell r="CV61">
            <v>18186</v>
          </cell>
          <cell r="CW61">
            <v>25824</v>
          </cell>
          <cell r="CX61">
            <v>29644</v>
          </cell>
          <cell r="CY61">
            <v>20005</v>
          </cell>
          <cell r="CZ61">
            <v>37008</v>
          </cell>
          <cell r="DA61">
            <v>20005</v>
          </cell>
          <cell r="DB61">
            <v>28407</v>
          </cell>
          <cell r="DC61">
            <v>32608</v>
          </cell>
          <cell r="DD61">
            <v>37008</v>
          </cell>
          <cell r="DE61">
            <v>41209</v>
          </cell>
          <cell r="DF61">
            <v>20005</v>
          </cell>
          <cell r="DG61">
            <v>28407</v>
          </cell>
          <cell r="DH61">
            <v>32608</v>
          </cell>
          <cell r="DI61">
            <v>22405</v>
          </cell>
          <cell r="DJ61">
            <v>41449</v>
          </cell>
          <cell r="DK61">
            <v>22405</v>
          </cell>
          <cell r="DL61">
            <v>31815</v>
          </cell>
          <cell r="DM61">
            <v>36520</v>
          </cell>
          <cell r="DN61">
            <v>41449</v>
          </cell>
          <cell r="DO61">
            <v>46154</v>
          </cell>
          <cell r="DP61">
            <v>22405</v>
          </cell>
          <cell r="DQ61">
            <v>31815</v>
          </cell>
          <cell r="DR61">
            <v>36520</v>
          </cell>
          <cell r="DS61">
            <v>24042</v>
          </cell>
          <cell r="DT61">
            <v>44477</v>
          </cell>
          <cell r="DU61">
            <v>24042</v>
          </cell>
          <cell r="DV61">
            <v>34140</v>
          </cell>
          <cell r="DW61">
            <v>39188</v>
          </cell>
          <cell r="DX61">
            <v>44477</v>
          </cell>
          <cell r="DY61">
            <v>49526</v>
          </cell>
          <cell r="DZ61">
            <v>24042</v>
          </cell>
          <cell r="EA61">
            <v>34140</v>
          </cell>
          <cell r="EB61">
            <v>39188</v>
          </cell>
          <cell r="EC61">
            <v>26988</v>
          </cell>
          <cell r="ED61">
            <v>49929</v>
          </cell>
          <cell r="EE61">
            <v>26988</v>
          </cell>
          <cell r="EF61">
            <v>38323</v>
          </cell>
          <cell r="EG61">
            <v>43991</v>
          </cell>
          <cell r="EH61">
            <v>49929</v>
          </cell>
          <cell r="EI61">
            <v>55595</v>
          </cell>
          <cell r="EJ61">
            <v>26988</v>
          </cell>
          <cell r="EK61">
            <v>38323</v>
          </cell>
          <cell r="EL61">
            <v>43991</v>
          </cell>
          <cell r="EM61">
            <v>29687</v>
          </cell>
          <cell r="EN61">
            <v>54920</v>
          </cell>
          <cell r="EO61">
            <v>29687</v>
          </cell>
          <cell r="EP61">
            <v>42155</v>
          </cell>
          <cell r="EQ61">
            <v>48389</v>
          </cell>
          <cell r="ER61">
            <v>54920</v>
          </cell>
          <cell r="ES61">
            <v>61154</v>
          </cell>
          <cell r="ET61">
            <v>29687</v>
          </cell>
          <cell r="EU61">
            <v>42155</v>
          </cell>
          <cell r="EV61">
            <v>48389</v>
          </cell>
          <cell r="EW61">
            <v>31036</v>
          </cell>
          <cell r="EX61">
            <v>57416</v>
          </cell>
          <cell r="EY61">
            <v>31036</v>
          </cell>
          <cell r="EZ61">
            <v>44071</v>
          </cell>
          <cell r="FA61">
            <v>50589</v>
          </cell>
          <cell r="FB61">
            <v>57416</v>
          </cell>
          <cell r="FC61">
            <v>63933</v>
          </cell>
          <cell r="FD61">
            <v>31036</v>
          </cell>
          <cell r="FE61">
            <v>44071</v>
          </cell>
          <cell r="FF61">
            <v>50589</v>
          </cell>
        </row>
        <row r="62">
          <cell r="A62" t="str">
            <v>M</v>
          </cell>
          <cell r="B62" t="str">
            <v>D</v>
          </cell>
          <cell r="C62">
            <v>10306</v>
          </cell>
          <cell r="D62">
            <v>19066</v>
          </cell>
          <cell r="E62">
            <v>10306</v>
          </cell>
          <cell r="F62">
            <v>14635</v>
          </cell>
          <cell r="G62">
            <v>16799</v>
          </cell>
          <cell r="H62">
            <v>19066</v>
          </cell>
          <cell r="I62">
            <v>21230</v>
          </cell>
          <cell r="J62">
            <v>10306</v>
          </cell>
          <cell r="K62">
            <v>14635</v>
          </cell>
          <cell r="L62">
            <v>16799</v>
          </cell>
          <cell r="M62">
            <v>11245</v>
          </cell>
          <cell r="N62">
            <v>20803</v>
          </cell>
          <cell r="O62">
            <v>11245</v>
          </cell>
          <cell r="P62">
            <v>15968</v>
          </cell>
          <cell r="Q62">
            <v>18329</v>
          </cell>
          <cell r="R62">
            <v>20803</v>
          </cell>
          <cell r="S62">
            <v>23165</v>
          </cell>
          <cell r="T62">
            <v>11245</v>
          </cell>
          <cell r="U62">
            <v>15968</v>
          </cell>
          <cell r="V62">
            <v>18329</v>
          </cell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/>
          <cell r="AH62"/>
          <cell r="AI62"/>
          <cell r="AJ62"/>
          <cell r="AK62"/>
          <cell r="AL62"/>
          <cell r="AM62"/>
          <cell r="AN62"/>
          <cell r="AO62"/>
          <cell r="AP62"/>
          <cell r="AQ62">
            <v>12632</v>
          </cell>
          <cell r="AR62">
            <v>23369</v>
          </cell>
          <cell r="AS62">
            <v>12632</v>
          </cell>
          <cell r="AT62">
            <v>17937</v>
          </cell>
          <cell r="AU62">
            <v>20590</v>
          </cell>
          <cell r="AV62">
            <v>23369</v>
          </cell>
          <cell r="AW62">
            <v>26022</v>
          </cell>
          <cell r="AX62">
            <v>12632</v>
          </cell>
          <cell r="AY62">
            <v>17937</v>
          </cell>
          <cell r="AZ62">
            <v>20590</v>
          </cell>
          <cell r="BA62">
            <v>13220</v>
          </cell>
          <cell r="BB62">
            <v>24457</v>
          </cell>
          <cell r="BC62">
            <v>13220</v>
          </cell>
          <cell r="BD62">
            <v>18772</v>
          </cell>
          <cell r="BE62">
            <v>21549</v>
          </cell>
          <cell r="BF62">
            <v>24457</v>
          </cell>
          <cell r="BG62">
            <v>27233</v>
          </cell>
          <cell r="BH62">
            <v>13220</v>
          </cell>
          <cell r="BI62">
            <v>18772</v>
          </cell>
          <cell r="BJ62">
            <v>21549</v>
          </cell>
          <cell r="BK62">
            <v>14101</v>
          </cell>
          <cell r="BL62">
            <v>26087</v>
          </cell>
          <cell r="BM62">
            <v>14101</v>
          </cell>
          <cell r="BN62">
            <v>20023</v>
          </cell>
          <cell r="BO62">
            <v>22985</v>
          </cell>
          <cell r="BP62">
            <v>26087</v>
          </cell>
          <cell r="BQ62">
            <v>29048</v>
          </cell>
          <cell r="BR62">
            <v>14101</v>
          </cell>
          <cell r="BS62">
            <v>20023</v>
          </cell>
          <cell r="BT62">
            <v>22985</v>
          </cell>
          <cell r="BU62">
            <v>15276</v>
          </cell>
          <cell r="BV62">
            <v>28261</v>
          </cell>
          <cell r="BW62">
            <v>15276</v>
          </cell>
          <cell r="BX62">
            <v>21692</v>
          </cell>
          <cell r="BY62">
            <v>24900</v>
          </cell>
          <cell r="BZ62">
            <v>28261</v>
          </cell>
          <cell r="CA62">
            <v>31469</v>
          </cell>
          <cell r="CB62">
            <v>15276</v>
          </cell>
          <cell r="CC62">
            <v>21692</v>
          </cell>
          <cell r="CD62">
            <v>24900</v>
          </cell>
          <cell r="CE62">
            <v>16451</v>
          </cell>
          <cell r="CF62">
            <v>30434</v>
          </cell>
          <cell r="CG62">
            <v>16451</v>
          </cell>
          <cell r="CH62">
            <v>23360</v>
          </cell>
          <cell r="CI62">
            <v>26815</v>
          </cell>
          <cell r="CJ62">
            <v>30434</v>
          </cell>
          <cell r="CK62">
            <v>33889</v>
          </cell>
          <cell r="CL62">
            <v>16451</v>
          </cell>
          <cell r="CM62">
            <v>23360</v>
          </cell>
          <cell r="CN62">
            <v>26815</v>
          </cell>
          <cell r="CO62">
            <v>18179</v>
          </cell>
          <cell r="CP62">
            <v>33631</v>
          </cell>
          <cell r="CQ62">
            <v>18179</v>
          </cell>
          <cell r="CR62">
            <v>25814</v>
          </cell>
          <cell r="CS62">
            <v>29632</v>
          </cell>
          <cell r="CT62">
            <v>33631</v>
          </cell>
          <cell r="CU62">
            <v>37449</v>
          </cell>
          <cell r="CV62">
            <v>18179</v>
          </cell>
          <cell r="CW62">
            <v>25814</v>
          </cell>
          <cell r="CX62">
            <v>29632</v>
          </cell>
          <cell r="CY62">
            <v>19997</v>
          </cell>
          <cell r="CZ62">
            <v>36994</v>
          </cell>
          <cell r="DA62">
            <v>19997</v>
          </cell>
          <cell r="DB62">
            <v>28396</v>
          </cell>
          <cell r="DC62">
            <v>32595</v>
          </cell>
          <cell r="DD62">
            <v>36994</v>
          </cell>
          <cell r="DE62">
            <v>41194</v>
          </cell>
          <cell r="DF62">
            <v>19997</v>
          </cell>
          <cell r="DG62">
            <v>28396</v>
          </cell>
          <cell r="DH62">
            <v>32595</v>
          </cell>
          <cell r="DI62">
            <v>22397</v>
          </cell>
          <cell r="DJ62">
            <v>41434</v>
          </cell>
          <cell r="DK62">
            <v>22397</v>
          </cell>
          <cell r="DL62">
            <v>31804</v>
          </cell>
          <cell r="DM62">
            <v>36507</v>
          </cell>
          <cell r="DN62">
            <v>41434</v>
          </cell>
          <cell r="DO62">
            <v>46138</v>
          </cell>
          <cell r="DP62">
            <v>22397</v>
          </cell>
          <cell r="DQ62">
            <v>31804</v>
          </cell>
          <cell r="DR62">
            <v>36507</v>
          </cell>
          <cell r="DS62">
            <v>24033</v>
          </cell>
          <cell r="DT62">
            <v>44461</v>
          </cell>
          <cell r="DU62">
            <v>24033</v>
          </cell>
          <cell r="DV62">
            <v>34127</v>
          </cell>
          <cell r="DW62">
            <v>39174</v>
          </cell>
          <cell r="DX62">
            <v>44461</v>
          </cell>
          <cell r="DY62">
            <v>49508</v>
          </cell>
          <cell r="DZ62">
            <v>24033</v>
          </cell>
          <cell r="EA62">
            <v>34127</v>
          </cell>
          <cell r="EB62">
            <v>39174</v>
          </cell>
          <cell r="EC62">
            <v>26978</v>
          </cell>
          <cell r="ED62">
            <v>49909</v>
          </cell>
          <cell r="EE62">
            <v>26978</v>
          </cell>
          <cell r="EF62">
            <v>38309</v>
          </cell>
          <cell r="EG62">
            <v>43974</v>
          </cell>
          <cell r="EH62">
            <v>49909</v>
          </cell>
          <cell r="EI62">
            <v>55575</v>
          </cell>
          <cell r="EJ62">
            <v>26978</v>
          </cell>
          <cell r="EK62">
            <v>38309</v>
          </cell>
          <cell r="EL62">
            <v>43974</v>
          </cell>
          <cell r="EM62">
            <v>29676</v>
          </cell>
          <cell r="EN62">
            <v>54901</v>
          </cell>
          <cell r="EO62">
            <v>29676</v>
          </cell>
          <cell r="EP62">
            <v>42140</v>
          </cell>
          <cell r="EQ62">
            <v>48372</v>
          </cell>
          <cell r="ER62">
            <v>54901</v>
          </cell>
          <cell r="ES62">
            <v>61133</v>
          </cell>
          <cell r="ET62">
            <v>29676</v>
          </cell>
          <cell r="EU62">
            <v>42140</v>
          </cell>
          <cell r="EV62">
            <v>48372</v>
          </cell>
          <cell r="EW62">
            <v>31025</v>
          </cell>
          <cell r="EX62">
            <v>57396</v>
          </cell>
          <cell r="EY62">
            <v>31025</v>
          </cell>
          <cell r="EZ62">
            <v>44056</v>
          </cell>
          <cell r="FA62">
            <v>50571</v>
          </cell>
          <cell r="FB62">
            <v>57396</v>
          </cell>
          <cell r="FC62">
            <v>63912</v>
          </cell>
          <cell r="FD62">
            <v>31025</v>
          </cell>
          <cell r="FE62">
            <v>44056</v>
          </cell>
          <cell r="FF62">
            <v>50571</v>
          </cell>
        </row>
        <row r="63">
          <cell r="A63" t="str">
            <v>M</v>
          </cell>
          <cell r="B63" t="str">
            <v>A</v>
          </cell>
          <cell r="C63">
            <v>13707</v>
          </cell>
          <cell r="D63">
            <v>25358</v>
          </cell>
          <cell r="E63">
            <v>13707</v>
          </cell>
          <cell r="F63">
            <v>19465</v>
          </cell>
          <cell r="G63">
            <v>22343</v>
          </cell>
          <cell r="H63">
            <v>25358</v>
          </cell>
          <cell r="I63">
            <v>28236</v>
          </cell>
          <cell r="J63">
            <v>13707</v>
          </cell>
          <cell r="K63">
            <v>19465</v>
          </cell>
          <cell r="L63">
            <v>22343</v>
          </cell>
          <cell r="M63">
            <v>14956</v>
          </cell>
          <cell r="N63">
            <v>27668</v>
          </cell>
          <cell r="O63">
            <v>14956</v>
          </cell>
          <cell r="P63">
            <v>21237</v>
          </cell>
          <cell r="Q63">
            <v>24378</v>
          </cell>
          <cell r="R63">
            <v>27668</v>
          </cell>
          <cell r="S63">
            <v>30809</v>
          </cell>
          <cell r="T63">
            <v>14956</v>
          </cell>
          <cell r="U63">
            <v>21237</v>
          </cell>
          <cell r="V63">
            <v>24378</v>
          </cell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/>
          <cell r="AH63"/>
          <cell r="AI63"/>
          <cell r="AJ63"/>
          <cell r="AK63"/>
          <cell r="AL63"/>
          <cell r="AM63"/>
          <cell r="AN63"/>
          <cell r="AO63"/>
          <cell r="AP63"/>
          <cell r="AQ63">
            <v>16801</v>
          </cell>
          <cell r="AR63">
            <v>31081</v>
          </cell>
          <cell r="AS63">
            <v>16801</v>
          </cell>
          <cell r="AT63">
            <v>23856</v>
          </cell>
          <cell r="AU63">
            <v>27385</v>
          </cell>
          <cell r="AV63">
            <v>31081</v>
          </cell>
          <cell r="AW63">
            <v>34609</v>
          </cell>
          <cell r="AX63">
            <v>16801</v>
          </cell>
          <cell r="AY63">
            <v>23856</v>
          </cell>
          <cell r="AZ63">
            <v>27385</v>
          </cell>
          <cell r="BA63">
            <v>17583</v>
          </cell>
          <cell r="BB63">
            <v>32528</v>
          </cell>
          <cell r="BC63">
            <v>17583</v>
          </cell>
          <cell r="BD63">
            <v>24967</v>
          </cell>
          <cell r="BE63">
            <v>28660</v>
          </cell>
          <cell r="BF63">
            <v>32528</v>
          </cell>
          <cell r="BG63">
            <v>36220</v>
          </cell>
          <cell r="BH63">
            <v>17583</v>
          </cell>
          <cell r="BI63">
            <v>24967</v>
          </cell>
          <cell r="BJ63">
            <v>28660</v>
          </cell>
          <cell r="BK63">
            <v>18754</v>
          </cell>
          <cell r="BL63">
            <v>34696</v>
          </cell>
          <cell r="BM63">
            <v>18754</v>
          </cell>
          <cell r="BN63">
            <v>26631</v>
          </cell>
          <cell r="BO63">
            <v>30570</v>
          </cell>
          <cell r="BP63">
            <v>34696</v>
          </cell>
          <cell r="BQ63">
            <v>38634</v>
          </cell>
          <cell r="BR63">
            <v>18754</v>
          </cell>
          <cell r="BS63">
            <v>26631</v>
          </cell>
          <cell r="BT63">
            <v>30570</v>
          </cell>
          <cell r="BU63">
            <v>20317</v>
          </cell>
          <cell r="BV63">
            <v>37587</v>
          </cell>
          <cell r="BW63">
            <v>20317</v>
          </cell>
          <cell r="BX63">
            <v>28850</v>
          </cell>
          <cell r="BY63">
            <v>33117</v>
          </cell>
          <cell r="BZ63">
            <v>37587</v>
          </cell>
          <cell r="CA63">
            <v>41854</v>
          </cell>
          <cell r="CB63">
            <v>20317</v>
          </cell>
          <cell r="CC63">
            <v>28850</v>
          </cell>
          <cell r="CD63">
            <v>33117</v>
          </cell>
          <cell r="CE63">
            <v>21880</v>
          </cell>
          <cell r="CF63">
            <v>40477</v>
          </cell>
          <cell r="CG63">
            <v>21880</v>
          </cell>
          <cell r="CH63">
            <v>31069</v>
          </cell>
          <cell r="CI63">
            <v>35664</v>
          </cell>
          <cell r="CJ63">
            <v>40477</v>
          </cell>
          <cell r="CK63">
            <v>45072</v>
          </cell>
          <cell r="CL63">
            <v>21880</v>
          </cell>
          <cell r="CM63">
            <v>31069</v>
          </cell>
          <cell r="CN63">
            <v>35664</v>
          </cell>
          <cell r="CO63">
            <v>24178</v>
          </cell>
          <cell r="CP63">
            <v>44729</v>
          </cell>
          <cell r="CQ63">
            <v>24178</v>
          </cell>
          <cell r="CR63">
            <v>34333</v>
          </cell>
          <cell r="CS63">
            <v>39411</v>
          </cell>
          <cell r="CT63">
            <v>44729</v>
          </cell>
          <cell r="CU63">
            <v>49807</v>
          </cell>
          <cell r="CV63">
            <v>24178</v>
          </cell>
          <cell r="CW63">
            <v>34333</v>
          </cell>
          <cell r="CX63">
            <v>39411</v>
          </cell>
          <cell r="CY63">
            <v>26596</v>
          </cell>
          <cell r="CZ63">
            <v>49202</v>
          </cell>
          <cell r="DA63">
            <v>26596</v>
          </cell>
          <cell r="DB63">
            <v>37767</v>
          </cell>
          <cell r="DC63">
            <v>43351</v>
          </cell>
          <cell r="DD63">
            <v>49202</v>
          </cell>
          <cell r="DE63">
            <v>54788</v>
          </cell>
          <cell r="DF63">
            <v>26596</v>
          </cell>
          <cell r="DG63">
            <v>37767</v>
          </cell>
          <cell r="DH63">
            <v>43351</v>
          </cell>
          <cell r="DI63">
            <v>29788</v>
          </cell>
          <cell r="DJ63">
            <v>55107</v>
          </cell>
          <cell r="DK63">
            <v>29788</v>
          </cell>
          <cell r="DL63">
            <v>42299</v>
          </cell>
          <cell r="DM63">
            <v>48554</v>
          </cell>
          <cell r="DN63">
            <v>55107</v>
          </cell>
          <cell r="DO63">
            <v>61364</v>
          </cell>
          <cell r="DP63">
            <v>29788</v>
          </cell>
          <cell r="DQ63">
            <v>42299</v>
          </cell>
          <cell r="DR63">
            <v>48554</v>
          </cell>
          <cell r="DS63">
            <v>31964</v>
          </cell>
          <cell r="DT63">
            <v>59133</v>
          </cell>
          <cell r="DU63">
            <v>31964</v>
          </cell>
          <cell r="DV63">
            <v>45389</v>
          </cell>
          <cell r="DW63">
            <v>52101</v>
          </cell>
          <cell r="DX63">
            <v>59133</v>
          </cell>
          <cell r="DY63">
            <v>65846</v>
          </cell>
          <cell r="DZ63">
            <v>31964</v>
          </cell>
          <cell r="EA63">
            <v>45389</v>
          </cell>
          <cell r="EB63">
            <v>52101</v>
          </cell>
          <cell r="EC63">
            <v>35881</v>
          </cell>
          <cell r="ED63">
            <v>66379</v>
          </cell>
          <cell r="EE63">
            <v>35881</v>
          </cell>
          <cell r="EF63">
            <v>50951</v>
          </cell>
          <cell r="EG63">
            <v>58485</v>
          </cell>
          <cell r="EH63">
            <v>66379</v>
          </cell>
          <cell r="EI63">
            <v>73915</v>
          </cell>
          <cell r="EJ63">
            <v>35881</v>
          </cell>
          <cell r="EK63">
            <v>50951</v>
          </cell>
          <cell r="EL63">
            <v>58485</v>
          </cell>
          <cell r="EM63">
            <v>39469</v>
          </cell>
          <cell r="EN63">
            <v>73018</v>
          </cell>
          <cell r="EO63">
            <v>39469</v>
          </cell>
          <cell r="EP63">
            <v>56046</v>
          </cell>
          <cell r="EQ63">
            <v>64335</v>
          </cell>
          <cell r="ER63">
            <v>73018</v>
          </cell>
          <cell r="ES63">
            <v>81307</v>
          </cell>
          <cell r="ET63">
            <v>39469</v>
          </cell>
          <cell r="EU63">
            <v>56046</v>
          </cell>
          <cell r="EV63">
            <v>64335</v>
          </cell>
          <cell r="EW63">
            <v>41263</v>
          </cell>
          <cell r="EX63">
            <v>76337</v>
          </cell>
          <cell r="EY63">
            <v>41263</v>
          </cell>
          <cell r="EZ63">
            <v>58594</v>
          </cell>
          <cell r="FA63">
            <v>67259</v>
          </cell>
          <cell r="FB63">
            <v>76337</v>
          </cell>
          <cell r="FC63">
            <v>85003</v>
          </cell>
          <cell r="FD63">
            <v>41263</v>
          </cell>
          <cell r="FE63">
            <v>58594</v>
          </cell>
          <cell r="FF63">
            <v>67259</v>
          </cell>
        </row>
        <row r="64">
          <cell r="A64" t="str">
            <v>M</v>
          </cell>
          <cell r="B64" t="str">
            <v>B</v>
          </cell>
          <cell r="C64">
            <v>12573</v>
          </cell>
          <cell r="D64">
            <v>23261</v>
          </cell>
          <cell r="E64">
            <v>12573</v>
          </cell>
          <cell r="F64">
            <v>17855</v>
          </cell>
          <cell r="G64">
            <v>20495</v>
          </cell>
          <cell r="H64">
            <v>23261</v>
          </cell>
          <cell r="I64">
            <v>25901</v>
          </cell>
          <cell r="J64">
            <v>12573</v>
          </cell>
          <cell r="K64">
            <v>17855</v>
          </cell>
          <cell r="L64">
            <v>20495</v>
          </cell>
          <cell r="M64">
            <v>13719</v>
          </cell>
          <cell r="N64">
            <v>25380</v>
          </cell>
          <cell r="O64">
            <v>13719</v>
          </cell>
          <cell r="P64">
            <v>19481</v>
          </cell>
          <cell r="Q64">
            <v>22361</v>
          </cell>
          <cell r="R64">
            <v>25380</v>
          </cell>
          <cell r="S64">
            <v>28261</v>
          </cell>
          <cell r="T64">
            <v>13719</v>
          </cell>
          <cell r="U64">
            <v>19481</v>
          </cell>
          <cell r="V64">
            <v>22361</v>
          </cell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/>
          <cell r="AH64"/>
          <cell r="AI64"/>
          <cell r="AJ64"/>
          <cell r="AK64"/>
          <cell r="AL64"/>
          <cell r="AM64"/>
          <cell r="AN64"/>
          <cell r="AO64"/>
          <cell r="AP64"/>
          <cell r="AQ64">
            <v>15411</v>
          </cell>
          <cell r="AR64">
            <v>28510</v>
          </cell>
          <cell r="AS64">
            <v>15411</v>
          </cell>
          <cell r="AT64">
            <v>21883</v>
          </cell>
          <cell r="AU64">
            <v>25120</v>
          </cell>
          <cell r="AV64">
            <v>28510</v>
          </cell>
          <cell r="AW64">
            <v>31747</v>
          </cell>
          <cell r="AX64">
            <v>15411</v>
          </cell>
          <cell r="AY64">
            <v>21883</v>
          </cell>
          <cell r="AZ64">
            <v>25120</v>
          </cell>
          <cell r="BA64">
            <v>16128</v>
          </cell>
          <cell r="BB64">
            <v>29838</v>
          </cell>
          <cell r="BC64">
            <v>16128</v>
          </cell>
          <cell r="BD64">
            <v>22902</v>
          </cell>
          <cell r="BE64">
            <v>26290</v>
          </cell>
          <cell r="BF64">
            <v>29838</v>
          </cell>
          <cell r="BG64">
            <v>33224</v>
          </cell>
          <cell r="BH64">
            <v>16128</v>
          </cell>
          <cell r="BI64">
            <v>22902</v>
          </cell>
          <cell r="BJ64">
            <v>26290</v>
          </cell>
          <cell r="BK64">
            <v>17203</v>
          </cell>
          <cell r="BL64">
            <v>31826</v>
          </cell>
          <cell r="BM64">
            <v>17203</v>
          </cell>
          <cell r="BN64">
            <v>24428</v>
          </cell>
          <cell r="BO64">
            <v>28042</v>
          </cell>
          <cell r="BP64">
            <v>31826</v>
          </cell>
          <cell r="BQ64">
            <v>35439</v>
          </cell>
          <cell r="BR64">
            <v>17203</v>
          </cell>
          <cell r="BS64">
            <v>24428</v>
          </cell>
          <cell r="BT64">
            <v>28042</v>
          </cell>
          <cell r="BU64">
            <v>18637</v>
          </cell>
          <cell r="BV64">
            <v>34478</v>
          </cell>
          <cell r="BW64">
            <v>18637</v>
          </cell>
          <cell r="BX64">
            <v>26464</v>
          </cell>
          <cell r="BY64">
            <v>30378</v>
          </cell>
          <cell r="BZ64">
            <v>34478</v>
          </cell>
          <cell r="CA64">
            <v>38392</v>
          </cell>
          <cell r="CB64">
            <v>18637</v>
          </cell>
          <cell r="CC64">
            <v>26464</v>
          </cell>
          <cell r="CD64">
            <v>30378</v>
          </cell>
          <cell r="CE64">
            <v>20070</v>
          </cell>
          <cell r="CF64">
            <v>37129</v>
          </cell>
          <cell r="CG64">
            <v>20070</v>
          </cell>
          <cell r="CH64">
            <v>28499</v>
          </cell>
          <cell r="CI64">
            <v>32714</v>
          </cell>
          <cell r="CJ64">
            <v>37129</v>
          </cell>
          <cell r="CK64">
            <v>41345</v>
          </cell>
          <cell r="CL64">
            <v>20070</v>
          </cell>
          <cell r="CM64">
            <v>28499</v>
          </cell>
          <cell r="CN64">
            <v>32714</v>
          </cell>
          <cell r="CO64">
            <v>22178</v>
          </cell>
          <cell r="CP64">
            <v>41030</v>
          </cell>
          <cell r="CQ64">
            <v>22178</v>
          </cell>
          <cell r="CR64">
            <v>31493</v>
          </cell>
          <cell r="CS64">
            <v>36151</v>
          </cell>
          <cell r="CT64">
            <v>41030</v>
          </cell>
          <cell r="CU64">
            <v>45688</v>
          </cell>
          <cell r="CV64">
            <v>22178</v>
          </cell>
          <cell r="CW64">
            <v>31493</v>
          </cell>
          <cell r="CX64">
            <v>36151</v>
          </cell>
          <cell r="CY64">
            <v>24396</v>
          </cell>
          <cell r="CZ64">
            <v>45133</v>
          </cell>
          <cell r="DA64">
            <v>24396</v>
          </cell>
          <cell r="DB64">
            <v>34643</v>
          </cell>
          <cell r="DC64">
            <v>39766</v>
          </cell>
          <cell r="DD64">
            <v>45133</v>
          </cell>
          <cell r="DE64">
            <v>50257</v>
          </cell>
          <cell r="DF64">
            <v>24396</v>
          </cell>
          <cell r="DG64">
            <v>34643</v>
          </cell>
          <cell r="DH64">
            <v>39766</v>
          </cell>
          <cell r="DI64">
            <v>27324</v>
          </cell>
          <cell r="DJ64">
            <v>50549</v>
          </cell>
          <cell r="DK64">
            <v>27324</v>
          </cell>
          <cell r="DL64">
            <v>38801</v>
          </cell>
          <cell r="DM64">
            <v>44539</v>
          </cell>
          <cell r="DN64">
            <v>50549</v>
          </cell>
          <cell r="DO64">
            <v>56288</v>
          </cell>
          <cell r="DP64">
            <v>27324</v>
          </cell>
          <cell r="DQ64">
            <v>38801</v>
          </cell>
          <cell r="DR64">
            <v>44539</v>
          </cell>
          <cell r="DS64">
            <v>29320</v>
          </cell>
          <cell r="DT64">
            <v>54242</v>
          </cell>
          <cell r="DU64">
            <v>29320</v>
          </cell>
          <cell r="DV64">
            <v>41635</v>
          </cell>
          <cell r="DW64">
            <v>47792</v>
          </cell>
          <cell r="DX64">
            <v>54242</v>
          </cell>
          <cell r="DY64">
            <v>60400</v>
          </cell>
          <cell r="DZ64">
            <v>29320</v>
          </cell>
          <cell r="EA64">
            <v>41635</v>
          </cell>
          <cell r="EB64">
            <v>47792</v>
          </cell>
          <cell r="EC64">
            <v>32913</v>
          </cell>
          <cell r="ED64">
            <v>60889</v>
          </cell>
          <cell r="EE64">
            <v>32913</v>
          </cell>
          <cell r="EF64">
            <v>46737</v>
          </cell>
          <cell r="EG64">
            <v>53648</v>
          </cell>
          <cell r="EH64">
            <v>60889</v>
          </cell>
          <cell r="EI64">
            <v>67802</v>
          </cell>
          <cell r="EJ64">
            <v>32913</v>
          </cell>
          <cell r="EK64">
            <v>46737</v>
          </cell>
          <cell r="EL64">
            <v>53648</v>
          </cell>
          <cell r="EM64">
            <v>36205</v>
          </cell>
          <cell r="EN64">
            <v>66979</v>
          </cell>
          <cell r="EO64">
            <v>36205</v>
          </cell>
          <cell r="EP64">
            <v>51411</v>
          </cell>
          <cell r="EQ64">
            <v>59014</v>
          </cell>
          <cell r="ER64">
            <v>66979</v>
          </cell>
          <cell r="ES64">
            <v>74582</v>
          </cell>
          <cell r="ET64">
            <v>36205</v>
          </cell>
          <cell r="EU64">
            <v>51411</v>
          </cell>
          <cell r="EV64">
            <v>59014</v>
          </cell>
          <cell r="EW64">
            <v>37851</v>
          </cell>
          <cell r="EX64">
            <v>70023</v>
          </cell>
          <cell r="EY64">
            <v>37851</v>
          </cell>
          <cell r="EZ64">
            <v>53748</v>
          </cell>
          <cell r="FA64">
            <v>61697</v>
          </cell>
          <cell r="FB64">
            <v>70023</v>
          </cell>
          <cell r="FC64">
            <v>77973</v>
          </cell>
          <cell r="FD64">
            <v>37851</v>
          </cell>
          <cell r="FE64">
            <v>53748</v>
          </cell>
          <cell r="FF64">
            <v>61697</v>
          </cell>
        </row>
        <row r="65">
          <cell r="A65" t="str">
            <v>M</v>
          </cell>
          <cell r="B65" t="str">
            <v>Y</v>
          </cell>
          <cell r="C65">
            <v>10821</v>
          </cell>
          <cell r="D65">
            <v>20019</v>
          </cell>
          <cell r="E65">
            <v>10821</v>
          </cell>
          <cell r="F65">
            <v>15367</v>
          </cell>
          <cell r="G65">
            <v>17639</v>
          </cell>
          <cell r="H65">
            <v>20019</v>
          </cell>
          <cell r="I65">
            <v>22292</v>
          </cell>
          <cell r="J65">
            <v>10821</v>
          </cell>
          <cell r="K65">
            <v>15367</v>
          </cell>
          <cell r="L65">
            <v>17639</v>
          </cell>
          <cell r="M65">
            <v>11807</v>
          </cell>
          <cell r="N65">
            <v>21843</v>
          </cell>
          <cell r="O65">
            <v>11807</v>
          </cell>
          <cell r="P65">
            <v>16766</v>
          </cell>
          <cell r="Q65">
            <v>19245</v>
          </cell>
          <cell r="R65">
            <v>21843</v>
          </cell>
          <cell r="S65">
            <v>24323</v>
          </cell>
          <cell r="T65">
            <v>11807</v>
          </cell>
          <cell r="U65">
            <v>16766</v>
          </cell>
          <cell r="V65">
            <v>19245</v>
          </cell>
          <cell r="W65"/>
          <cell r="X65"/>
          <cell r="Y65"/>
          <cell r="Z65"/>
          <cell r="AA65"/>
          <cell r="AB65"/>
          <cell r="AC65"/>
          <cell r="AD65"/>
          <cell r="AE65"/>
          <cell r="AF65"/>
          <cell r="AG65"/>
          <cell r="AH65"/>
          <cell r="AI65"/>
          <cell r="AJ65"/>
          <cell r="AK65"/>
          <cell r="AL65"/>
          <cell r="AM65"/>
          <cell r="AN65"/>
          <cell r="AO65"/>
          <cell r="AP65"/>
          <cell r="AQ65">
            <v>13264</v>
          </cell>
          <cell r="AR65">
            <v>24537</v>
          </cell>
          <cell r="AS65">
            <v>13264</v>
          </cell>
          <cell r="AT65">
            <v>18834</v>
          </cell>
          <cell r="AU65">
            <v>21620</v>
          </cell>
          <cell r="AV65">
            <v>24537</v>
          </cell>
          <cell r="AW65">
            <v>27323</v>
          </cell>
          <cell r="AX65">
            <v>13264</v>
          </cell>
          <cell r="AY65">
            <v>18834</v>
          </cell>
          <cell r="AZ65">
            <v>21620</v>
          </cell>
          <cell r="BA65">
            <v>13881</v>
          </cell>
          <cell r="BB65">
            <v>25680</v>
          </cell>
          <cell r="BC65">
            <v>13881</v>
          </cell>
          <cell r="BD65">
            <v>19711</v>
          </cell>
          <cell r="BE65">
            <v>22626</v>
          </cell>
          <cell r="BF65">
            <v>25680</v>
          </cell>
          <cell r="BG65">
            <v>28595</v>
          </cell>
          <cell r="BH65">
            <v>13881</v>
          </cell>
          <cell r="BI65">
            <v>19711</v>
          </cell>
          <cell r="BJ65">
            <v>22626</v>
          </cell>
          <cell r="BK65">
            <v>14806</v>
          </cell>
          <cell r="BL65">
            <v>27391</v>
          </cell>
          <cell r="BM65">
            <v>14806</v>
          </cell>
          <cell r="BN65">
            <v>21024</v>
          </cell>
          <cell r="BO65">
            <v>24134</v>
          </cell>
          <cell r="BP65">
            <v>27391</v>
          </cell>
          <cell r="BQ65">
            <v>30500</v>
          </cell>
          <cell r="BR65">
            <v>14806</v>
          </cell>
          <cell r="BS65">
            <v>21024</v>
          </cell>
          <cell r="BT65">
            <v>24134</v>
          </cell>
          <cell r="BU65">
            <v>16040</v>
          </cell>
          <cell r="BV65">
            <v>29674</v>
          </cell>
          <cell r="BW65">
            <v>16040</v>
          </cell>
          <cell r="BX65">
            <v>22777</v>
          </cell>
          <cell r="BY65">
            <v>26145</v>
          </cell>
          <cell r="BZ65">
            <v>29674</v>
          </cell>
          <cell r="CA65">
            <v>33042</v>
          </cell>
          <cell r="CB65">
            <v>16040</v>
          </cell>
          <cell r="CC65">
            <v>22777</v>
          </cell>
          <cell r="CD65">
            <v>26145</v>
          </cell>
          <cell r="CE65">
            <v>17274</v>
          </cell>
          <cell r="CF65">
            <v>31956</v>
          </cell>
          <cell r="CG65">
            <v>17274</v>
          </cell>
          <cell r="CH65">
            <v>24528</v>
          </cell>
          <cell r="CI65">
            <v>28156</v>
          </cell>
          <cell r="CJ65">
            <v>31956</v>
          </cell>
          <cell r="CK65">
            <v>35583</v>
          </cell>
          <cell r="CL65">
            <v>17274</v>
          </cell>
          <cell r="CM65">
            <v>24528</v>
          </cell>
          <cell r="CN65">
            <v>28156</v>
          </cell>
          <cell r="CO65">
            <v>19088</v>
          </cell>
          <cell r="CP65">
            <v>35313</v>
          </cell>
          <cell r="CQ65">
            <v>19088</v>
          </cell>
          <cell r="CR65">
            <v>27105</v>
          </cell>
          <cell r="CS65">
            <v>31114</v>
          </cell>
          <cell r="CT65">
            <v>35313</v>
          </cell>
          <cell r="CU65">
            <v>39321</v>
          </cell>
          <cell r="CV65">
            <v>19088</v>
          </cell>
          <cell r="CW65">
            <v>27105</v>
          </cell>
          <cell r="CX65">
            <v>31114</v>
          </cell>
          <cell r="CY65">
            <v>20997</v>
          </cell>
          <cell r="CZ65">
            <v>38844</v>
          </cell>
          <cell r="DA65">
            <v>20997</v>
          </cell>
          <cell r="DB65">
            <v>29816</v>
          </cell>
          <cell r="DC65">
            <v>34225</v>
          </cell>
          <cell r="DD65">
            <v>38844</v>
          </cell>
          <cell r="DE65">
            <v>43254</v>
          </cell>
          <cell r="DF65">
            <v>20997</v>
          </cell>
          <cell r="DG65">
            <v>29816</v>
          </cell>
          <cell r="DH65">
            <v>34225</v>
          </cell>
          <cell r="DI65">
            <v>23517</v>
          </cell>
          <cell r="DJ65">
            <v>43506</v>
          </cell>
          <cell r="DK65">
            <v>23517</v>
          </cell>
          <cell r="DL65">
            <v>33394</v>
          </cell>
          <cell r="DM65">
            <v>38332</v>
          </cell>
          <cell r="DN65">
            <v>43506</v>
          </cell>
          <cell r="DO65">
            <v>48445</v>
          </cell>
          <cell r="DP65">
            <v>23517</v>
          </cell>
          <cell r="DQ65">
            <v>33394</v>
          </cell>
          <cell r="DR65">
            <v>38332</v>
          </cell>
          <cell r="DS65">
            <v>25235</v>
          </cell>
          <cell r="DT65">
            <v>46684</v>
          </cell>
          <cell r="DU65">
            <v>25235</v>
          </cell>
          <cell r="DV65">
            <v>35833</v>
          </cell>
          <cell r="DW65">
            <v>41133</v>
          </cell>
          <cell r="DX65">
            <v>46684</v>
          </cell>
          <cell r="DY65">
            <v>51983</v>
          </cell>
          <cell r="DZ65">
            <v>25235</v>
          </cell>
          <cell r="EA65">
            <v>35833</v>
          </cell>
          <cell r="EB65">
            <v>41133</v>
          </cell>
          <cell r="EC65">
            <v>28327</v>
          </cell>
          <cell r="ED65">
            <v>52404</v>
          </cell>
          <cell r="EE65">
            <v>28327</v>
          </cell>
          <cell r="EF65">
            <v>40224</v>
          </cell>
          <cell r="EG65">
            <v>46173</v>
          </cell>
          <cell r="EH65">
            <v>52404</v>
          </cell>
          <cell r="EI65">
            <v>58354</v>
          </cell>
          <cell r="EJ65">
            <v>28327</v>
          </cell>
          <cell r="EK65">
            <v>40224</v>
          </cell>
          <cell r="EL65">
            <v>46173</v>
          </cell>
          <cell r="EM65">
            <v>31160</v>
          </cell>
          <cell r="EN65">
            <v>57646</v>
          </cell>
          <cell r="EO65">
            <v>31160</v>
          </cell>
          <cell r="EP65">
            <v>44247</v>
          </cell>
          <cell r="EQ65">
            <v>50791</v>
          </cell>
          <cell r="ER65">
            <v>57646</v>
          </cell>
          <cell r="ES65">
            <v>64190</v>
          </cell>
          <cell r="ET65">
            <v>31160</v>
          </cell>
          <cell r="EU65">
            <v>44247</v>
          </cell>
          <cell r="EV65">
            <v>50791</v>
          </cell>
          <cell r="EW65">
            <v>32576</v>
          </cell>
          <cell r="EX65">
            <v>60266</v>
          </cell>
          <cell r="EY65">
            <v>32576</v>
          </cell>
          <cell r="EZ65">
            <v>46259</v>
          </cell>
          <cell r="FA65">
            <v>53100</v>
          </cell>
          <cell r="FB65">
            <v>60266</v>
          </cell>
          <cell r="FC65">
            <v>67108</v>
          </cell>
          <cell r="FD65">
            <v>32576</v>
          </cell>
          <cell r="FE65">
            <v>46259</v>
          </cell>
          <cell r="FF65">
            <v>53100</v>
          </cell>
        </row>
        <row r="66">
          <cell r="A66" t="str">
            <v>N</v>
          </cell>
          <cell r="B66" t="str">
            <v>D</v>
          </cell>
          <cell r="C66">
            <v>11290</v>
          </cell>
          <cell r="D66">
            <v>20887</v>
          </cell>
          <cell r="E66">
            <v>11290</v>
          </cell>
          <cell r="F66">
            <v>16032</v>
          </cell>
          <cell r="G66">
            <v>18403</v>
          </cell>
          <cell r="H66">
            <v>20887</v>
          </cell>
          <cell r="I66">
            <v>23257</v>
          </cell>
          <cell r="J66">
            <v>0</v>
          </cell>
          <cell r="K66">
            <v>0</v>
          </cell>
          <cell r="L66">
            <v>0</v>
          </cell>
          <cell r="M66">
            <v>12318</v>
          </cell>
          <cell r="N66">
            <v>22788</v>
          </cell>
          <cell r="O66">
            <v>12318</v>
          </cell>
          <cell r="P66">
            <v>17492</v>
          </cell>
          <cell r="Q66">
            <v>20078</v>
          </cell>
          <cell r="R66">
            <v>22788</v>
          </cell>
          <cell r="S66">
            <v>25375</v>
          </cell>
          <cell r="T66">
            <v>0</v>
          </cell>
          <cell r="U66">
            <v>0</v>
          </cell>
          <cell r="V66">
            <v>0</v>
          </cell>
          <cell r="W66"/>
          <cell r="X66"/>
          <cell r="Y66"/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/>
          <cell r="AK66"/>
          <cell r="AL66"/>
          <cell r="AM66"/>
          <cell r="AN66"/>
          <cell r="AO66"/>
          <cell r="AP66"/>
          <cell r="AQ66">
            <v>13838</v>
          </cell>
          <cell r="AR66">
            <v>25600</v>
          </cell>
          <cell r="AS66">
            <v>13838</v>
          </cell>
          <cell r="AT66">
            <v>19650</v>
          </cell>
          <cell r="AU66">
            <v>22556</v>
          </cell>
          <cell r="AV66">
            <v>25600</v>
          </cell>
          <cell r="AW66">
            <v>28506</v>
          </cell>
          <cell r="AX66">
            <v>0</v>
          </cell>
          <cell r="AY66">
            <v>0</v>
          </cell>
          <cell r="AZ66">
            <v>0</v>
          </cell>
          <cell r="BA66">
            <v>14481</v>
          </cell>
          <cell r="BB66">
            <v>26790</v>
          </cell>
          <cell r="BC66">
            <v>14481</v>
          </cell>
          <cell r="BD66">
            <v>20563</v>
          </cell>
          <cell r="BE66">
            <v>23604</v>
          </cell>
          <cell r="BF66">
            <v>26790</v>
          </cell>
          <cell r="BG66">
            <v>29831</v>
          </cell>
          <cell r="BH66">
            <v>0</v>
          </cell>
          <cell r="BI66">
            <v>0</v>
          </cell>
          <cell r="BJ66">
            <v>0</v>
          </cell>
          <cell r="BK66">
            <v>15447</v>
          </cell>
          <cell r="BL66">
            <v>28577</v>
          </cell>
          <cell r="BM66">
            <v>15447</v>
          </cell>
          <cell r="BN66">
            <v>21935</v>
          </cell>
          <cell r="BO66">
            <v>25179</v>
          </cell>
          <cell r="BP66">
            <v>28577</v>
          </cell>
          <cell r="BQ66">
            <v>31821</v>
          </cell>
          <cell r="BR66">
            <v>0</v>
          </cell>
          <cell r="BS66">
            <v>0</v>
          </cell>
          <cell r="BT66">
            <v>0</v>
          </cell>
          <cell r="BU66">
            <v>16734</v>
          </cell>
          <cell r="BV66">
            <v>30958</v>
          </cell>
          <cell r="BW66">
            <v>16734</v>
          </cell>
          <cell r="BX66">
            <v>23762</v>
          </cell>
          <cell r="BY66">
            <v>27276</v>
          </cell>
          <cell r="BZ66">
            <v>30958</v>
          </cell>
          <cell r="CA66">
            <v>34472</v>
          </cell>
          <cell r="CB66">
            <v>0</v>
          </cell>
          <cell r="CC66">
            <v>0</v>
          </cell>
          <cell r="CD66">
            <v>0</v>
          </cell>
          <cell r="CE66">
            <v>18021</v>
          </cell>
          <cell r="CF66">
            <v>33339</v>
          </cell>
          <cell r="CG66">
            <v>18021</v>
          </cell>
          <cell r="CH66">
            <v>25590</v>
          </cell>
          <cell r="CI66">
            <v>29374</v>
          </cell>
          <cell r="CJ66">
            <v>33339</v>
          </cell>
          <cell r="CK66">
            <v>37123</v>
          </cell>
          <cell r="CL66">
            <v>0</v>
          </cell>
          <cell r="CM66">
            <v>0</v>
          </cell>
          <cell r="CN66">
            <v>0</v>
          </cell>
          <cell r="CO66">
            <v>19913</v>
          </cell>
          <cell r="CP66">
            <v>36839</v>
          </cell>
          <cell r="CQ66">
            <v>19913</v>
          </cell>
          <cell r="CR66">
            <v>28276</v>
          </cell>
          <cell r="CS66">
            <v>32458</v>
          </cell>
          <cell r="CT66">
            <v>36839</v>
          </cell>
          <cell r="CU66">
            <v>41021</v>
          </cell>
          <cell r="CV66"/>
          <cell r="CW66"/>
          <cell r="CX66"/>
          <cell r="CY66">
            <v>21904</v>
          </cell>
          <cell r="CZ66">
            <v>40522</v>
          </cell>
          <cell r="DA66">
            <v>21904</v>
          </cell>
          <cell r="DB66">
            <v>31104</v>
          </cell>
          <cell r="DC66">
            <v>35704</v>
          </cell>
          <cell r="DD66">
            <v>40522</v>
          </cell>
          <cell r="DE66">
            <v>45122</v>
          </cell>
          <cell r="DF66"/>
          <cell r="DG66"/>
          <cell r="DH66"/>
          <cell r="DI66">
            <v>24533</v>
          </cell>
          <cell r="DJ66">
            <v>45386</v>
          </cell>
          <cell r="DK66">
            <v>24533</v>
          </cell>
          <cell r="DL66">
            <v>34837</v>
          </cell>
          <cell r="DM66">
            <v>39989</v>
          </cell>
          <cell r="DN66">
            <v>45386</v>
          </cell>
          <cell r="DO66">
            <v>50538</v>
          </cell>
          <cell r="DP66"/>
          <cell r="DQ66"/>
          <cell r="DR66"/>
          <cell r="DS66">
            <v>26325</v>
          </cell>
          <cell r="DT66">
            <v>48701</v>
          </cell>
          <cell r="DU66">
            <v>26325</v>
          </cell>
          <cell r="DV66">
            <v>37382</v>
          </cell>
          <cell r="DW66">
            <v>42910</v>
          </cell>
          <cell r="DX66">
            <v>48701</v>
          </cell>
          <cell r="DY66">
            <v>54230</v>
          </cell>
          <cell r="DZ66"/>
          <cell r="EA66"/>
          <cell r="EB66"/>
          <cell r="EC66">
            <v>29551</v>
          </cell>
          <cell r="ED66">
            <v>54669</v>
          </cell>
          <cell r="EE66">
            <v>29551</v>
          </cell>
          <cell r="EF66">
            <v>41962</v>
          </cell>
          <cell r="EG66">
            <v>48168</v>
          </cell>
          <cell r="EH66">
            <v>54669</v>
          </cell>
          <cell r="EI66">
            <v>60875</v>
          </cell>
          <cell r="EJ66"/>
          <cell r="EK66"/>
          <cell r="EL66"/>
          <cell r="EM66">
            <v>32506</v>
          </cell>
          <cell r="EN66">
            <v>60136</v>
          </cell>
          <cell r="EO66">
            <v>32506</v>
          </cell>
          <cell r="EP66">
            <v>46159</v>
          </cell>
          <cell r="EQ66">
            <v>52985</v>
          </cell>
          <cell r="ER66">
            <v>60136</v>
          </cell>
          <cell r="ES66">
            <v>66962</v>
          </cell>
          <cell r="ET66"/>
          <cell r="EU66"/>
          <cell r="EV66"/>
          <cell r="EW66">
            <v>33984</v>
          </cell>
          <cell r="EX66">
            <v>62870</v>
          </cell>
          <cell r="EY66">
            <v>33984</v>
          </cell>
          <cell r="EZ66">
            <v>48257</v>
          </cell>
          <cell r="FA66">
            <v>55394</v>
          </cell>
          <cell r="FB66">
            <v>62870</v>
          </cell>
          <cell r="FC66">
            <v>70007</v>
          </cell>
          <cell r="FD66"/>
          <cell r="FE66"/>
          <cell r="FF66"/>
        </row>
        <row r="67">
          <cell r="A67" t="str">
            <v>N</v>
          </cell>
          <cell r="B67" t="str">
            <v>A</v>
          </cell>
          <cell r="C67">
            <v>15016</v>
          </cell>
          <cell r="D67">
            <v>27780</v>
          </cell>
          <cell r="E67">
            <v>15016</v>
          </cell>
          <cell r="F67">
            <v>21323</v>
          </cell>
          <cell r="G67">
            <v>24476</v>
          </cell>
          <cell r="H67">
            <v>27780</v>
          </cell>
          <cell r="I67">
            <v>30932</v>
          </cell>
          <cell r="J67">
            <v>0</v>
          </cell>
          <cell r="K67">
            <v>0</v>
          </cell>
          <cell r="L67">
            <v>0</v>
          </cell>
          <cell r="M67">
            <v>16383</v>
          </cell>
          <cell r="N67">
            <v>30308</v>
          </cell>
          <cell r="O67">
            <v>16383</v>
          </cell>
          <cell r="P67">
            <v>23264</v>
          </cell>
          <cell r="Q67">
            <v>26704</v>
          </cell>
          <cell r="R67">
            <v>30308</v>
          </cell>
          <cell r="S67">
            <v>33749</v>
          </cell>
          <cell r="T67">
            <v>0</v>
          </cell>
          <cell r="U67">
            <v>0</v>
          </cell>
          <cell r="V67">
            <v>0</v>
          </cell>
          <cell r="W67"/>
          <cell r="X67"/>
          <cell r="Y67"/>
          <cell r="Z67"/>
          <cell r="AA67"/>
          <cell r="AB67"/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>
            <v>18405</v>
          </cell>
          <cell r="AR67">
            <v>34048</v>
          </cell>
          <cell r="AS67">
            <v>18405</v>
          </cell>
          <cell r="AT67">
            <v>26135</v>
          </cell>
          <cell r="AU67">
            <v>29999</v>
          </cell>
          <cell r="AV67">
            <v>34048</v>
          </cell>
          <cell r="AW67">
            <v>37913</v>
          </cell>
          <cell r="AX67">
            <v>0</v>
          </cell>
          <cell r="AY67">
            <v>0</v>
          </cell>
          <cell r="AZ67">
            <v>0</v>
          </cell>
          <cell r="BA67">
            <v>19260</v>
          </cell>
          <cell r="BB67">
            <v>35631</v>
          </cell>
          <cell r="BC67">
            <v>19260</v>
          </cell>
          <cell r="BD67">
            <v>27349</v>
          </cell>
          <cell r="BE67">
            <v>31393</v>
          </cell>
          <cell r="BF67">
            <v>35631</v>
          </cell>
          <cell r="BG67">
            <v>39675</v>
          </cell>
          <cell r="BH67">
            <v>0</v>
          </cell>
          <cell r="BI67">
            <v>0</v>
          </cell>
          <cell r="BJ67">
            <v>0</v>
          </cell>
          <cell r="BK67">
            <v>20545</v>
          </cell>
          <cell r="BL67">
            <v>38007</v>
          </cell>
          <cell r="BM67">
            <v>20545</v>
          </cell>
          <cell r="BN67">
            <v>29174</v>
          </cell>
          <cell r="BO67">
            <v>33488</v>
          </cell>
          <cell r="BP67">
            <v>38007</v>
          </cell>
          <cell r="BQ67">
            <v>42322</v>
          </cell>
          <cell r="BR67">
            <v>0</v>
          </cell>
          <cell r="BS67">
            <v>0</v>
          </cell>
          <cell r="BT67">
            <v>0</v>
          </cell>
          <cell r="BU67">
            <v>22256</v>
          </cell>
          <cell r="BV67">
            <v>41174</v>
          </cell>
          <cell r="BW67">
            <v>22256</v>
          </cell>
          <cell r="BX67">
            <v>31603</v>
          </cell>
          <cell r="BY67">
            <v>36277</v>
          </cell>
          <cell r="BZ67">
            <v>41174</v>
          </cell>
          <cell r="CA67">
            <v>45848</v>
          </cell>
          <cell r="CB67">
            <v>0</v>
          </cell>
          <cell r="CC67">
            <v>0</v>
          </cell>
          <cell r="CD67">
            <v>0</v>
          </cell>
          <cell r="CE67">
            <v>23968</v>
          </cell>
          <cell r="CF67">
            <v>44341</v>
          </cell>
          <cell r="CG67">
            <v>23968</v>
          </cell>
          <cell r="CH67">
            <v>34035</v>
          </cell>
          <cell r="CI67">
            <v>39067</v>
          </cell>
          <cell r="CJ67">
            <v>44341</v>
          </cell>
          <cell r="CK67">
            <v>49374</v>
          </cell>
          <cell r="CL67">
            <v>0</v>
          </cell>
          <cell r="CM67">
            <v>0</v>
          </cell>
          <cell r="CN67">
            <v>0</v>
          </cell>
          <cell r="CO67">
            <v>26484</v>
          </cell>
          <cell r="CP67">
            <v>48996</v>
          </cell>
          <cell r="CQ67">
            <v>26484</v>
          </cell>
          <cell r="CR67">
            <v>37607</v>
          </cell>
          <cell r="CS67">
            <v>43169</v>
          </cell>
          <cell r="CT67">
            <v>48996</v>
          </cell>
          <cell r="CU67">
            <v>54558</v>
          </cell>
          <cell r="CV67"/>
          <cell r="CW67"/>
          <cell r="CX67"/>
          <cell r="CY67">
            <v>29132</v>
          </cell>
          <cell r="CZ67">
            <v>53894</v>
          </cell>
          <cell r="DA67">
            <v>29132</v>
          </cell>
          <cell r="DB67">
            <v>41368</v>
          </cell>
          <cell r="DC67">
            <v>47486</v>
          </cell>
          <cell r="DD67">
            <v>53894</v>
          </cell>
          <cell r="DE67">
            <v>60012</v>
          </cell>
          <cell r="DF67"/>
          <cell r="DG67"/>
          <cell r="DH67"/>
          <cell r="DI67">
            <v>32629</v>
          </cell>
          <cell r="DJ67">
            <v>60363</v>
          </cell>
          <cell r="DK67">
            <v>32629</v>
          </cell>
          <cell r="DL67">
            <v>46333</v>
          </cell>
          <cell r="DM67">
            <v>53185</v>
          </cell>
          <cell r="DN67">
            <v>60363</v>
          </cell>
          <cell r="DO67">
            <v>67216</v>
          </cell>
          <cell r="DP67"/>
          <cell r="DQ67"/>
          <cell r="DR67"/>
          <cell r="DS67">
            <v>35012</v>
          </cell>
          <cell r="DT67">
            <v>64772</v>
          </cell>
          <cell r="DU67">
            <v>35012</v>
          </cell>
          <cell r="DV67">
            <v>49718</v>
          </cell>
          <cell r="DW67">
            <v>57070</v>
          </cell>
          <cell r="DX67">
            <v>64772</v>
          </cell>
          <cell r="DY67">
            <v>72126</v>
          </cell>
          <cell r="DZ67"/>
          <cell r="EA67"/>
          <cell r="EB67"/>
          <cell r="EC67">
            <v>39303</v>
          </cell>
          <cell r="ED67">
            <v>72710</v>
          </cell>
          <cell r="EE67">
            <v>39303</v>
          </cell>
          <cell r="EF67">
            <v>55809</v>
          </cell>
          <cell r="EG67">
            <v>64063</v>
          </cell>
          <cell r="EH67">
            <v>72710</v>
          </cell>
          <cell r="EI67">
            <v>80964</v>
          </cell>
          <cell r="EJ67"/>
          <cell r="EK67"/>
          <cell r="EL67"/>
          <cell r="EM67">
            <v>43233</v>
          </cell>
          <cell r="EN67">
            <v>79981</v>
          </cell>
          <cell r="EO67">
            <v>43233</v>
          </cell>
          <cell r="EP67">
            <v>61391</v>
          </cell>
          <cell r="EQ67">
            <v>70470</v>
          </cell>
          <cell r="ER67">
            <v>79981</v>
          </cell>
          <cell r="ES67">
            <v>89059</v>
          </cell>
          <cell r="ET67"/>
          <cell r="EU67"/>
          <cell r="EV67"/>
          <cell r="EW67">
            <v>45199</v>
          </cell>
          <cell r="EX67">
            <v>83617</v>
          </cell>
          <cell r="EY67">
            <v>45199</v>
          </cell>
          <cell r="EZ67">
            <v>64182</v>
          </cell>
          <cell r="FA67">
            <v>73674</v>
          </cell>
          <cell r="FB67">
            <v>83617</v>
          </cell>
          <cell r="FC67">
            <v>93109</v>
          </cell>
          <cell r="FD67"/>
          <cell r="FE67"/>
          <cell r="FF67"/>
        </row>
        <row r="68">
          <cell r="A68" t="str">
            <v>N</v>
          </cell>
          <cell r="B68" t="str">
            <v>B</v>
          </cell>
          <cell r="C68">
            <v>13774</v>
          </cell>
          <cell r="D68">
            <v>25482</v>
          </cell>
          <cell r="E68">
            <v>13774</v>
          </cell>
          <cell r="F68">
            <v>19559</v>
          </cell>
          <cell r="G68">
            <v>22452</v>
          </cell>
          <cell r="H68">
            <v>25482</v>
          </cell>
          <cell r="I68">
            <v>28374</v>
          </cell>
          <cell r="J68">
            <v>0</v>
          </cell>
          <cell r="K68">
            <v>0</v>
          </cell>
          <cell r="L68">
            <v>0</v>
          </cell>
          <cell r="M68">
            <v>15028</v>
          </cell>
          <cell r="N68">
            <v>27801</v>
          </cell>
          <cell r="O68">
            <v>15028</v>
          </cell>
          <cell r="P68">
            <v>21340</v>
          </cell>
          <cell r="Q68">
            <v>24495</v>
          </cell>
          <cell r="R68">
            <v>27801</v>
          </cell>
          <cell r="S68">
            <v>30958</v>
          </cell>
          <cell r="T68">
            <v>0</v>
          </cell>
          <cell r="U68">
            <v>0</v>
          </cell>
          <cell r="V68">
            <v>0</v>
          </cell>
          <cell r="W68"/>
          <cell r="X68"/>
          <cell r="Y68"/>
          <cell r="Z68"/>
          <cell r="AA68"/>
          <cell r="AB68"/>
          <cell r="AC68"/>
          <cell r="AD68"/>
          <cell r="AE68"/>
          <cell r="AF68"/>
          <cell r="AG68"/>
          <cell r="AH68"/>
          <cell r="AI68"/>
          <cell r="AJ68"/>
          <cell r="AK68"/>
          <cell r="AL68"/>
          <cell r="AM68"/>
          <cell r="AN68"/>
          <cell r="AO68"/>
          <cell r="AP68"/>
          <cell r="AQ68">
            <v>16882</v>
          </cell>
          <cell r="AR68">
            <v>31232</v>
          </cell>
          <cell r="AS68">
            <v>16882</v>
          </cell>
          <cell r="AT68">
            <v>23973</v>
          </cell>
          <cell r="AU68">
            <v>27518</v>
          </cell>
          <cell r="AV68">
            <v>31232</v>
          </cell>
          <cell r="AW68">
            <v>34777</v>
          </cell>
          <cell r="AX68">
            <v>0</v>
          </cell>
          <cell r="AY68">
            <v>0</v>
          </cell>
          <cell r="AZ68">
            <v>0</v>
          </cell>
          <cell r="BA68">
            <v>17667</v>
          </cell>
          <cell r="BB68">
            <v>32684</v>
          </cell>
          <cell r="BC68">
            <v>17667</v>
          </cell>
          <cell r="BD68">
            <v>25087</v>
          </cell>
          <cell r="BE68">
            <v>28797</v>
          </cell>
          <cell r="BF68">
            <v>32684</v>
          </cell>
          <cell r="BG68">
            <v>36394</v>
          </cell>
          <cell r="BH68">
            <v>0</v>
          </cell>
          <cell r="BI68">
            <v>0</v>
          </cell>
          <cell r="BJ68">
            <v>0</v>
          </cell>
          <cell r="BK68">
            <v>18845</v>
          </cell>
          <cell r="BL68">
            <v>34864</v>
          </cell>
          <cell r="BM68">
            <v>18845</v>
          </cell>
          <cell r="BN68">
            <v>26761</v>
          </cell>
          <cell r="BO68">
            <v>30718</v>
          </cell>
          <cell r="BP68">
            <v>34864</v>
          </cell>
          <cell r="BQ68">
            <v>38822</v>
          </cell>
          <cell r="BR68">
            <v>0</v>
          </cell>
          <cell r="BS68">
            <v>0</v>
          </cell>
          <cell r="BT68">
            <v>0</v>
          </cell>
          <cell r="BU68">
            <v>20415</v>
          </cell>
          <cell r="BV68">
            <v>37769</v>
          </cell>
          <cell r="BW68">
            <v>20415</v>
          </cell>
          <cell r="BX68">
            <v>28990</v>
          </cell>
          <cell r="BY68">
            <v>33277</v>
          </cell>
          <cell r="BZ68">
            <v>37769</v>
          </cell>
          <cell r="CA68">
            <v>42056</v>
          </cell>
          <cell r="CB68">
            <v>0</v>
          </cell>
          <cell r="CC68">
            <v>0</v>
          </cell>
          <cell r="CD68">
            <v>0</v>
          </cell>
          <cell r="CE68">
            <v>21986</v>
          </cell>
          <cell r="CF68">
            <v>40674</v>
          </cell>
          <cell r="CG68">
            <v>21986</v>
          </cell>
          <cell r="CH68">
            <v>31220</v>
          </cell>
          <cell r="CI68">
            <v>35836</v>
          </cell>
          <cell r="CJ68">
            <v>40674</v>
          </cell>
          <cell r="CK68">
            <v>45290</v>
          </cell>
          <cell r="CL68">
            <v>0</v>
          </cell>
          <cell r="CM68">
            <v>0</v>
          </cell>
          <cell r="CN68">
            <v>0</v>
          </cell>
          <cell r="CO68">
            <v>24294</v>
          </cell>
          <cell r="CP68">
            <v>44944</v>
          </cell>
          <cell r="CQ68">
            <v>24294</v>
          </cell>
          <cell r="CR68">
            <v>34497</v>
          </cell>
          <cell r="CS68">
            <v>39599</v>
          </cell>
          <cell r="CT68">
            <v>44944</v>
          </cell>
          <cell r="CU68">
            <v>50046</v>
          </cell>
          <cell r="CV68"/>
          <cell r="CW68"/>
          <cell r="CX68"/>
          <cell r="CY68">
            <v>26723</v>
          </cell>
          <cell r="CZ68">
            <v>49437</v>
          </cell>
          <cell r="DA68">
            <v>26723</v>
          </cell>
          <cell r="DB68">
            <v>37947</v>
          </cell>
          <cell r="DC68">
            <v>43559</v>
          </cell>
          <cell r="DD68">
            <v>49437</v>
          </cell>
          <cell r="DE68">
            <v>55049</v>
          </cell>
          <cell r="DF68"/>
          <cell r="DG68"/>
          <cell r="DH68"/>
          <cell r="DI68">
            <v>29930</v>
          </cell>
          <cell r="DJ68">
            <v>55371</v>
          </cell>
          <cell r="DK68">
            <v>29930</v>
          </cell>
          <cell r="DL68">
            <v>42501</v>
          </cell>
          <cell r="DM68">
            <v>48787</v>
          </cell>
          <cell r="DN68">
            <v>55371</v>
          </cell>
          <cell r="DO68">
            <v>61656</v>
          </cell>
          <cell r="DP68"/>
          <cell r="DQ68"/>
          <cell r="DR68"/>
          <cell r="DS68">
            <v>32117</v>
          </cell>
          <cell r="DT68">
            <v>59415</v>
          </cell>
          <cell r="DU68">
            <v>32117</v>
          </cell>
          <cell r="DV68">
            <v>45606</v>
          </cell>
          <cell r="DW68">
            <v>52350</v>
          </cell>
          <cell r="DX68">
            <v>59415</v>
          </cell>
          <cell r="DY68">
            <v>66161</v>
          </cell>
          <cell r="DZ68"/>
          <cell r="EA68"/>
          <cell r="EB68"/>
          <cell r="EC68">
            <v>36052</v>
          </cell>
          <cell r="ED68">
            <v>66696</v>
          </cell>
          <cell r="EE68">
            <v>36052</v>
          </cell>
          <cell r="EF68">
            <v>51194</v>
          </cell>
          <cell r="EG68">
            <v>58765</v>
          </cell>
          <cell r="EH68">
            <v>66696</v>
          </cell>
          <cell r="EI68">
            <v>74268</v>
          </cell>
          <cell r="EJ68"/>
          <cell r="EK68"/>
          <cell r="EL68"/>
          <cell r="EM68">
            <v>39657</v>
          </cell>
          <cell r="EN68">
            <v>73366</v>
          </cell>
          <cell r="EO68">
            <v>39657</v>
          </cell>
          <cell r="EP68">
            <v>56314</v>
          </cell>
          <cell r="EQ68">
            <v>64642</v>
          </cell>
          <cell r="ER68">
            <v>73366</v>
          </cell>
          <cell r="ES68">
            <v>81694</v>
          </cell>
          <cell r="ET68"/>
          <cell r="EU68"/>
          <cell r="EV68"/>
          <cell r="EW68">
            <v>41460</v>
          </cell>
          <cell r="EX68">
            <v>76701</v>
          </cell>
          <cell r="EY68">
            <v>41460</v>
          </cell>
          <cell r="EZ68">
            <v>58874</v>
          </cell>
          <cell r="FA68">
            <v>67581</v>
          </cell>
          <cell r="FB68">
            <v>76701</v>
          </cell>
          <cell r="FC68">
            <v>85409</v>
          </cell>
          <cell r="FD68"/>
          <cell r="FE68"/>
          <cell r="FF68"/>
        </row>
        <row r="69">
          <cell r="A69" t="str">
            <v>N</v>
          </cell>
          <cell r="B69" t="str">
            <v>Y</v>
          </cell>
          <cell r="C69">
            <v>11855</v>
          </cell>
          <cell r="D69">
            <v>21931</v>
          </cell>
          <cell r="E69">
            <v>11855</v>
          </cell>
          <cell r="F69">
            <v>16834</v>
          </cell>
          <cell r="G69">
            <v>19323</v>
          </cell>
          <cell r="H69">
            <v>21931</v>
          </cell>
          <cell r="I69">
            <v>24420</v>
          </cell>
          <cell r="J69">
            <v>0</v>
          </cell>
          <cell r="K69">
            <v>0</v>
          </cell>
          <cell r="L69">
            <v>0</v>
          </cell>
          <cell r="M69">
            <v>12934</v>
          </cell>
          <cell r="N69">
            <v>23927</v>
          </cell>
          <cell r="O69">
            <v>12934</v>
          </cell>
          <cell r="P69">
            <v>18367</v>
          </cell>
          <cell r="Q69">
            <v>21082</v>
          </cell>
          <cell r="R69">
            <v>23927</v>
          </cell>
          <cell r="S69">
            <v>26644</v>
          </cell>
          <cell r="T69">
            <v>0</v>
          </cell>
          <cell r="U69">
            <v>0</v>
          </cell>
          <cell r="V69">
            <v>0</v>
          </cell>
          <cell r="W69"/>
          <cell r="X69"/>
          <cell r="Y69"/>
          <cell r="Z69"/>
          <cell r="AA69"/>
          <cell r="AB69"/>
          <cell r="AC69"/>
          <cell r="AD69"/>
          <cell r="AE69"/>
          <cell r="AF69"/>
          <cell r="AG69"/>
          <cell r="AH69"/>
          <cell r="AI69"/>
          <cell r="AJ69"/>
          <cell r="AK69"/>
          <cell r="AL69"/>
          <cell r="AM69"/>
          <cell r="AN69"/>
          <cell r="AO69"/>
          <cell r="AP69"/>
          <cell r="AQ69">
            <v>14530</v>
          </cell>
          <cell r="AR69">
            <v>26880</v>
          </cell>
          <cell r="AS69">
            <v>14530</v>
          </cell>
          <cell r="AT69">
            <v>20633</v>
          </cell>
          <cell r="AU69">
            <v>23684</v>
          </cell>
          <cell r="AV69">
            <v>26880</v>
          </cell>
          <cell r="AW69">
            <v>29931</v>
          </cell>
          <cell r="AX69">
            <v>0</v>
          </cell>
          <cell r="AY69">
            <v>0</v>
          </cell>
          <cell r="AZ69">
            <v>0</v>
          </cell>
          <cell r="BA69">
            <v>15205</v>
          </cell>
          <cell r="BB69">
            <v>28130</v>
          </cell>
          <cell r="BC69">
            <v>15205</v>
          </cell>
          <cell r="BD69">
            <v>21591</v>
          </cell>
          <cell r="BE69">
            <v>24784</v>
          </cell>
          <cell r="BF69">
            <v>28130</v>
          </cell>
          <cell r="BG69">
            <v>31323</v>
          </cell>
          <cell r="BH69">
            <v>0</v>
          </cell>
          <cell r="BI69">
            <v>0</v>
          </cell>
          <cell r="BJ69">
            <v>0</v>
          </cell>
          <cell r="BK69">
            <v>16219</v>
          </cell>
          <cell r="BL69">
            <v>30006</v>
          </cell>
          <cell r="BM69">
            <v>16219</v>
          </cell>
          <cell r="BN69">
            <v>23032</v>
          </cell>
          <cell r="BO69">
            <v>26438</v>
          </cell>
          <cell r="BP69">
            <v>30006</v>
          </cell>
          <cell r="BQ69">
            <v>33412</v>
          </cell>
          <cell r="BR69">
            <v>0</v>
          </cell>
          <cell r="BS69">
            <v>0</v>
          </cell>
          <cell r="BT69">
            <v>0</v>
          </cell>
          <cell r="BU69">
            <v>17571</v>
          </cell>
          <cell r="BV69">
            <v>32506</v>
          </cell>
          <cell r="BW69">
            <v>17571</v>
          </cell>
          <cell r="BX69">
            <v>24950</v>
          </cell>
          <cell r="BY69">
            <v>28640</v>
          </cell>
          <cell r="BZ69">
            <v>32506</v>
          </cell>
          <cell r="CA69">
            <v>36196</v>
          </cell>
          <cell r="CB69">
            <v>0</v>
          </cell>
          <cell r="CC69">
            <v>0</v>
          </cell>
          <cell r="CD69">
            <v>0</v>
          </cell>
          <cell r="CE69">
            <v>18922</v>
          </cell>
          <cell r="CF69">
            <v>35006</v>
          </cell>
          <cell r="CG69">
            <v>18922</v>
          </cell>
          <cell r="CH69">
            <v>26870</v>
          </cell>
          <cell r="CI69">
            <v>30843</v>
          </cell>
          <cell r="CJ69">
            <v>35006</v>
          </cell>
          <cell r="CK69">
            <v>38979</v>
          </cell>
          <cell r="CL69">
            <v>0</v>
          </cell>
          <cell r="CM69">
            <v>0</v>
          </cell>
          <cell r="CN69">
            <v>0</v>
          </cell>
          <cell r="CO69">
            <v>20909</v>
          </cell>
          <cell r="CP69">
            <v>38681</v>
          </cell>
          <cell r="CQ69">
            <v>20909</v>
          </cell>
          <cell r="CR69">
            <v>29690</v>
          </cell>
          <cell r="CS69">
            <v>34081</v>
          </cell>
          <cell r="CT69">
            <v>38681</v>
          </cell>
          <cell r="CU69">
            <v>43072</v>
          </cell>
          <cell r="CV69"/>
          <cell r="CW69"/>
          <cell r="CX69"/>
          <cell r="CY69">
            <v>22999</v>
          </cell>
          <cell r="CZ69">
            <v>42548</v>
          </cell>
          <cell r="DA69">
            <v>22999</v>
          </cell>
          <cell r="DB69">
            <v>32659</v>
          </cell>
          <cell r="DC69">
            <v>37489</v>
          </cell>
          <cell r="DD69">
            <v>42548</v>
          </cell>
          <cell r="DE69">
            <v>47378</v>
          </cell>
          <cell r="DF69"/>
          <cell r="DG69"/>
          <cell r="DH69"/>
          <cell r="DI69">
            <v>25760</v>
          </cell>
          <cell r="DJ69">
            <v>47655</v>
          </cell>
          <cell r="DK69">
            <v>25760</v>
          </cell>
          <cell r="DL69">
            <v>36579</v>
          </cell>
          <cell r="DM69">
            <v>41988</v>
          </cell>
          <cell r="DN69">
            <v>47655</v>
          </cell>
          <cell r="DO69">
            <v>53065</v>
          </cell>
          <cell r="DP69"/>
          <cell r="DQ69"/>
          <cell r="DR69"/>
          <cell r="DS69">
            <v>27641</v>
          </cell>
          <cell r="DT69">
            <v>51136</v>
          </cell>
          <cell r="DU69">
            <v>27641</v>
          </cell>
          <cell r="DV69">
            <v>39251</v>
          </cell>
          <cell r="DW69">
            <v>45056</v>
          </cell>
          <cell r="DX69">
            <v>51136</v>
          </cell>
          <cell r="DY69">
            <v>56942</v>
          </cell>
          <cell r="DZ69"/>
          <cell r="EA69"/>
          <cell r="EB69"/>
          <cell r="EC69">
            <v>31029</v>
          </cell>
          <cell r="ED69">
            <v>57402</v>
          </cell>
          <cell r="EE69">
            <v>31029</v>
          </cell>
          <cell r="EF69">
            <v>44060</v>
          </cell>
          <cell r="EG69">
            <v>50576</v>
          </cell>
          <cell r="EH69">
            <v>57402</v>
          </cell>
          <cell r="EI69">
            <v>63919</v>
          </cell>
          <cell r="EJ69"/>
          <cell r="EK69"/>
          <cell r="EL69"/>
          <cell r="EM69">
            <v>34131</v>
          </cell>
          <cell r="EN69">
            <v>63143</v>
          </cell>
          <cell r="EO69">
            <v>34131</v>
          </cell>
          <cell r="EP69">
            <v>48467</v>
          </cell>
          <cell r="EQ69">
            <v>55634</v>
          </cell>
          <cell r="ER69">
            <v>63143</v>
          </cell>
          <cell r="ES69">
            <v>70310</v>
          </cell>
          <cell r="ET69"/>
          <cell r="EU69"/>
          <cell r="EV69"/>
          <cell r="EW69">
            <v>35683</v>
          </cell>
          <cell r="EX69">
            <v>66014</v>
          </cell>
          <cell r="EY69">
            <v>35683</v>
          </cell>
          <cell r="EZ69">
            <v>50670</v>
          </cell>
          <cell r="FA69">
            <v>58164</v>
          </cell>
          <cell r="FB69">
            <v>66014</v>
          </cell>
          <cell r="FC69">
            <v>73507</v>
          </cell>
          <cell r="FD69"/>
          <cell r="FE69"/>
          <cell r="FF69"/>
        </row>
        <row r="70">
          <cell r="A70" t="str">
            <v>I</v>
          </cell>
          <cell r="B70" t="str">
            <v>D</v>
          </cell>
          <cell r="C70">
            <v>5188</v>
          </cell>
          <cell r="D70">
            <v>9598</v>
          </cell>
          <cell r="E70">
            <v>5188</v>
          </cell>
          <cell r="F70">
            <v>7367</v>
          </cell>
          <cell r="G70">
            <v>8456</v>
          </cell>
          <cell r="H70">
            <v>9598</v>
          </cell>
          <cell r="I70">
            <v>10687</v>
          </cell>
          <cell r="J70">
            <v>5188</v>
          </cell>
          <cell r="K70">
            <v>7367</v>
          </cell>
          <cell r="L70">
            <v>8456</v>
          </cell>
          <cell r="M70">
            <v>5686</v>
          </cell>
          <cell r="N70">
            <v>10519</v>
          </cell>
          <cell r="O70">
            <v>5686</v>
          </cell>
          <cell r="P70">
            <v>8074</v>
          </cell>
          <cell r="Q70">
            <v>9268</v>
          </cell>
          <cell r="R70">
            <v>10519</v>
          </cell>
          <cell r="S70">
            <v>11713</v>
          </cell>
          <cell r="T70">
            <v>5686</v>
          </cell>
          <cell r="U70">
            <v>8074</v>
          </cell>
          <cell r="V70">
            <v>9268</v>
          </cell>
          <cell r="W70"/>
          <cell r="X70"/>
          <cell r="Y70"/>
          <cell r="Z70"/>
          <cell r="AA70"/>
          <cell r="AB70"/>
          <cell r="AC70"/>
          <cell r="AD70"/>
          <cell r="AE70"/>
          <cell r="AF70"/>
          <cell r="AG70"/>
          <cell r="AH70"/>
          <cell r="AI70"/>
          <cell r="AJ70"/>
          <cell r="AK70"/>
          <cell r="AL70"/>
          <cell r="AM70"/>
          <cell r="AN70"/>
          <cell r="AO70"/>
          <cell r="AP70"/>
          <cell r="AQ70">
            <v>6388</v>
          </cell>
          <cell r="AR70">
            <v>11818</v>
          </cell>
          <cell r="AS70">
            <v>6388</v>
          </cell>
          <cell r="AT70">
            <v>9071</v>
          </cell>
          <cell r="AU70">
            <v>10412</v>
          </cell>
          <cell r="AV70">
            <v>11818</v>
          </cell>
          <cell r="AW70">
            <v>13159</v>
          </cell>
          <cell r="AX70">
            <v>6388</v>
          </cell>
          <cell r="AY70">
            <v>9071</v>
          </cell>
          <cell r="AZ70">
            <v>10412</v>
          </cell>
          <cell r="BA70">
            <v>6685</v>
          </cell>
          <cell r="BB70">
            <v>12367</v>
          </cell>
          <cell r="BC70">
            <v>6685</v>
          </cell>
          <cell r="BD70">
            <v>9493</v>
          </cell>
          <cell r="BE70">
            <v>10897</v>
          </cell>
          <cell r="BF70">
            <v>12367</v>
          </cell>
          <cell r="BG70">
            <v>13771</v>
          </cell>
          <cell r="BH70">
            <v>6685</v>
          </cell>
          <cell r="BI70">
            <v>9493</v>
          </cell>
          <cell r="BJ70">
            <v>10897</v>
          </cell>
          <cell r="BK70">
            <v>7130</v>
          </cell>
          <cell r="BL70">
            <v>13191</v>
          </cell>
          <cell r="BM70">
            <v>7130</v>
          </cell>
          <cell r="BN70">
            <v>10125</v>
          </cell>
          <cell r="BO70">
            <v>11622</v>
          </cell>
          <cell r="BP70">
            <v>13191</v>
          </cell>
          <cell r="BQ70">
            <v>14688</v>
          </cell>
          <cell r="BR70">
            <v>7130</v>
          </cell>
          <cell r="BS70">
            <v>10125</v>
          </cell>
          <cell r="BT70">
            <v>11622</v>
          </cell>
          <cell r="BU70">
            <v>7724</v>
          </cell>
          <cell r="BV70">
            <v>14289</v>
          </cell>
          <cell r="BW70">
            <v>7724</v>
          </cell>
          <cell r="BX70">
            <v>10968</v>
          </cell>
          <cell r="BY70">
            <v>12590</v>
          </cell>
          <cell r="BZ70">
            <v>14289</v>
          </cell>
          <cell r="CA70">
            <v>15911</v>
          </cell>
          <cell r="CB70">
            <v>7724</v>
          </cell>
          <cell r="CC70">
            <v>10968</v>
          </cell>
          <cell r="CD70">
            <v>12590</v>
          </cell>
          <cell r="CE70">
            <v>8319</v>
          </cell>
          <cell r="CF70">
            <v>15390</v>
          </cell>
          <cell r="CG70">
            <v>8319</v>
          </cell>
          <cell r="CH70">
            <v>11813</v>
          </cell>
          <cell r="CI70">
            <v>13560</v>
          </cell>
          <cell r="CJ70">
            <v>15390</v>
          </cell>
          <cell r="CK70">
            <v>17137</v>
          </cell>
          <cell r="CL70">
            <v>8319</v>
          </cell>
          <cell r="CM70">
            <v>11813</v>
          </cell>
          <cell r="CN70">
            <v>13560</v>
          </cell>
          <cell r="CO70">
            <v>9192</v>
          </cell>
          <cell r="CP70">
            <v>17005</v>
          </cell>
          <cell r="CQ70">
            <v>9192</v>
          </cell>
          <cell r="CR70">
            <v>13053</v>
          </cell>
          <cell r="CS70">
            <v>14983</v>
          </cell>
          <cell r="CT70">
            <v>17005</v>
          </cell>
          <cell r="CU70">
            <v>18936</v>
          </cell>
          <cell r="CV70">
            <v>9192</v>
          </cell>
          <cell r="CW70">
            <v>13053</v>
          </cell>
          <cell r="CX70">
            <v>14983</v>
          </cell>
          <cell r="CY70">
            <v>10111</v>
          </cell>
          <cell r="CZ70">
            <v>18705</v>
          </cell>
          <cell r="DA70">
            <v>10111</v>
          </cell>
          <cell r="DB70">
            <v>14358</v>
          </cell>
          <cell r="DC70">
            <v>16481</v>
          </cell>
          <cell r="DD70">
            <v>18705</v>
          </cell>
          <cell r="DE70">
            <v>20829</v>
          </cell>
          <cell r="DF70">
            <v>10111</v>
          </cell>
          <cell r="DG70">
            <v>14358</v>
          </cell>
          <cell r="DH70">
            <v>16481</v>
          </cell>
          <cell r="DI70">
            <v>11325</v>
          </cell>
          <cell r="DJ70">
            <v>20951</v>
          </cell>
          <cell r="DK70">
            <v>11325</v>
          </cell>
          <cell r="DL70">
            <v>16082</v>
          </cell>
          <cell r="DM70">
            <v>18460</v>
          </cell>
          <cell r="DN70">
            <v>20951</v>
          </cell>
          <cell r="DO70">
            <v>23330</v>
          </cell>
          <cell r="DP70">
            <v>11325</v>
          </cell>
          <cell r="DQ70">
            <v>16082</v>
          </cell>
          <cell r="DR70">
            <v>18460</v>
          </cell>
          <cell r="DS70">
            <v>12152</v>
          </cell>
          <cell r="DT70">
            <v>22481</v>
          </cell>
          <cell r="DU70">
            <v>12152</v>
          </cell>
          <cell r="DV70">
            <v>17256</v>
          </cell>
          <cell r="DW70">
            <v>19808</v>
          </cell>
          <cell r="DX70">
            <v>22481</v>
          </cell>
          <cell r="DY70">
            <v>25033</v>
          </cell>
          <cell r="DZ70">
            <v>12152</v>
          </cell>
          <cell r="EA70">
            <v>17256</v>
          </cell>
          <cell r="EB70">
            <v>19808</v>
          </cell>
          <cell r="EC70">
            <v>13641</v>
          </cell>
          <cell r="ED70">
            <v>25236</v>
          </cell>
          <cell r="EE70">
            <v>13641</v>
          </cell>
          <cell r="EF70">
            <v>19370</v>
          </cell>
          <cell r="EG70">
            <v>22235</v>
          </cell>
          <cell r="EH70">
            <v>25236</v>
          </cell>
          <cell r="EI70">
            <v>28100</v>
          </cell>
          <cell r="EJ70">
            <v>13641</v>
          </cell>
          <cell r="EK70">
            <v>19370</v>
          </cell>
          <cell r="EL70">
            <v>22235</v>
          </cell>
          <cell r="EM70">
            <v>15005</v>
          </cell>
          <cell r="EN70">
            <v>27759</v>
          </cell>
          <cell r="EO70">
            <v>15005</v>
          </cell>
          <cell r="EP70">
            <v>21307</v>
          </cell>
          <cell r="EQ70">
            <v>24458</v>
          </cell>
          <cell r="ER70">
            <v>27759</v>
          </cell>
          <cell r="ES70">
            <v>30910</v>
          </cell>
          <cell r="ET70">
            <v>15005</v>
          </cell>
          <cell r="EU70">
            <v>21307</v>
          </cell>
          <cell r="EV70">
            <v>24458</v>
          </cell>
          <cell r="EW70">
            <v>15687</v>
          </cell>
          <cell r="EX70">
            <v>29021</v>
          </cell>
          <cell r="EY70">
            <v>15687</v>
          </cell>
          <cell r="EZ70">
            <v>22276</v>
          </cell>
          <cell r="FA70">
            <v>25570</v>
          </cell>
          <cell r="FB70">
            <v>29021</v>
          </cell>
          <cell r="FC70">
            <v>32315</v>
          </cell>
          <cell r="FD70">
            <v>15687</v>
          </cell>
          <cell r="FE70">
            <v>22276</v>
          </cell>
          <cell r="FF70">
            <v>25570</v>
          </cell>
        </row>
        <row r="71">
          <cell r="A71" t="str">
            <v>I</v>
          </cell>
          <cell r="B71" t="str">
            <v>B</v>
          </cell>
          <cell r="C71">
            <v>6329</v>
          </cell>
          <cell r="D71">
            <v>11710</v>
          </cell>
          <cell r="E71">
            <v>6329</v>
          </cell>
          <cell r="F71">
            <v>8988</v>
          </cell>
          <cell r="G71">
            <v>10316</v>
          </cell>
          <cell r="H71">
            <v>11710</v>
          </cell>
          <cell r="I71">
            <v>13038</v>
          </cell>
          <cell r="J71">
            <v>6329</v>
          </cell>
          <cell r="K71">
            <v>8988</v>
          </cell>
          <cell r="L71">
            <v>10316</v>
          </cell>
          <cell r="M71">
            <v>6937</v>
          </cell>
          <cell r="N71">
            <v>12833</v>
          </cell>
          <cell r="O71">
            <v>6937</v>
          </cell>
          <cell r="P71">
            <v>9850</v>
          </cell>
          <cell r="Q71">
            <v>11307</v>
          </cell>
          <cell r="R71">
            <v>12833</v>
          </cell>
          <cell r="S71">
            <v>14290</v>
          </cell>
          <cell r="T71">
            <v>6937</v>
          </cell>
          <cell r="U71">
            <v>9850</v>
          </cell>
          <cell r="V71">
            <v>11307</v>
          </cell>
          <cell r="W71"/>
          <cell r="X71"/>
          <cell r="Y71"/>
          <cell r="Z71"/>
          <cell r="AA71"/>
          <cell r="AB71"/>
          <cell r="AC71"/>
          <cell r="AD71"/>
          <cell r="AE71"/>
          <cell r="AF71"/>
          <cell r="AG71"/>
          <cell r="AH71"/>
          <cell r="AI71"/>
          <cell r="AJ71"/>
          <cell r="AK71"/>
          <cell r="AL71"/>
          <cell r="AM71"/>
          <cell r="AN71"/>
          <cell r="AO71"/>
          <cell r="AP71"/>
          <cell r="AQ71">
            <v>7793</v>
          </cell>
          <cell r="AR71">
            <v>14418</v>
          </cell>
          <cell r="AS71">
            <v>7793</v>
          </cell>
          <cell r="AT71">
            <v>11067</v>
          </cell>
          <cell r="AU71">
            <v>12703</v>
          </cell>
          <cell r="AV71">
            <v>14418</v>
          </cell>
          <cell r="AW71">
            <v>16054</v>
          </cell>
          <cell r="AX71">
            <v>7793</v>
          </cell>
          <cell r="AY71">
            <v>11067</v>
          </cell>
          <cell r="AZ71">
            <v>12703</v>
          </cell>
          <cell r="BA71">
            <v>8156</v>
          </cell>
          <cell r="BB71">
            <v>15088</v>
          </cell>
          <cell r="BC71">
            <v>8156</v>
          </cell>
          <cell r="BD71">
            <v>11581</v>
          </cell>
          <cell r="BE71">
            <v>13294</v>
          </cell>
          <cell r="BF71">
            <v>15088</v>
          </cell>
          <cell r="BG71">
            <v>16801</v>
          </cell>
          <cell r="BH71">
            <v>8156</v>
          </cell>
          <cell r="BI71">
            <v>11581</v>
          </cell>
          <cell r="BJ71">
            <v>13294</v>
          </cell>
          <cell r="BK71">
            <v>8699</v>
          </cell>
          <cell r="BL71">
            <v>16093</v>
          </cell>
          <cell r="BM71">
            <v>8699</v>
          </cell>
          <cell r="BN71">
            <v>12353</v>
          </cell>
          <cell r="BO71">
            <v>14179</v>
          </cell>
          <cell r="BP71">
            <v>16093</v>
          </cell>
          <cell r="BQ71">
            <v>17919</v>
          </cell>
          <cell r="BR71">
            <v>8699</v>
          </cell>
          <cell r="BS71">
            <v>12353</v>
          </cell>
          <cell r="BT71">
            <v>14179</v>
          </cell>
          <cell r="BU71">
            <v>9423</v>
          </cell>
          <cell r="BV71">
            <v>17433</v>
          </cell>
          <cell r="BW71">
            <v>9423</v>
          </cell>
          <cell r="BX71">
            <v>13381</v>
          </cell>
          <cell r="BY71">
            <v>15360</v>
          </cell>
          <cell r="BZ71">
            <v>17433</v>
          </cell>
          <cell r="CA71">
            <v>19411</v>
          </cell>
          <cell r="CB71">
            <v>9423</v>
          </cell>
          <cell r="CC71">
            <v>13381</v>
          </cell>
          <cell r="CD71">
            <v>15360</v>
          </cell>
          <cell r="CE71">
            <v>10149</v>
          </cell>
          <cell r="CF71">
            <v>18776</v>
          </cell>
          <cell r="CG71">
            <v>10149</v>
          </cell>
          <cell r="CH71">
            <v>14412</v>
          </cell>
          <cell r="CI71">
            <v>16543</v>
          </cell>
          <cell r="CJ71">
            <v>18776</v>
          </cell>
          <cell r="CK71">
            <v>20907</v>
          </cell>
          <cell r="CL71">
            <v>10149</v>
          </cell>
          <cell r="CM71">
            <v>14412</v>
          </cell>
          <cell r="CN71">
            <v>16543</v>
          </cell>
          <cell r="CO71">
            <v>11214</v>
          </cell>
          <cell r="CP71">
            <v>20746</v>
          </cell>
          <cell r="CQ71">
            <v>11214</v>
          </cell>
          <cell r="CR71">
            <v>15925</v>
          </cell>
          <cell r="CS71">
            <v>18279</v>
          </cell>
          <cell r="CT71">
            <v>20746</v>
          </cell>
          <cell r="CU71">
            <v>23102</v>
          </cell>
          <cell r="CV71">
            <v>11214</v>
          </cell>
          <cell r="CW71">
            <v>15925</v>
          </cell>
          <cell r="CX71">
            <v>18279</v>
          </cell>
          <cell r="CY71">
            <v>12335</v>
          </cell>
          <cell r="CZ71">
            <v>22820</v>
          </cell>
          <cell r="DA71">
            <v>12335</v>
          </cell>
          <cell r="DB71">
            <v>17517</v>
          </cell>
          <cell r="DC71">
            <v>20107</v>
          </cell>
          <cell r="DD71">
            <v>22820</v>
          </cell>
          <cell r="DE71">
            <v>25411</v>
          </cell>
          <cell r="DF71">
            <v>12335</v>
          </cell>
          <cell r="DG71">
            <v>17517</v>
          </cell>
          <cell r="DH71">
            <v>20107</v>
          </cell>
          <cell r="DI71">
            <v>13817</v>
          </cell>
          <cell r="DJ71">
            <v>25560</v>
          </cell>
          <cell r="DK71">
            <v>13817</v>
          </cell>
          <cell r="DL71">
            <v>19620</v>
          </cell>
          <cell r="DM71">
            <v>22521</v>
          </cell>
          <cell r="DN71">
            <v>25560</v>
          </cell>
          <cell r="DO71">
            <v>28463</v>
          </cell>
          <cell r="DP71">
            <v>13817</v>
          </cell>
          <cell r="DQ71">
            <v>19620</v>
          </cell>
          <cell r="DR71">
            <v>22521</v>
          </cell>
          <cell r="DS71">
            <v>14825</v>
          </cell>
          <cell r="DT71">
            <v>27427</v>
          </cell>
          <cell r="DU71">
            <v>14825</v>
          </cell>
          <cell r="DV71">
            <v>21052</v>
          </cell>
          <cell r="DW71">
            <v>24166</v>
          </cell>
          <cell r="DX71">
            <v>27427</v>
          </cell>
          <cell r="DY71">
            <v>30540</v>
          </cell>
          <cell r="DZ71">
            <v>14825</v>
          </cell>
          <cell r="EA71">
            <v>21052</v>
          </cell>
          <cell r="EB71">
            <v>24166</v>
          </cell>
          <cell r="EC71">
            <v>16642</v>
          </cell>
          <cell r="ED71">
            <v>30788</v>
          </cell>
          <cell r="EE71">
            <v>16642</v>
          </cell>
          <cell r="EF71">
            <v>23631</v>
          </cell>
          <cell r="EG71">
            <v>27127</v>
          </cell>
          <cell r="EH71">
            <v>30788</v>
          </cell>
          <cell r="EI71">
            <v>34282</v>
          </cell>
          <cell r="EJ71">
            <v>16642</v>
          </cell>
          <cell r="EK71">
            <v>23631</v>
          </cell>
          <cell r="EL71">
            <v>27127</v>
          </cell>
          <cell r="EM71">
            <v>18306</v>
          </cell>
          <cell r="EN71">
            <v>33866</v>
          </cell>
          <cell r="EO71">
            <v>18306</v>
          </cell>
          <cell r="EP71">
            <v>25995</v>
          </cell>
          <cell r="EQ71">
            <v>29839</v>
          </cell>
          <cell r="ER71">
            <v>33866</v>
          </cell>
          <cell r="ES71">
            <v>37710</v>
          </cell>
          <cell r="ET71">
            <v>18306</v>
          </cell>
          <cell r="EU71">
            <v>25995</v>
          </cell>
          <cell r="EV71">
            <v>29839</v>
          </cell>
          <cell r="EW71">
            <v>19138</v>
          </cell>
          <cell r="EX71">
            <v>35406</v>
          </cell>
          <cell r="EY71">
            <v>19138</v>
          </cell>
          <cell r="EZ71">
            <v>27177</v>
          </cell>
          <cell r="FA71">
            <v>31195</v>
          </cell>
          <cell r="FB71">
            <v>35406</v>
          </cell>
          <cell r="FC71">
            <v>39424</v>
          </cell>
          <cell r="FD71">
            <v>19138</v>
          </cell>
          <cell r="FE71">
            <v>27177</v>
          </cell>
          <cell r="FF71">
            <v>31195</v>
          </cell>
        </row>
        <row r="72">
          <cell r="A72" t="str">
            <v>I</v>
          </cell>
          <cell r="B72" t="str">
            <v>A-S</v>
          </cell>
          <cell r="C72">
            <v>6900</v>
          </cell>
          <cell r="D72">
            <v>12765</v>
          </cell>
          <cell r="E72">
            <v>6900</v>
          </cell>
          <cell r="F72">
            <v>9798</v>
          </cell>
          <cell r="G72">
            <v>11246</v>
          </cell>
          <cell r="H72">
            <v>12765</v>
          </cell>
          <cell r="I72">
            <v>14214</v>
          </cell>
          <cell r="J72">
            <v>6900</v>
          </cell>
          <cell r="K72">
            <v>9798</v>
          </cell>
          <cell r="L72">
            <v>11246</v>
          </cell>
          <cell r="M72">
            <v>7562</v>
          </cell>
          <cell r="N72">
            <v>13990</v>
          </cell>
          <cell r="O72">
            <v>7562</v>
          </cell>
          <cell r="P72">
            <v>10738</v>
          </cell>
          <cell r="Q72">
            <v>12326</v>
          </cell>
          <cell r="R72">
            <v>13990</v>
          </cell>
          <cell r="S72">
            <v>15578</v>
          </cell>
          <cell r="T72">
            <v>7562</v>
          </cell>
          <cell r="U72">
            <v>10738</v>
          </cell>
          <cell r="V72">
            <v>12326</v>
          </cell>
          <cell r="W72"/>
          <cell r="X72"/>
          <cell r="Y72"/>
          <cell r="Z72"/>
          <cell r="AA72"/>
          <cell r="AB72"/>
          <cell r="AC72"/>
          <cell r="AD72"/>
          <cell r="AE72"/>
          <cell r="AF72"/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>
            <v>8496</v>
          </cell>
          <cell r="AR72">
            <v>15718</v>
          </cell>
          <cell r="AS72">
            <v>8496</v>
          </cell>
          <cell r="AT72">
            <v>12064</v>
          </cell>
          <cell r="AU72">
            <v>13848</v>
          </cell>
          <cell r="AV72">
            <v>15718</v>
          </cell>
          <cell r="AW72">
            <v>17501</v>
          </cell>
          <cell r="AX72">
            <v>8496</v>
          </cell>
          <cell r="AY72">
            <v>12064</v>
          </cell>
          <cell r="AZ72">
            <v>13848</v>
          </cell>
          <cell r="BA72">
            <v>8891</v>
          </cell>
          <cell r="BB72">
            <v>16448</v>
          </cell>
          <cell r="BC72">
            <v>8891</v>
          </cell>
          <cell r="BD72">
            <v>12626</v>
          </cell>
          <cell r="BE72">
            <v>14493</v>
          </cell>
          <cell r="BF72">
            <v>16448</v>
          </cell>
          <cell r="BG72">
            <v>18315</v>
          </cell>
          <cell r="BH72">
            <v>8891</v>
          </cell>
          <cell r="BI72">
            <v>12626</v>
          </cell>
          <cell r="BJ72">
            <v>14493</v>
          </cell>
          <cell r="BK72">
            <v>9483</v>
          </cell>
          <cell r="BL72">
            <v>17544</v>
          </cell>
          <cell r="BM72">
            <v>9483</v>
          </cell>
          <cell r="BN72">
            <v>13466</v>
          </cell>
          <cell r="BO72">
            <v>15457</v>
          </cell>
          <cell r="BP72">
            <v>17544</v>
          </cell>
          <cell r="BQ72">
            <v>19535</v>
          </cell>
          <cell r="BR72">
            <v>9483</v>
          </cell>
          <cell r="BS72">
            <v>13466</v>
          </cell>
          <cell r="BT72">
            <v>15457</v>
          </cell>
          <cell r="BU72">
            <v>10273</v>
          </cell>
          <cell r="BV72">
            <v>19004</v>
          </cell>
          <cell r="BW72">
            <v>10273</v>
          </cell>
          <cell r="BX72">
            <v>14587</v>
          </cell>
          <cell r="BY72">
            <v>16745</v>
          </cell>
          <cell r="BZ72">
            <v>19004</v>
          </cell>
          <cell r="CA72">
            <v>21162</v>
          </cell>
          <cell r="CB72">
            <v>10273</v>
          </cell>
          <cell r="CC72">
            <v>14587</v>
          </cell>
          <cell r="CD72">
            <v>16745</v>
          </cell>
          <cell r="CE72">
            <v>11064</v>
          </cell>
          <cell r="CF72">
            <v>20469</v>
          </cell>
          <cell r="CG72">
            <v>11064</v>
          </cell>
          <cell r="CH72">
            <v>15711</v>
          </cell>
          <cell r="CI72">
            <v>18035</v>
          </cell>
          <cell r="CJ72">
            <v>20469</v>
          </cell>
          <cell r="CK72">
            <v>22792</v>
          </cell>
          <cell r="CL72">
            <v>11064</v>
          </cell>
          <cell r="CM72">
            <v>15711</v>
          </cell>
          <cell r="CN72">
            <v>18035</v>
          </cell>
          <cell r="CO72">
            <v>12225</v>
          </cell>
          <cell r="CP72">
            <v>22617</v>
          </cell>
          <cell r="CQ72">
            <v>12225</v>
          </cell>
          <cell r="CR72">
            <v>17360</v>
          </cell>
          <cell r="CS72">
            <v>19927</v>
          </cell>
          <cell r="CT72">
            <v>22617</v>
          </cell>
          <cell r="CU72">
            <v>25185</v>
          </cell>
          <cell r="CV72">
            <v>12225</v>
          </cell>
          <cell r="CW72">
            <v>17360</v>
          </cell>
          <cell r="CX72">
            <v>19927</v>
          </cell>
          <cell r="CY72">
            <v>13448</v>
          </cell>
          <cell r="CZ72">
            <v>24878</v>
          </cell>
          <cell r="DA72">
            <v>13448</v>
          </cell>
          <cell r="DB72">
            <v>19096</v>
          </cell>
          <cell r="DC72">
            <v>21920</v>
          </cell>
          <cell r="DD72">
            <v>24878</v>
          </cell>
          <cell r="DE72">
            <v>27703</v>
          </cell>
          <cell r="DF72">
            <v>13448</v>
          </cell>
          <cell r="DG72">
            <v>19096</v>
          </cell>
          <cell r="DH72">
            <v>21920</v>
          </cell>
          <cell r="DI72">
            <v>15062</v>
          </cell>
          <cell r="DJ72">
            <v>27865</v>
          </cell>
          <cell r="DK72">
            <v>15062</v>
          </cell>
          <cell r="DL72">
            <v>21389</v>
          </cell>
          <cell r="DM72">
            <v>24552</v>
          </cell>
          <cell r="DN72">
            <v>27865</v>
          </cell>
          <cell r="DO72">
            <v>31029</v>
          </cell>
          <cell r="DP72">
            <v>15062</v>
          </cell>
          <cell r="DQ72">
            <v>21389</v>
          </cell>
          <cell r="DR72">
            <v>24552</v>
          </cell>
          <cell r="DS72">
            <v>16162</v>
          </cell>
          <cell r="DT72">
            <v>29900</v>
          </cell>
          <cell r="DU72">
            <v>16162</v>
          </cell>
          <cell r="DV72">
            <v>22950</v>
          </cell>
          <cell r="DW72">
            <v>26345</v>
          </cell>
          <cell r="DX72">
            <v>29900</v>
          </cell>
          <cell r="DY72">
            <v>33294</v>
          </cell>
          <cell r="DZ72">
            <v>16162</v>
          </cell>
          <cell r="EA72">
            <v>22950</v>
          </cell>
          <cell r="EB72">
            <v>26345</v>
          </cell>
          <cell r="EC72">
            <v>18143</v>
          </cell>
          <cell r="ED72">
            <v>33564</v>
          </cell>
          <cell r="EE72">
            <v>18143</v>
          </cell>
          <cell r="EF72">
            <v>25762</v>
          </cell>
          <cell r="EG72">
            <v>29573</v>
          </cell>
          <cell r="EH72">
            <v>33564</v>
          </cell>
          <cell r="EI72">
            <v>37373</v>
          </cell>
          <cell r="EJ72">
            <v>18143</v>
          </cell>
          <cell r="EK72">
            <v>25762</v>
          </cell>
          <cell r="EL72">
            <v>29573</v>
          </cell>
          <cell r="EM72">
            <v>19957</v>
          </cell>
          <cell r="EN72">
            <v>36919</v>
          </cell>
          <cell r="EO72">
            <v>19957</v>
          </cell>
          <cell r="EP72">
            <v>28338</v>
          </cell>
          <cell r="EQ72">
            <v>32529</v>
          </cell>
          <cell r="ER72">
            <v>36919</v>
          </cell>
          <cell r="ES72">
            <v>41110</v>
          </cell>
          <cell r="ET72">
            <v>19957</v>
          </cell>
          <cell r="EU72">
            <v>28338</v>
          </cell>
          <cell r="EV72">
            <v>32529</v>
          </cell>
          <cell r="EW72">
            <v>20864</v>
          </cell>
          <cell r="EX72">
            <v>38598</v>
          </cell>
          <cell r="EY72">
            <v>20864</v>
          </cell>
          <cell r="EZ72">
            <v>29627</v>
          </cell>
          <cell r="FA72">
            <v>34008</v>
          </cell>
          <cell r="FB72">
            <v>38598</v>
          </cell>
          <cell r="FC72">
            <v>42979</v>
          </cell>
          <cell r="FD72">
            <v>20864</v>
          </cell>
          <cell r="FE72">
            <v>29627</v>
          </cell>
          <cell r="FF72">
            <v>34008</v>
          </cell>
        </row>
        <row r="73">
          <cell r="A73" t="str">
            <v>II</v>
          </cell>
          <cell r="B73" t="str">
            <v>D</v>
          </cell>
          <cell r="C73">
            <v>5390</v>
          </cell>
          <cell r="D73">
            <v>9972</v>
          </cell>
          <cell r="E73">
            <v>5390</v>
          </cell>
          <cell r="F73">
            <v>7654</v>
          </cell>
          <cell r="G73">
            <v>8786</v>
          </cell>
          <cell r="H73">
            <v>9972</v>
          </cell>
          <cell r="I73">
            <v>11103</v>
          </cell>
          <cell r="J73">
            <v>5390</v>
          </cell>
          <cell r="K73">
            <v>7654</v>
          </cell>
          <cell r="L73">
            <v>8786</v>
          </cell>
          <cell r="M73">
            <v>5903</v>
          </cell>
          <cell r="N73">
            <v>10921</v>
          </cell>
          <cell r="O73">
            <v>5903</v>
          </cell>
          <cell r="P73">
            <v>8382</v>
          </cell>
          <cell r="Q73">
            <v>9622</v>
          </cell>
          <cell r="R73">
            <v>10921</v>
          </cell>
          <cell r="S73">
            <v>12160</v>
          </cell>
          <cell r="T73">
            <v>5903</v>
          </cell>
          <cell r="U73">
            <v>8382</v>
          </cell>
          <cell r="V73">
            <v>9622</v>
          </cell>
          <cell r="W73"/>
          <cell r="X73"/>
          <cell r="Y73"/>
          <cell r="Z73"/>
          <cell r="AA73"/>
          <cell r="AB73"/>
          <cell r="AC73"/>
          <cell r="AD73"/>
          <cell r="AE73"/>
          <cell r="AF73"/>
          <cell r="AG73"/>
          <cell r="AH73"/>
          <cell r="AI73"/>
          <cell r="AJ73"/>
          <cell r="AK73"/>
          <cell r="AL73"/>
          <cell r="AM73"/>
          <cell r="AN73"/>
          <cell r="AO73"/>
          <cell r="AP73"/>
          <cell r="AQ73">
            <v>6631</v>
          </cell>
          <cell r="AR73">
            <v>12267</v>
          </cell>
          <cell r="AS73">
            <v>6631</v>
          </cell>
          <cell r="AT73">
            <v>9416</v>
          </cell>
          <cell r="AU73">
            <v>10809</v>
          </cell>
          <cell r="AV73">
            <v>12267</v>
          </cell>
          <cell r="AW73">
            <v>13660</v>
          </cell>
          <cell r="AX73">
            <v>6631</v>
          </cell>
          <cell r="AY73">
            <v>9416</v>
          </cell>
          <cell r="AZ73">
            <v>10809</v>
          </cell>
          <cell r="BA73">
            <v>6940</v>
          </cell>
          <cell r="BB73">
            <v>12839</v>
          </cell>
          <cell r="BC73">
            <v>6940</v>
          </cell>
          <cell r="BD73">
            <v>9855</v>
          </cell>
          <cell r="BE73">
            <v>11312</v>
          </cell>
          <cell r="BF73">
            <v>12839</v>
          </cell>
          <cell r="BG73">
            <v>14296</v>
          </cell>
          <cell r="BH73">
            <v>6940</v>
          </cell>
          <cell r="BI73">
            <v>9855</v>
          </cell>
          <cell r="BJ73">
            <v>11312</v>
          </cell>
          <cell r="BK73">
            <v>7402</v>
          </cell>
          <cell r="BL73">
            <v>13694</v>
          </cell>
          <cell r="BM73">
            <v>7402</v>
          </cell>
          <cell r="BN73">
            <v>10511</v>
          </cell>
          <cell r="BO73">
            <v>12065</v>
          </cell>
          <cell r="BP73">
            <v>13694</v>
          </cell>
          <cell r="BQ73">
            <v>15248</v>
          </cell>
          <cell r="BR73">
            <v>7402</v>
          </cell>
          <cell r="BS73">
            <v>10511</v>
          </cell>
          <cell r="BT73">
            <v>12065</v>
          </cell>
          <cell r="BU73">
            <v>8019</v>
          </cell>
          <cell r="BV73">
            <v>14835</v>
          </cell>
          <cell r="BW73">
            <v>8019</v>
          </cell>
          <cell r="BX73">
            <v>11387</v>
          </cell>
          <cell r="BY73">
            <v>13071</v>
          </cell>
          <cell r="BZ73">
            <v>14835</v>
          </cell>
          <cell r="CA73">
            <v>16519</v>
          </cell>
          <cell r="CB73">
            <v>8019</v>
          </cell>
          <cell r="CC73">
            <v>11387</v>
          </cell>
          <cell r="CD73">
            <v>13071</v>
          </cell>
          <cell r="CE73">
            <v>8636</v>
          </cell>
          <cell r="CF73">
            <v>15977</v>
          </cell>
          <cell r="CG73">
            <v>8636</v>
          </cell>
          <cell r="CH73">
            <v>12263</v>
          </cell>
          <cell r="CI73">
            <v>14077</v>
          </cell>
          <cell r="CJ73">
            <v>15977</v>
          </cell>
          <cell r="CK73">
            <v>17790</v>
          </cell>
          <cell r="CL73">
            <v>8636</v>
          </cell>
          <cell r="CM73">
            <v>12263</v>
          </cell>
          <cell r="CN73">
            <v>14077</v>
          </cell>
          <cell r="CO73">
            <v>9543</v>
          </cell>
          <cell r="CP73">
            <v>17655</v>
          </cell>
          <cell r="CQ73">
            <v>9543</v>
          </cell>
          <cell r="CR73">
            <v>13551</v>
          </cell>
          <cell r="CS73">
            <v>15555</v>
          </cell>
          <cell r="CT73">
            <v>17655</v>
          </cell>
          <cell r="CU73">
            <v>19659</v>
          </cell>
          <cell r="CV73">
            <v>9543</v>
          </cell>
          <cell r="CW73">
            <v>13551</v>
          </cell>
          <cell r="CX73">
            <v>15555</v>
          </cell>
          <cell r="CY73">
            <v>10497</v>
          </cell>
          <cell r="CZ73">
            <v>19419</v>
          </cell>
          <cell r="DA73">
            <v>10497</v>
          </cell>
          <cell r="DB73">
            <v>14906</v>
          </cell>
          <cell r="DC73">
            <v>17110</v>
          </cell>
          <cell r="DD73">
            <v>19419</v>
          </cell>
          <cell r="DE73">
            <v>21624</v>
          </cell>
          <cell r="DF73">
            <v>10497</v>
          </cell>
          <cell r="DG73">
            <v>14906</v>
          </cell>
          <cell r="DH73">
            <v>17110</v>
          </cell>
          <cell r="DI73">
            <v>11757</v>
          </cell>
          <cell r="DJ73">
            <v>21750</v>
          </cell>
          <cell r="DK73">
            <v>11757</v>
          </cell>
          <cell r="DL73">
            <v>16695</v>
          </cell>
          <cell r="DM73">
            <v>19164</v>
          </cell>
          <cell r="DN73">
            <v>21750</v>
          </cell>
          <cell r="DO73">
            <v>24219</v>
          </cell>
          <cell r="DP73">
            <v>11757</v>
          </cell>
          <cell r="DQ73">
            <v>16695</v>
          </cell>
          <cell r="DR73">
            <v>19164</v>
          </cell>
          <cell r="DS73">
            <v>12616</v>
          </cell>
          <cell r="DT73">
            <v>23340</v>
          </cell>
          <cell r="DU73">
            <v>12616</v>
          </cell>
          <cell r="DV73">
            <v>17915</v>
          </cell>
          <cell r="DW73">
            <v>20564</v>
          </cell>
          <cell r="DX73">
            <v>23340</v>
          </cell>
          <cell r="DY73">
            <v>25989</v>
          </cell>
          <cell r="DZ73">
            <v>12616</v>
          </cell>
          <cell r="EA73">
            <v>17915</v>
          </cell>
          <cell r="EB73">
            <v>20564</v>
          </cell>
          <cell r="EC73">
            <v>14162</v>
          </cell>
          <cell r="ED73">
            <v>26200</v>
          </cell>
          <cell r="EE73">
            <v>14162</v>
          </cell>
          <cell r="EF73">
            <v>20110</v>
          </cell>
          <cell r="EG73">
            <v>23084</v>
          </cell>
          <cell r="EH73">
            <v>26200</v>
          </cell>
          <cell r="EI73">
            <v>29174</v>
          </cell>
          <cell r="EJ73">
            <v>14162</v>
          </cell>
          <cell r="EK73">
            <v>20110</v>
          </cell>
          <cell r="EL73">
            <v>23084</v>
          </cell>
          <cell r="EM73">
            <v>15578</v>
          </cell>
          <cell r="EN73">
            <v>28819</v>
          </cell>
          <cell r="EO73">
            <v>15578</v>
          </cell>
          <cell r="EP73">
            <v>22121</v>
          </cell>
          <cell r="EQ73">
            <v>25392</v>
          </cell>
          <cell r="ER73">
            <v>28819</v>
          </cell>
          <cell r="ES73">
            <v>32091</v>
          </cell>
          <cell r="ET73">
            <v>15578</v>
          </cell>
          <cell r="EU73">
            <v>22121</v>
          </cell>
          <cell r="EV73">
            <v>25392</v>
          </cell>
          <cell r="EW73">
            <v>16286</v>
          </cell>
          <cell r="EX73">
            <v>30129</v>
          </cell>
          <cell r="EY73">
            <v>16286</v>
          </cell>
          <cell r="EZ73">
            <v>23126</v>
          </cell>
          <cell r="FA73">
            <v>26546</v>
          </cell>
          <cell r="FB73">
            <v>30129</v>
          </cell>
          <cell r="FC73">
            <v>33549</v>
          </cell>
          <cell r="FD73">
            <v>16286</v>
          </cell>
          <cell r="FE73">
            <v>23126</v>
          </cell>
          <cell r="FF73">
            <v>26546</v>
          </cell>
        </row>
        <row r="74">
          <cell r="A74" t="str">
            <v>II</v>
          </cell>
          <cell r="B74" t="str">
            <v>B</v>
          </cell>
          <cell r="C74">
            <v>6576</v>
          </cell>
          <cell r="D74">
            <v>12166</v>
          </cell>
          <cell r="E74">
            <v>6576</v>
          </cell>
          <cell r="F74">
            <v>9338</v>
          </cell>
          <cell r="G74">
            <v>10719</v>
          </cell>
          <cell r="H74">
            <v>12166</v>
          </cell>
          <cell r="I74">
            <v>13546</v>
          </cell>
          <cell r="J74">
            <v>6576</v>
          </cell>
          <cell r="K74">
            <v>9338</v>
          </cell>
          <cell r="L74">
            <v>10719</v>
          </cell>
          <cell r="M74">
            <v>7202</v>
          </cell>
          <cell r="N74">
            <v>13324</v>
          </cell>
          <cell r="O74">
            <v>7202</v>
          </cell>
          <cell r="P74">
            <v>10226</v>
          </cell>
          <cell r="Q74">
            <v>11739</v>
          </cell>
          <cell r="R74">
            <v>13324</v>
          </cell>
          <cell r="S74">
            <v>14835</v>
          </cell>
          <cell r="T74">
            <v>7202</v>
          </cell>
          <cell r="U74">
            <v>10226</v>
          </cell>
          <cell r="V74">
            <v>11739</v>
          </cell>
          <cell r="W74"/>
          <cell r="X74"/>
          <cell r="Y74"/>
          <cell r="Z74"/>
          <cell r="AA74"/>
          <cell r="AB74"/>
          <cell r="AC74"/>
          <cell r="AD74"/>
          <cell r="AE74"/>
          <cell r="AF74"/>
          <cell r="AG74"/>
          <cell r="AH74"/>
          <cell r="AI74"/>
          <cell r="AJ74"/>
          <cell r="AK74"/>
          <cell r="AL74"/>
          <cell r="AM74"/>
          <cell r="AN74"/>
          <cell r="AO74"/>
          <cell r="AP74"/>
          <cell r="AQ74">
            <v>8090</v>
          </cell>
          <cell r="AR74">
            <v>14966</v>
          </cell>
          <cell r="AS74">
            <v>8090</v>
          </cell>
          <cell r="AT74">
            <v>11488</v>
          </cell>
          <cell r="AU74">
            <v>13187</v>
          </cell>
          <cell r="AV74">
            <v>14966</v>
          </cell>
          <cell r="AW74">
            <v>16665</v>
          </cell>
          <cell r="AX74">
            <v>8090</v>
          </cell>
          <cell r="AY74">
            <v>11488</v>
          </cell>
          <cell r="AZ74">
            <v>13187</v>
          </cell>
          <cell r="BA74">
            <v>8467</v>
          </cell>
          <cell r="BB74">
            <v>15664</v>
          </cell>
          <cell r="BC74">
            <v>8467</v>
          </cell>
          <cell r="BD74">
            <v>12023</v>
          </cell>
          <cell r="BE74">
            <v>13801</v>
          </cell>
          <cell r="BF74">
            <v>15664</v>
          </cell>
          <cell r="BG74">
            <v>17441</v>
          </cell>
          <cell r="BH74">
            <v>8467</v>
          </cell>
          <cell r="BI74">
            <v>12023</v>
          </cell>
          <cell r="BJ74">
            <v>13801</v>
          </cell>
          <cell r="BK74">
            <v>9030</v>
          </cell>
          <cell r="BL74">
            <v>16707</v>
          </cell>
          <cell r="BM74">
            <v>9030</v>
          </cell>
          <cell r="BN74">
            <v>12823</v>
          </cell>
          <cell r="BO74">
            <v>14719</v>
          </cell>
          <cell r="BP74">
            <v>16707</v>
          </cell>
          <cell r="BQ74">
            <v>18603</v>
          </cell>
          <cell r="BR74">
            <v>9030</v>
          </cell>
          <cell r="BS74">
            <v>12823</v>
          </cell>
          <cell r="BT74">
            <v>14719</v>
          </cell>
          <cell r="BU74">
            <v>9783</v>
          </cell>
          <cell r="BV74">
            <v>18099</v>
          </cell>
          <cell r="BW74">
            <v>9783</v>
          </cell>
          <cell r="BX74">
            <v>13892</v>
          </cell>
          <cell r="BY74">
            <v>15947</v>
          </cell>
          <cell r="BZ74">
            <v>18099</v>
          </cell>
          <cell r="CA74">
            <v>20153</v>
          </cell>
          <cell r="CB74">
            <v>9783</v>
          </cell>
          <cell r="CC74">
            <v>13892</v>
          </cell>
          <cell r="CD74">
            <v>15947</v>
          </cell>
          <cell r="CE74">
            <v>10536</v>
          </cell>
          <cell r="CF74">
            <v>19492</v>
          </cell>
          <cell r="CG74">
            <v>10536</v>
          </cell>
          <cell r="CH74">
            <v>14961</v>
          </cell>
          <cell r="CI74">
            <v>17174</v>
          </cell>
          <cell r="CJ74">
            <v>19492</v>
          </cell>
          <cell r="CK74">
            <v>21704</v>
          </cell>
          <cell r="CL74">
            <v>10536</v>
          </cell>
          <cell r="CM74">
            <v>14961</v>
          </cell>
          <cell r="CN74">
            <v>17174</v>
          </cell>
          <cell r="CO74">
            <v>11642</v>
          </cell>
          <cell r="CP74">
            <v>21539</v>
          </cell>
          <cell r="CQ74">
            <v>11642</v>
          </cell>
          <cell r="CR74">
            <v>16532</v>
          </cell>
          <cell r="CS74">
            <v>18977</v>
          </cell>
          <cell r="CT74">
            <v>21539</v>
          </cell>
          <cell r="CU74">
            <v>23984</v>
          </cell>
          <cell r="CV74">
            <v>11642</v>
          </cell>
          <cell r="CW74">
            <v>16532</v>
          </cell>
          <cell r="CX74">
            <v>18977</v>
          </cell>
          <cell r="CY74">
            <v>12806</v>
          </cell>
          <cell r="CZ74">
            <v>23691</v>
          </cell>
          <cell r="DA74">
            <v>12806</v>
          </cell>
          <cell r="DB74">
            <v>18185</v>
          </cell>
          <cell r="DC74">
            <v>20874</v>
          </cell>
          <cell r="DD74">
            <v>23691</v>
          </cell>
          <cell r="DE74">
            <v>26381</v>
          </cell>
          <cell r="DF74">
            <v>12806</v>
          </cell>
          <cell r="DG74">
            <v>18185</v>
          </cell>
          <cell r="DH74">
            <v>20874</v>
          </cell>
          <cell r="DI74">
            <v>14344</v>
          </cell>
          <cell r="DJ74">
            <v>26535</v>
          </cell>
          <cell r="DK74">
            <v>14344</v>
          </cell>
          <cell r="DL74">
            <v>20368</v>
          </cell>
          <cell r="DM74">
            <v>23380</v>
          </cell>
          <cell r="DN74">
            <v>26535</v>
          </cell>
          <cell r="DO74">
            <v>29547</v>
          </cell>
          <cell r="DP74">
            <v>14344</v>
          </cell>
          <cell r="DQ74">
            <v>20368</v>
          </cell>
          <cell r="DR74">
            <v>23380</v>
          </cell>
          <cell r="DS74">
            <v>15392</v>
          </cell>
          <cell r="DT74">
            <v>28475</v>
          </cell>
          <cell r="DU74">
            <v>15392</v>
          </cell>
          <cell r="DV74">
            <v>21856</v>
          </cell>
          <cell r="DW74">
            <v>25088</v>
          </cell>
          <cell r="DX74">
            <v>28475</v>
          </cell>
          <cell r="DY74">
            <v>31707</v>
          </cell>
          <cell r="DZ74">
            <v>15392</v>
          </cell>
          <cell r="EA74">
            <v>21856</v>
          </cell>
          <cell r="EB74">
            <v>25088</v>
          </cell>
          <cell r="EC74">
            <v>17278</v>
          </cell>
          <cell r="ED74">
            <v>31964</v>
          </cell>
          <cell r="EE74">
            <v>17278</v>
          </cell>
          <cell r="EF74">
            <v>24534</v>
          </cell>
          <cell r="EG74">
            <v>28162</v>
          </cell>
          <cell r="EH74">
            <v>31964</v>
          </cell>
          <cell r="EI74">
            <v>35592</v>
          </cell>
          <cell r="EJ74">
            <v>17278</v>
          </cell>
          <cell r="EK74">
            <v>24534</v>
          </cell>
          <cell r="EL74">
            <v>28162</v>
          </cell>
          <cell r="EM74">
            <v>19005</v>
          </cell>
          <cell r="EN74">
            <v>35159</v>
          </cell>
          <cell r="EO74">
            <v>19005</v>
          </cell>
          <cell r="EP74">
            <v>26988</v>
          </cell>
          <cell r="EQ74">
            <v>30978</v>
          </cell>
          <cell r="ER74">
            <v>35159</v>
          </cell>
          <cell r="ES74">
            <v>39151</v>
          </cell>
          <cell r="ET74">
            <v>19005</v>
          </cell>
          <cell r="EU74">
            <v>26988</v>
          </cell>
          <cell r="EV74">
            <v>30978</v>
          </cell>
          <cell r="EW74">
            <v>19869</v>
          </cell>
          <cell r="EX74">
            <v>36757</v>
          </cell>
          <cell r="EY74">
            <v>19869</v>
          </cell>
          <cell r="EZ74">
            <v>28214</v>
          </cell>
          <cell r="FA74">
            <v>32386</v>
          </cell>
          <cell r="FB74">
            <v>36757</v>
          </cell>
          <cell r="FC74">
            <v>40930</v>
          </cell>
          <cell r="FD74">
            <v>19869</v>
          </cell>
          <cell r="FE74">
            <v>28214</v>
          </cell>
          <cell r="FF74">
            <v>32386</v>
          </cell>
        </row>
        <row r="75">
          <cell r="A75" t="str">
            <v>II</v>
          </cell>
          <cell r="B75" t="str">
            <v>A-S</v>
          </cell>
          <cell r="C75">
            <v>7169</v>
          </cell>
          <cell r="D75">
            <v>13263</v>
          </cell>
          <cell r="E75">
            <v>7169</v>
          </cell>
          <cell r="F75">
            <v>10180</v>
          </cell>
          <cell r="G75">
            <v>11685</v>
          </cell>
          <cell r="H75">
            <v>13263</v>
          </cell>
          <cell r="I75">
            <v>14767</v>
          </cell>
          <cell r="J75">
            <v>7169</v>
          </cell>
          <cell r="K75">
            <v>10180</v>
          </cell>
          <cell r="L75">
            <v>11685</v>
          </cell>
          <cell r="M75">
            <v>7851</v>
          </cell>
          <cell r="N75">
            <v>14525</v>
          </cell>
          <cell r="O75">
            <v>7851</v>
          </cell>
          <cell r="P75">
            <v>11148</v>
          </cell>
          <cell r="Q75">
            <v>12797</v>
          </cell>
          <cell r="R75">
            <v>14525</v>
          </cell>
          <cell r="S75">
            <v>16173</v>
          </cell>
          <cell r="T75">
            <v>7851</v>
          </cell>
          <cell r="U75">
            <v>11148</v>
          </cell>
          <cell r="V75">
            <v>12797</v>
          </cell>
          <cell r="W75"/>
          <cell r="X75"/>
          <cell r="Y75"/>
          <cell r="Z75"/>
          <cell r="AA75"/>
          <cell r="AB75"/>
          <cell r="AC75"/>
          <cell r="AD75"/>
          <cell r="AE75"/>
          <cell r="AF75"/>
          <cell r="AG75"/>
          <cell r="AH75"/>
          <cell r="AI75"/>
          <cell r="AJ75"/>
          <cell r="AK75"/>
          <cell r="AL75"/>
          <cell r="AM75"/>
          <cell r="AN75"/>
          <cell r="AO75"/>
          <cell r="AP75"/>
          <cell r="AQ75">
            <v>8819</v>
          </cell>
          <cell r="AR75">
            <v>16315</v>
          </cell>
          <cell r="AS75">
            <v>8819</v>
          </cell>
          <cell r="AT75">
            <v>12523</v>
          </cell>
          <cell r="AU75">
            <v>14376</v>
          </cell>
          <cell r="AV75">
            <v>16315</v>
          </cell>
          <cell r="AW75">
            <v>18168</v>
          </cell>
          <cell r="AX75">
            <v>8819</v>
          </cell>
          <cell r="AY75">
            <v>12523</v>
          </cell>
          <cell r="AZ75">
            <v>14376</v>
          </cell>
          <cell r="BA75">
            <v>9230</v>
          </cell>
          <cell r="BB75">
            <v>17076</v>
          </cell>
          <cell r="BC75">
            <v>9230</v>
          </cell>
          <cell r="BD75">
            <v>13107</v>
          </cell>
          <cell r="BE75">
            <v>15045</v>
          </cell>
          <cell r="BF75">
            <v>17076</v>
          </cell>
          <cell r="BG75">
            <v>19014</v>
          </cell>
          <cell r="BH75">
            <v>9230</v>
          </cell>
          <cell r="BI75">
            <v>13107</v>
          </cell>
          <cell r="BJ75">
            <v>15045</v>
          </cell>
          <cell r="BK75">
            <v>9845</v>
          </cell>
          <cell r="BL75">
            <v>18213</v>
          </cell>
          <cell r="BM75">
            <v>9845</v>
          </cell>
          <cell r="BN75">
            <v>13980</v>
          </cell>
          <cell r="BO75">
            <v>16046</v>
          </cell>
          <cell r="BP75">
            <v>18213</v>
          </cell>
          <cell r="BQ75">
            <v>20280</v>
          </cell>
          <cell r="BR75">
            <v>9845</v>
          </cell>
          <cell r="BS75">
            <v>13980</v>
          </cell>
          <cell r="BT75">
            <v>16046</v>
          </cell>
          <cell r="BU75">
            <v>10665</v>
          </cell>
          <cell r="BV75">
            <v>19731</v>
          </cell>
          <cell r="BW75">
            <v>10665</v>
          </cell>
          <cell r="BX75">
            <v>15145</v>
          </cell>
          <cell r="BY75">
            <v>17384</v>
          </cell>
          <cell r="BZ75">
            <v>19731</v>
          </cell>
          <cell r="CA75">
            <v>21970</v>
          </cell>
          <cell r="CB75">
            <v>10665</v>
          </cell>
          <cell r="CC75">
            <v>15145</v>
          </cell>
          <cell r="CD75">
            <v>17384</v>
          </cell>
          <cell r="CE75">
            <v>11486</v>
          </cell>
          <cell r="CF75">
            <v>21249</v>
          </cell>
          <cell r="CG75">
            <v>11486</v>
          </cell>
          <cell r="CH75">
            <v>16310</v>
          </cell>
          <cell r="CI75">
            <v>18722</v>
          </cell>
          <cell r="CJ75">
            <v>21249</v>
          </cell>
          <cell r="CK75">
            <v>23661</v>
          </cell>
          <cell r="CL75">
            <v>11486</v>
          </cell>
          <cell r="CM75">
            <v>16310</v>
          </cell>
          <cell r="CN75">
            <v>18722</v>
          </cell>
          <cell r="CO75">
            <v>12692</v>
          </cell>
          <cell r="CP75">
            <v>23481</v>
          </cell>
          <cell r="CQ75">
            <v>12692</v>
          </cell>
          <cell r="CR75">
            <v>18023</v>
          </cell>
          <cell r="CS75">
            <v>20688</v>
          </cell>
          <cell r="CT75">
            <v>23481</v>
          </cell>
          <cell r="CU75">
            <v>26146</v>
          </cell>
          <cell r="CV75">
            <v>12692</v>
          </cell>
          <cell r="CW75">
            <v>18023</v>
          </cell>
          <cell r="CX75">
            <v>20688</v>
          </cell>
          <cell r="CY75">
            <v>13961</v>
          </cell>
          <cell r="CZ75">
            <v>25827</v>
          </cell>
          <cell r="DA75">
            <v>13961</v>
          </cell>
          <cell r="DB75">
            <v>19825</v>
          </cell>
          <cell r="DC75">
            <v>22756</v>
          </cell>
          <cell r="DD75">
            <v>25827</v>
          </cell>
          <cell r="DE75">
            <v>28760</v>
          </cell>
          <cell r="DF75">
            <v>13961</v>
          </cell>
          <cell r="DG75">
            <v>19825</v>
          </cell>
          <cell r="DH75">
            <v>22756</v>
          </cell>
          <cell r="DI75">
            <v>15637</v>
          </cell>
          <cell r="DJ75">
            <v>28928</v>
          </cell>
          <cell r="DK75">
            <v>15637</v>
          </cell>
          <cell r="DL75">
            <v>22204</v>
          </cell>
          <cell r="DM75">
            <v>25488</v>
          </cell>
          <cell r="DN75">
            <v>28928</v>
          </cell>
          <cell r="DO75">
            <v>32211</v>
          </cell>
          <cell r="DP75">
            <v>15637</v>
          </cell>
          <cell r="DQ75">
            <v>22204</v>
          </cell>
          <cell r="DR75">
            <v>25488</v>
          </cell>
          <cell r="DS75">
            <v>16779</v>
          </cell>
          <cell r="DT75">
            <v>31042</v>
          </cell>
          <cell r="DU75">
            <v>16779</v>
          </cell>
          <cell r="DV75">
            <v>23827</v>
          </cell>
          <cell r="DW75">
            <v>27350</v>
          </cell>
          <cell r="DX75">
            <v>31042</v>
          </cell>
          <cell r="DY75">
            <v>34565</v>
          </cell>
          <cell r="DZ75">
            <v>16779</v>
          </cell>
          <cell r="EA75">
            <v>23827</v>
          </cell>
          <cell r="EB75">
            <v>27350</v>
          </cell>
          <cell r="EC75">
            <v>18835</v>
          </cell>
          <cell r="ED75">
            <v>34846</v>
          </cell>
          <cell r="EE75">
            <v>18835</v>
          </cell>
          <cell r="EF75">
            <v>26746</v>
          </cell>
          <cell r="EG75">
            <v>30702</v>
          </cell>
          <cell r="EH75">
            <v>34846</v>
          </cell>
          <cell r="EI75">
            <v>38801</v>
          </cell>
          <cell r="EJ75">
            <v>18835</v>
          </cell>
          <cell r="EK75">
            <v>26746</v>
          </cell>
          <cell r="EL75">
            <v>30702</v>
          </cell>
          <cell r="EM75">
            <v>20719</v>
          </cell>
          <cell r="EN75">
            <v>38329</v>
          </cell>
          <cell r="EO75">
            <v>20719</v>
          </cell>
          <cell r="EP75">
            <v>29421</v>
          </cell>
          <cell r="EQ75">
            <v>33771</v>
          </cell>
          <cell r="ER75">
            <v>38329</v>
          </cell>
          <cell r="ES75">
            <v>42681</v>
          </cell>
          <cell r="ET75">
            <v>20719</v>
          </cell>
          <cell r="EU75">
            <v>29421</v>
          </cell>
          <cell r="EV75">
            <v>33771</v>
          </cell>
          <cell r="EW75">
            <v>21660</v>
          </cell>
          <cell r="EX75">
            <v>40072</v>
          </cell>
          <cell r="EY75">
            <v>21660</v>
          </cell>
          <cell r="EZ75">
            <v>30758</v>
          </cell>
          <cell r="FA75">
            <v>35306</v>
          </cell>
          <cell r="FB75">
            <v>40072</v>
          </cell>
          <cell r="FC75">
            <v>44620</v>
          </cell>
          <cell r="FD75">
            <v>21660</v>
          </cell>
          <cell r="FE75">
            <v>30758</v>
          </cell>
          <cell r="FF75">
            <v>35306</v>
          </cell>
        </row>
        <row r="76">
          <cell r="A76" t="str">
            <v>III</v>
          </cell>
          <cell r="B76" t="str">
            <v>D</v>
          </cell>
          <cell r="C76">
            <v>5619</v>
          </cell>
          <cell r="D76">
            <v>10395</v>
          </cell>
          <cell r="E76">
            <v>5619</v>
          </cell>
          <cell r="F76">
            <v>7979</v>
          </cell>
          <cell r="G76">
            <v>9159</v>
          </cell>
          <cell r="H76">
            <v>10395</v>
          </cell>
          <cell r="I76">
            <v>11575</v>
          </cell>
          <cell r="J76">
            <v>5619</v>
          </cell>
          <cell r="K76">
            <v>7979</v>
          </cell>
          <cell r="L76">
            <v>9159</v>
          </cell>
          <cell r="M76">
            <v>6149</v>
          </cell>
          <cell r="N76">
            <v>11376</v>
          </cell>
          <cell r="O76">
            <v>6149</v>
          </cell>
          <cell r="P76">
            <v>8732</v>
          </cell>
          <cell r="Q76">
            <v>10023</v>
          </cell>
          <cell r="R76">
            <v>11376</v>
          </cell>
          <cell r="S76">
            <v>12667</v>
          </cell>
          <cell r="T76">
            <v>6149</v>
          </cell>
          <cell r="U76">
            <v>8732</v>
          </cell>
          <cell r="V76">
            <v>10023</v>
          </cell>
          <cell r="W76"/>
          <cell r="X76"/>
          <cell r="Y76"/>
          <cell r="Z76"/>
          <cell r="AA76"/>
          <cell r="AB76"/>
          <cell r="AC76"/>
          <cell r="AD76"/>
          <cell r="AE76"/>
          <cell r="AF76"/>
          <cell r="AG76"/>
          <cell r="AH76"/>
          <cell r="AI76"/>
          <cell r="AJ76"/>
          <cell r="AK76"/>
          <cell r="AL76"/>
          <cell r="AM76"/>
          <cell r="AN76"/>
          <cell r="AO76"/>
          <cell r="AP76"/>
          <cell r="AQ76">
            <v>6908</v>
          </cell>
          <cell r="AR76">
            <v>12780</v>
          </cell>
          <cell r="AS76">
            <v>6908</v>
          </cell>
          <cell r="AT76">
            <v>9809</v>
          </cell>
          <cell r="AU76">
            <v>11260</v>
          </cell>
          <cell r="AV76">
            <v>12780</v>
          </cell>
          <cell r="AW76">
            <v>14230</v>
          </cell>
          <cell r="AX76">
            <v>6908</v>
          </cell>
          <cell r="AY76">
            <v>9809</v>
          </cell>
          <cell r="AZ76">
            <v>11260</v>
          </cell>
          <cell r="BA76">
            <v>7229</v>
          </cell>
          <cell r="BB76">
            <v>13374</v>
          </cell>
          <cell r="BC76">
            <v>7229</v>
          </cell>
          <cell r="BD76">
            <v>10265</v>
          </cell>
          <cell r="BE76">
            <v>11783</v>
          </cell>
          <cell r="BF76">
            <v>13374</v>
          </cell>
          <cell r="BG76">
            <v>14892</v>
          </cell>
          <cell r="BH76">
            <v>7229</v>
          </cell>
          <cell r="BI76">
            <v>10265</v>
          </cell>
          <cell r="BJ76">
            <v>11783</v>
          </cell>
          <cell r="BK76">
            <v>7711</v>
          </cell>
          <cell r="BL76">
            <v>14265</v>
          </cell>
          <cell r="BM76">
            <v>7711</v>
          </cell>
          <cell r="BN76">
            <v>10950</v>
          </cell>
          <cell r="BO76">
            <v>12569</v>
          </cell>
          <cell r="BP76">
            <v>14265</v>
          </cell>
          <cell r="BQ76">
            <v>15885</v>
          </cell>
          <cell r="BR76">
            <v>7711</v>
          </cell>
          <cell r="BS76">
            <v>10950</v>
          </cell>
          <cell r="BT76">
            <v>12569</v>
          </cell>
          <cell r="BU76">
            <v>8353</v>
          </cell>
          <cell r="BV76">
            <v>15453</v>
          </cell>
          <cell r="BW76">
            <v>8353</v>
          </cell>
          <cell r="BX76">
            <v>11861</v>
          </cell>
          <cell r="BY76">
            <v>13615</v>
          </cell>
          <cell r="BZ76">
            <v>15453</v>
          </cell>
          <cell r="CA76">
            <v>17207</v>
          </cell>
          <cell r="CB76">
            <v>8353</v>
          </cell>
          <cell r="CC76">
            <v>11861</v>
          </cell>
          <cell r="CD76">
            <v>13615</v>
          </cell>
          <cell r="CE76">
            <v>8996</v>
          </cell>
          <cell r="CF76">
            <v>16643</v>
          </cell>
          <cell r="CG76">
            <v>8996</v>
          </cell>
          <cell r="CH76">
            <v>12774</v>
          </cell>
          <cell r="CI76">
            <v>14663</v>
          </cell>
          <cell r="CJ76">
            <v>16643</v>
          </cell>
          <cell r="CK76">
            <v>18532</v>
          </cell>
          <cell r="CL76">
            <v>8996</v>
          </cell>
          <cell r="CM76">
            <v>12774</v>
          </cell>
          <cell r="CN76">
            <v>14663</v>
          </cell>
          <cell r="CO76">
            <v>9941</v>
          </cell>
          <cell r="CP76">
            <v>18391</v>
          </cell>
          <cell r="CQ76">
            <v>9941</v>
          </cell>
          <cell r="CR76">
            <v>14116</v>
          </cell>
          <cell r="CS76">
            <v>16204</v>
          </cell>
          <cell r="CT76">
            <v>18391</v>
          </cell>
          <cell r="CU76">
            <v>20478</v>
          </cell>
          <cell r="CV76">
            <v>9941</v>
          </cell>
          <cell r="CW76">
            <v>14116</v>
          </cell>
          <cell r="CX76">
            <v>16204</v>
          </cell>
          <cell r="CY76">
            <v>10935</v>
          </cell>
          <cell r="CZ76">
            <v>20230</v>
          </cell>
          <cell r="DA76">
            <v>10935</v>
          </cell>
          <cell r="DB76">
            <v>15528</v>
          </cell>
          <cell r="DC76">
            <v>17824</v>
          </cell>
          <cell r="DD76">
            <v>20230</v>
          </cell>
          <cell r="DE76">
            <v>22526</v>
          </cell>
          <cell r="DF76">
            <v>10935</v>
          </cell>
          <cell r="DG76">
            <v>15528</v>
          </cell>
          <cell r="DH76">
            <v>17824</v>
          </cell>
          <cell r="DI76">
            <v>12247</v>
          </cell>
          <cell r="DJ76">
            <v>22657</v>
          </cell>
          <cell r="DK76">
            <v>12247</v>
          </cell>
          <cell r="DL76">
            <v>17391</v>
          </cell>
          <cell r="DM76">
            <v>19963</v>
          </cell>
          <cell r="DN76">
            <v>22657</v>
          </cell>
          <cell r="DO76">
            <v>25229</v>
          </cell>
          <cell r="DP76">
            <v>12247</v>
          </cell>
          <cell r="DQ76">
            <v>17391</v>
          </cell>
          <cell r="DR76">
            <v>19963</v>
          </cell>
          <cell r="DS76">
            <v>13142</v>
          </cell>
          <cell r="DT76">
            <v>24313</v>
          </cell>
          <cell r="DU76">
            <v>13142</v>
          </cell>
          <cell r="DV76">
            <v>18662</v>
          </cell>
          <cell r="DW76">
            <v>21421</v>
          </cell>
          <cell r="DX76">
            <v>24313</v>
          </cell>
          <cell r="DY76">
            <v>27073</v>
          </cell>
          <cell r="DZ76">
            <v>13142</v>
          </cell>
          <cell r="EA76">
            <v>18662</v>
          </cell>
          <cell r="EB76">
            <v>21421</v>
          </cell>
          <cell r="EC76">
            <v>14752</v>
          </cell>
          <cell r="ED76">
            <v>27291</v>
          </cell>
          <cell r="EE76">
            <v>14752</v>
          </cell>
          <cell r="EF76">
            <v>20948</v>
          </cell>
          <cell r="EG76">
            <v>24046</v>
          </cell>
          <cell r="EH76">
            <v>27291</v>
          </cell>
          <cell r="EI76">
            <v>30389</v>
          </cell>
          <cell r="EJ76">
            <v>14752</v>
          </cell>
          <cell r="EK76">
            <v>20948</v>
          </cell>
          <cell r="EL76">
            <v>24046</v>
          </cell>
          <cell r="EM76">
            <v>16227</v>
          </cell>
          <cell r="EN76">
            <v>30020</v>
          </cell>
          <cell r="EO76">
            <v>16227</v>
          </cell>
          <cell r="EP76">
            <v>23042</v>
          </cell>
          <cell r="EQ76">
            <v>26450</v>
          </cell>
          <cell r="ER76">
            <v>30020</v>
          </cell>
          <cell r="ES76">
            <v>33428</v>
          </cell>
          <cell r="ET76">
            <v>16227</v>
          </cell>
          <cell r="EU76">
            <v>23042</v>
          </cell>
          <cell r="EV76">
            <v>26450</v>
          </cell>
          <cell r="EW76">
            <v>16965</v>
          </cell>
          <cell r="EX76">
            <v>31385</v>
          </cell>
          <cell r="EY76">
            <v>16965</v>
          </cell>
          <cell r="EZ76">
            <v>24090</v>
          </cell>
          <cell r="FA76">
            <v>27653</v>
          </cell>
          <cell r="FB76">
            <v>31385</v>
          </cell>
          <cell r="FC76">
            <v>34948</v>
          </cell>
          <cell r="FD76">
            <v>16965</v>
          </cell>
          <cell r="FE76">
            <v>24090</v>
          </cell>
          <cell r="FF76">
            <v>27653</v>
          </cell>
        </row>
        <row r="77">
          <cell r="A77" t="str">
            <v>III</v>
          </cell>
          <cell r="B77" t="str">
            <v>B</v>
          </cell>
          <cell r="C77">
            <v>6855</v>
          </cell>
          <cell r="D77">
            <v>12682</v>
          </cell>
          <cell r="E77">
            <v>6855</v>
          </cell>
          <cell r="F77">
            <v>9734</v>
          </cell>
          <cell r="G77">
            <v>11174</v>
          </cell>
          <cell r="H77">
            <v>12682</v>
          </cell>
          <cell r="I77">
            <v>14122</v>
          </cell>
          <cell r="J77">
            <v>6855</v>
          </cell>
          <cell r="K77">
            <v>9734</v>
          </cell>
          <cell r="L77">
            <v>11174</v>
          </cell>
          <cell r="M77">
            <v>7502</v>
          </cell>
          <cell r="N77">
            <v>13879</v>
          </cell>
          <cell r="O77">
            <v>7502</v>
          </cell>
          <cell r="P77">
            <v>10653</v>
          </cell>
          <cell r="Q77">
            <v>12228</v>
          </cell>
          <cell r="R77">
            <v>13879</v>
          </cell>
          <cell r="S77">
            <v>15454</v>
          </cell>
          <cell r="T77">
            <v>7502</v>
          </cell>
          <cell r="U77">
            <v>10653</v>
          </cell>
          <cell r="V77">
            <v>12228</v>
          </cell>
          <cell r="W77"/>
          <cell r="X77"/>
          <cell r="Y77"/>
          <cell r="Z77"/>
          <cell r="AA77"/>
          <cell r="AB77"/>
          <cell r="AC77"/>
          <cell r="AD77"/>
          <cell r="AE77"/>
          <cell r="AF77"/>
          <cell r="AG77"/>
          <cell r="AH77"/>
          <cell r="AI77"/>
          <cell r="AJ77"/>
          <cell r="AK77"/>
          <cell r="AL77"/>
          <cell r="AM77"/>
          <cell r="AN77"/>
          <cell r="AO77"/>
          <cell r="AP77"/>
          <cell r="AQ77">
            <v>8428</v>
          </cell>
          <cell r="AR77">
            <v>15592</v>
          </cell>
          <cell r="AS77">
            <v>8428</v>
          </cell>
          <cell r="AT77">
            <v>11967</v>
          </cell>
          <cell r="AU77">
            <v>13737</v>
          </cell>
          <cell r="AV77">
            <v>15592</v>
          </cell>
          <cell r="AW77">
            <v>17361</v>
          </cell>
          <cell r="AX77">
            <v>8428</v>
          </cell>
          <cell r="AY77">
            <v>11967</v>
          </cell>
          <cell r="AZ77">
            <v>13737</v>
          </cell>
          <cell r="BA77">
            <v>8819</v>
          </cell>
          <cell r="BB77">
            <v>16316</v>
          </cell>
          <cell r="BC77">
            <v>8819</v>
          </cell>
          <cell r="BD77">
            <v>12523</v>
          </cell>
          <cell r="BE77">
            <v>14375</v>
          </cell>
          <cell r="BF77">
            <v>16316</v>
          </cell>
          <cell r="BG77">
            <v>18168</v>
          </cell>
          <cell r="BH77">
            <v>8819</v>
          </cell>
          <cell r="BI77">
            <v>12523</v>
          </cell>
          <cell r="BJ77">
            <v>14375</v>
          </cell>
          <cell r="BK77">
            <v>9407</v>
          </cell>
          <cell r="BL77">
            <v>17403</v>
          </cell>
          <cell r="BM77">
            <v>9407</v>
          </cell>
          <cell r="BN77">
            <v>13359</v>
          </cell>
          <cell r="BO77">
            <v>15334</v>
          </cell>
          <cell r="BP77">
            <v>17403</v>
          </cell>
          <cell r="BQ77">
            <v>19380</v>
          </cell>
          <cell r="BR77">
            <v>9407</v>
          </cell>
          <cell r="BS77">
            <v>13359</v>
          </cell>
          <cell r="BT77">
            <v>15334</v>
          </cell>
          <cell r="BU77">
            <v>10191</v>
          </cell>
          <cell r="BV77">
            <v>18853</v>
          </cell>
          <cell r="BW77">
            <v>10191</v>
          </cell>
          <cell r="BX77">
            <v>14470</v>
          </cell>
          <cell r="BY77">
            <v>16610</v>
          </cell>
          <cell r="BZ77">
            <v>18853</v>
          </cell>
          <cell r="CA77">
            <v>20993</v>
          </cell>
          <cell r="CB77">
            <v>10191</v>
          </cell>
          <cell r="CC77">
            <v>14470</v>
          </cell>
          <cell r="CD77">
            <v>16610</v>
          </cell>
          <cell r="CE77">
            <v>10975</v>
          </cell>
          <cell r="CF77">
            <v>20304</v>
          </cell>
          <cell r="CG77">
            <v>10975</v>
          </cell>
          <cell r="CH77">
            <v>15584</v>
          </cell>
          <cell r="CI77">
            <v>17889</v>
          </cell>
          <cell r="CJ77">
            <v>20304</v>
          </cell>
          <cell r="CK77">
            <v>22609</v>
          </cell>
          <cell r="CL77">
            <v>10975</v>
          </cell>
          <cell r="CM77">
            <v>15584</v>
          </cell>
          <cell r="CN77">
            <v>17889</v>
          </cell>
          <cell r="CO77">
            <v>12128</v>
          </cell>
          <cell r="CP77">
            <v>22437</v>
          </cell>
          <cell r="CQ77">
            <v>12128</v>
          </cell>
          <cell r="CR77">
            <v>17222</v>
          </cell>
          <cell r="CS77">
            <v>19769</v>
          </cell>
          <cell r="CT77">
            <v>22437</v>
          </cell>
          <cell r="CU77">
            <v>24983</v>
          </cell>
          <cell r="CV77">
            <v>12128</v>
          </cell>
          <cell r="CW77">
            <v>17222</v>
          </cell>
          <cell r="CX77">
            <v>19769</v>
          </cell>
          <cell r="CY77">
            <v>13341</v>
          </cell>
          <cell r="CZ77">
            <v>24681</v>
          </cell>
          <cell r="DA77">
            <v>13341</v>
          </cell>
          <cell r="DB77">
            <v>18944</v>
          </cell>
          <cell r="DC77">
            <v>21745</v>
          </cell>
          <cell r="DD77">
            <v>24681</v>
          </cell>
          <cell r="DE77">
            <v>27482</v>
          </cell>
          <cell r="DF77">
            <v>13341</v>
          </cell>
          <cell r="DG77">
            <v>18944</v>
          </cell>
          <cell r="DH77">
            <v>21745</v>
          </cell>
          <cell r="DI77">
            <v>14941</v>
          </cell>
          <cell r="DJ77">
            <v>27642</v>
          </cell>
          <cell r="DK77">
            <v>14941</v>
          </cell>
          <cell r="DL77">
            <v>21217</v>
          </cell>
          <cell r="DM77">
            <v>24355</v>
          </cell>
          <cell r="DN77">
            <v>27642</v>
          </cell>
          <cell r="DO77">
            <v>30779</v>
          </cell>
          <cell r="DP77">
            <v>14941</v>
          </cell>
          <cell r="DQ77">
            <v>21217</v>
          </cell>
          <cell r="DR77">
            <v>24355</v>
          </cell>
          <cell r="DS77">
            <v>16033</v>
          </cell>
          <cell r="DT77">
            <v>29662</v>
          </cell>
          <cell r="DU77">
            <v>16033</v>
          </cell>
          <cell r="DV77">
            <v>22768</v>
          </cell>
          <cell r="DW77">
            <v>26134</v>
          </cell>
          <cell r="DX77">
            <v>29662</v>
          </cell>
          <cell r="DY77">
            <v>33029</v>
          </cell>
          <cell r="DZ77">
            <v>16033</v>
          </cell>
          <cell r="EA77">
            <v>22768</v>
          </cell>
          <cell r="EB77">
            <v>26134</v>
          </cell>
          <cell r="EC77">
            <v>17997</v>
          </cell>
          <cell r="ED77">
            <v>33295</v>
          </cell>
          <cell r="EE77">
            <v>17997</v>
          </cell>
          <cell r="EF77">
            <v>25557</v>
          </cell>
          <cell r="EG77">
            <v>29336</v>
          </cell>
          <cell r="EH77">
            <v>33295</v>
          </cell>
          <cell r="EI77">
            <v>37075</v>
          </cell>
          <cell r="EJ77">
            <v>17997</v>
          </cell>
          <cell r="EK77">
            <v>25557</v>
          </cell>
          <cell r="EL77">
            <v>29336</v>
          </cell>
          <cell r="EM77">
            <v>19797</v>
          </cell>
          <cell r="EN77">
            <v>36624</v>
          </cell>
          <cell r="EO77">
            <v>19797</v>
          </cell>
          <cell r="EP77">
            <v>28111</v>
          </cell>
          <cell r="EQ77">
            <v>32269</v>
          </cell>
          <cell r="ER77">
            <v>36624</v>
          </cell>
          <cell r="ES77">
            <v>40782</v>
          </cell>
          <cell r="ET77">
            <v>19797</v>
          </cell>
          <cell r="EU77">
            <v>28111</v>
          </cell>
          <cell r="EV77">
            <v>32269</v>
          </cell>
          <cell r="EW77">
            <v>20697</v>
          </cell>
          <cell r="EX77">
            <v>38290</v>
          </cell>
          <cell r="EY77">
            <v>20697</v>
          </cell>
          <cell r="EZ77">
            <v>29390</v>
          </cell>
          <cell r="FA77">
            <v>33737</v>
          </cell>
          <cell r="FB77">
            <v>38290</v>
          </cell>
          <cell r="FC77">
            <v>42637</v>
          </cell>
          <cell r="FD77">
            <v>20697</v>
          </cell>
          <cell r="FE77">
            <v>29390</v>
          </cell>
          <cell r="FF77">
            <v>33737</v>
          </cell>
        </row>
        <row r="78">
          <cell r="A78" t="str">
            <v>III</v>
          </cell>
          <cell r="B78" t="str">
            <v>A-S</v>
          </cell>
          <cell r="C78">
            <v>7473</v>
          </cell>
          <cell r="D78">
            <v>13825</v>
          </cell>
          <cell r="E78">
            <v>7473</v>
          </cell>
          <cell r="F78">
            <v>10612</v>
          </cell>
          <cell r="G78">
            <v>12181</v>
          </cell>
          <cell r="H78">
            <v>13825</v>
          </cell>
          <cell r="I78">
            <v>15395</v>
          </cell>
          <cell r="J78">
            <v>7473</v>
          </cell>
          <cell r="K78">
            <v>10612</v>
          </cell>
          <cell r="L78">
            <v>12181</v>
          </cell>
          <cell r="M78">
            <v>8178</v>
          </cell>
          <cell r="N78">
            <v>15130</v>
          </cell>
          <cell r="O78">
            <v>8178</v>
          </cell>
          <cell r="P78">
            <v>11614</v>
          </cell>
          <cell r="Q78">
            <v>13331</v>
          </cell>
          <cell r="R78">
            <v>15130</v>
          </cell>
          <cell r="S78">
            <v>16847</v>
          </cell>
          <cell r="T78">
            <v>8178</v>
          </cell>
          <cell r="U78">
            <v>11614</v>
          </cell>
          <cell r="V78">
            <v>13331</v>
          </cell>
          <cell r="W78"/>
          <cell r="X78"/>
          <cell r="Y78"/>
          <cell r="Z78"/>
          <cell r="AA78"/>
          <cell r="AB78"/>
          <cell r="AC78"/>
          <cell r="AD78"/>
          <cell r="AE78"/>
          <cell r="AF78"/>
          <cell r="AG78"/>
          <cell r="AH78"/>
          <cell r="AI78"/>
          <cell r="AJ78"/>
          <cell r="AK78"/>
          <cell r="AL78"/>
          <cell r="AM78"/>
          <cell r="AN78"/>
          <cell r="AO78"/>
          <cell r="AP78"/>
          <cell r="AQ78">
            <v>9188</v>
          </cell>
          <cell r="AR78">
            <v>16997</v>
          </cell>
          <cell r="AS78">
            <v>9188</v>
          </cell>
          <cell r="AT78">
            <v>13046</v>
          </cell>
          <cell r="AU78">
            <v>14976</v>
          </cell>
          <cell r="AV78">
            <v>16997</v>
          </cell>
          <cell r="AW78">
            <v>18926</v>
          </cell>
          <cell r="AX78">
            <v>9188</v>
          </cell>
          <cell r="AY78">
            <v>13046</v>
          </cell>
          <cell r="AZ78">
            <v>14976</v>
          </cell>
          <cell r="BA78">
            <v>9615</v>
          </cell>
          <cell r="BB78">
            <v>17787</v>
          </cell>
          <cell r="BC78">
            <v>9615</v>
          </cell>
          <cell r="BD78">
            <v>13652</v>
          </cell>
          <cell r="BE78">
            <v>15671</v>
          </cell>
          <cell r="BF78">
            <v>17787</v>
          </cell>
          <cell r="BG78">
            <v>19806</v>
          </cell>
          <cell r="BH78">
            <v>9615</v>
          </cell>
          <cell r="BI78">
            <v>13652</v>
          </cell>
          <cell r="BJ78">
            <v>15671</v>
          </cell>
          <cell r="BK78">
            <v>10256</v>
          </cell>
          <cell r="BL78">
            <v>18972</v>
          </cell>
          <cell r="BM78">
            <v>10256</v>
          </cell>
          <cell r="BN78">
            <v>14564</v>
          </cell>
          <cell r="BO78">
            <v>16717</v>
          </cell>
          <cell r="BP78">
            <v>18972</v>
          </cell>
          <cell r="BQ78">
            <v>21127</v>
          </cell>
          <cell r="BR78">
            <v>10256</v>
          </cell>
          <cell r="BS78">
            <v>14564</v>
          </cell>
          <cell r="BT78">
            <v>16717</v>
          </cell>
          <cell r="BU78">
            <v>11109</v>
          </cell>
          <cell r="BV78">
            <v>20552</v>
          </cell>
          <cell r="BW78">
            <v>11109</v>
          </cell>
          <cell r="BX78">
            <v>15775</v>
          </cell>
          <cell r="BY78">
            <v>18108</v>
          </cell>
          <cell r="BZ78">
            <v>20552</v>
          </cell>
          <cell r="CA78">
            <v>22885</v>
          </cell>
          <cell r="CB78">
            <v>11109</v>
          </cell>
          <cell r="CC78">
            <v>15775</v>
          </cell>
          <cell r="CD78">
            <v>18108</v>
          </cell>
          <cell r="CE78">
            <v>11965</v>
          </cell>
          <cell r="CF78">
            <v>22135</v>
          </cell>
          <cell r="CG78">
            <v>11965</v>
          </cell>
          <cell r="CH78">
            <v>16989</v>
          </cell>
          <cell r="CI78">
            <v>19502</v>
          </cell>
          <cell r="CJ78">
            <v>22135</v>
          </cell>
          <cell r="CK78">
            <v>24648</v>
          </cell>
          <cell r="CL78">
            <v>11965</v>
          </cell>
          <cell r="CM78">
            <v>16989</v>
          </cell>
          <cell r="CN78">
            <v>19502</v>
          </cell>
          <cell r="CO78">
            <v>13222</v>
          </cell>
          <cell r="CP78">
            <v>24460</v>
          </cell>
          <cell r="CQ78">
            <v>13222</v>
          </cell>
          <cell r="CR78">
            <v>18774</v>
          </cell>
          <cell r="CS78">
            <v>21551</v>
          </cell>
          <cell r="CT78">
            <v>24460</v>
          </cell>
          <cell r="CU78">
            <v>27236</v>
          </cell>
          <cell r="CV78">
            <v>13222</v>
          </cell>
          <cell r="CW78">
            <v>18774</v>
          </cell>
          <cell r="CX78">
            <v>21551</v>
          </cell>
          <cell r="CY78">
            <v>14544</v>
          </cell>
          <cell r="CZ78">
            <v>26906</v>
          </cell>
          <cell r="DA78">
            <v>14544</v>
          </cell>
          <cell r="DB78">
            <v>20652</v>
          </cell>
          <cell r="DC78">
            <v>23706</v>
          </cell>
          <cell r="DD78">
            <v>26906</v>
          </cell>
          <cell r="DE78">
            <v>29960</v>
          </cell>
          <cell r="DF78">
            <v>14544</v>
          </cell>
          <cell r="DG78">
            <v>20652</v>
          </cell>
          <cell r="DH78">
            <v>23706</v>
          </cell>
          <cell r="DI78">
            <v>16289</v>
          </cell>
          <cell r="DJ78">
            <v>30134</v>
          </cell>
          <cell r="DK78">
            <v>16289</v>
          </cell>
          <cell r="DL78">
            <v>23130</v>
          </cell>
          <cell r="DM78">
            <v>26551</v>
          </cell>
          <cell r="DN78">
            <v>30134</v>
          </cell>
          <cell r="DO78">
            <v>33555</v>
          </cell>
          <cell r="DP78">
            <v>16289</v>
          </cell>
          <cell r="DQ78">
            <v>23130</v>
          </cell>
          <cell r="DR78">
            <v>26551</v>
          </cell>
          <cell r="DS78">
            <v>17479</v>
          </cell>
          <cell r="DT78">
            <v>32336</v>
          </cell>
          <cell r="DU78">
            <v>17479</v>
          </cell>
          <cell r="DV78">
            <v>24820</v>
          </cell>
          <cell r="DW78">
            <v>28490</v>
          </cell>
          <cell r="DX78">
            <v>32336</v>
          </cell>
          <cell r="DY78">
            <v>36007</v>
          </cell>
          <cell r="DZ78">
            <v>17479</v>
          </cell>
          <cell r="EA78">
            <v>24820</v>
          </cell>
          <cell r="EB78">
            <v>28490</v>
          </cell>
          <cell r="EC78">
            <v>19620</v>
          </cell>
          <cell r="ED78">
            <v>36297</v>
          </cell>
          <cell r="EE78">
            <v>19620</v>
          </cell>
          <cell r="EF78">
            <v>27861</v>
          </cell>
          <cell r="EG78">
            <v>31981</v>
          </cell>
          <cell r="EH78">
            <v>36297</v>
          </cell>
          <cell r="EI78">
            <v>40417</v>
          </cell>
          <cell r="EJ78">
            <v>19620</v>
          </cell>
          <cell r="EK78">
            <v>27861</v>
          </cell>
          <cell r="EL78">
            <v>31981</v>
          </cell>
          <cell r="EM78">
            <v>21582</v>
          </cell>
          <cell r="EN78">
            <v>39927</v>
          </cell>
          <cell r="EO78">
            <v>21582</v>
          </cell>
          <cell r="EP78">
            <v>30646</v>
          </cell>
          <cell r="EQ78">
            <v>35179</v>
          </cell>
          <cell r="ER78">
            <v>39927</v>
          </cell>
          <cell r="ES78">
            <v>44459</v>
          </cell>
          <cell r="ET78">
            <v>21582</v>
          </cell>
          <cell r="EU78">
            <v>30646</v>
          </cell>
          <cell r="EV78">
            <v>35179</v>
          </cell>
          <cell r="EW78">
            <v>22563</v>
          </cell>
          <cell r="EX78">
            <v>41742</v>
          </cell>
          <cell r="EY78">
            <v>22563</v>
          </cell>
          <cell r="EZ78">
            <v>32040</v>
          </cell>
          <cell r="FA78">
            <v>36778</v>
          </cell>
          <cell r="FB78">
            <v>41742</v>
          </cell>
          <cell r="FC78">
            <v>46481</v>
          </cell>
          <cell r="FD78">
            <v>22563</v>
          </cell>
          <cell r="FE78">
            <v>32040</v>
          </cell>
          <cell r="FF78">
            <v>36778</v>
          </cell>
        </row>
        <row r="79">
          <cell r="A79" t="str">
            <v>IV</v>
          </cell>
          <cell r="B79" t="str">
            <v>D</v>
          </cell>
          <cell r="C79">
            <v>5878</v>
          </cell>
          <cell r="D79">
            <v>10874</v>
          </cell>
          <cell r="E79">
            <v>5878</v>
          </cell>
          <cell r="F79">
            <v>8347</v>
          </cell>
          <cell r="G79">
            <v>9581</v>
          </cell>
          <cell r="H79">
            <v>10874</v>
          </cell>
          <cell r="I79">
            <v>12109</v>
          </cell>
          <cell r="J79">
            <v>5878</v>
          </cell>
          <cell r="K79">
            <v>8347</v>
          </cell>
          <cell r="L79">
            <v>9581</v>
          </cell>
          <cell r="M79">
            <v>6450</v>
          </cell>
          <cell r="N79">
            <v>11933</v>
          </cell>
          <cell r="O79">
            <v>6450</v>
          </cell>
          <cell r="P79">
            <v>9159</v>
          </cell>
          <cell r="Q79">
            <v>10514</v>
          </cell>
          <cell r="R79">
            <v>11933</v>
          </cell>
          <cell r="S79">
            <v>13287</v>
          </cell>
          <cell r="T79">
            <v>6450</v>
          </cell>
          <cell r="U79">
            <v>9159</v>
          </cell>
          <cell r="V79">
            <v>10514</v>
          </cell>
          <cell r="W79"/>
          <cell r="X79"/>
          <cell r="Y79"/>
          <cell r="Z79"/>
          <cell r="AA79"/>
          <cell r="AB79"/>
          <cell r="AC79"/>
          <cell r="AD79"/>
          <cell r="AE79"/>
          <cell r="AF79"/>
          <cell r="AG79"/>
          <cell r="AH79"/>
          <cell r="AI79"/>
          <cell r="AJ79"/>
          <cell r="AK79"/>
          <cell r="AL79"/>
          <cell r="AM79"/>
          <cell r="AN79"/>
          <cell r="AO79"/>
          <cell r="AP79"/>
          <cell r="AQ79">
            <v>7246</v>
          </cell>
          <cell r="AR79">
            <v>13405</v>
          </cell>
          <cell r="AS79">
            <v>7246</v>
          </cell>
          <cell r="AT79">
            <v>10289</v>
          </cell>
          <cell r="AU79">
            <v>11811</v>
          </cell>
          <cell r="AV79">
            <v>13405</v>
          </cell>
          <cell r="AW79">
            <v>14927</v>
          </cell>
          <cell r="AX79">
            <v>7246</v>
          </cell>
          <cell r="AY79">
            <v>10289</v>
          </cell>
          <cell r="AZ79">
            <v>11811</v>
          </cell>
          <cell r="BA79">
            <v>7583</v>
          </cell>
          <cell r="BB79">
            <v>14029</v>
          </cell>
          <cell r="BC79">
            <v>7583</v>
          </cell>
          <cell r="BD79">
            <v>10768</v>
          </cell>
          <cell r="BE79">
            <v>12360</v>
          </cell>
          <cell r="BF79">
            <v>14029</v>
          </cell>
          <cell r="BG79">
            <v>15621</v>
          </cell>
          <cell r="BH79">
            <v>7583</v>
          </cell>
          <cell r="BI79">
            <v>10768</v>
          </cell>
          <cell r="BJ79">
            <v>12360</v>
          </cell>
          <cell r="BK79">
            <v>8088</v>
          </cell>
          <cell r="BL79">
            <v>14963</v>
          </cell>
          <cell r="BM79">
            <v>8088</v>
          </cell>
          <cell r="BN79">
            <v>11485</v>
          </cell>
          <cell r="BO79">
            <v>13183</v>
          </cell>
          <cell r="BP79">
            <v>14963</v>
          </cell>
          <cell r="BQ79">
            <v>16661</v>
          </cell>
          <cell r="BR79">
            <v>8088</v>
          </cell>
          <cell r="BS79">
            <v>11485</v>
          </cell>
          <cell r="BT79">
            <v>13183</v>
          </cell>
          <cell r="BU79">
            <v>8762</v>
          </cell>
          <cell r="BV79">
            <v>16210</v>
          </cell>
          <cell r="BW79">
            <v>8762</v>
          </cell>
          <cell r="BX79">
            <v>12442</v>
          </cell>
          <cell r="BY79">
            <v>14282</v>
          </cell>
          <cell r="BZ79">
            <v>16210</v>
          </cell>
          <cell r="CA79">
            <v>18050</v>
          </cell>
          <cell r="CB79">
            <v>8762</v>
          </cell>
          <cell r="CC79">
            <v>12442</v>
          </cell>
          <cell r="CD79">
            <v>14282</v>
          </cell>
          <cell r="CE79">
            <v>9436</v>
          </cell>
          <cell r="CF79">
            <v>17457</v>
          </cell>
          <cell r="CG79">
            <v>9436</v>
          </cell>
          <cell r="CH79">
            <v>13399</v>
          </cell>
          <cell r="CI79">
            <v>15381</v>
          </cell>
          <cell r="CJ79">
            <v>17457</v>
          </cell>
          <cell r="CK79">
            <v>19438</v>
          </cell>
          <cell r="CL79">
            <v>9436</v>
          </cell>
          <cell r="CM79">
            <v>13399</v>
          </cell>
          <cell r="CN79">
            <v>15381</v>
          </cell>
          <cell r="CO79">
            <v>10427</v>
          </cell>
          <cell r="CP79">
            <v>19290</v>
          </cell>
          <cell r="CQ79">
            <v>10427</v>
          </cell>
          <cell r="CR79">
            <v>14806</v>
          </cell>
          <cell r="CS79">
            <v>16996</v>
          </cell>
          <cell r="CT79">
            <v>19290</v>
          </cell>
          <cell r="CU79">
            <v>21480</v>
          </cell>
          <cell r="CV79">
            <v>10427</v>
          </cell>
          <cell r="CW79">
            <v>14806</v>
          </cell>
          <cell r="CX79">
            <v>16996</v>
          </cell>
          <cell r="CY79">
            <v>11470</v>
          </cell>
          <cell r="CZ79">
            <v>21220</v>
          </cell>
          <cell r="DA79">
            <v>11470</v>
          </cell>
          <cell r="DB79">
            <v>16287</v>
          </cell>
          <cell r="DC79">
            <v>18696</v>
          </cell>
          <cell r="DD79">
            <v>21220</v>
          </cell>
          <cell r="DE79">
            <v>23628</v>
          </cell>
          <cell r="DF79">
            <v>11470</v>
          </cell>
          <cell r="DG79">
            <v>16287</v>
          </cell>
          <cell r="DH79">
            <v>18696</v>
          </cell>
          <cell r="DI79">
            <v>12846</v>
          </cell>
          <cell r="DJ79">
            <v>23765</v>
          </cell>
          <cell r="DK79">
            <v>12846</v>
          </cell>
          <cell r="DL79">
            <v>18241</v>
          </cell>
          <cell r="DM79">
            <v>20939</v>
          </cell>
          <cell r="DN79">
            <v>23765</v>
          </cell>
          <cell r="DO79">
            <v>26463</v>
          </cell>
          <cell r="DP79">
            <v>12846</v>
          </cell>
          <cell r="DQ79">
            <v>18241</v>
          </cell>
          <cell r="DR79">
            <v>20939</v>
          </cell>
          <cell r="DS79">
            <v>13784</v>
          </cell>
          <cell r="DT79">
            <v>25500</v>
          </cell>
          <cell r="DU79">
            <v>13784</v>
          </cell>
          <cell r="DV79">
            <v>19573</v>
          </cell>
          <cell r="DW79">
            <v>22468</v>
          </cell>
          <cell r="DX79">
            <v>25500</v>
          </cell>
          <cell r="DY79">
            <v>28395</v>
          </cell>
          <cell r="DZ79">
            <v>13784</v>
          </cell>
          <cell r="EA79">
            <v>19573</v>
          </cell>
          <cell r="EB79">
            <v>22468</v>
          </cell>
          <cell r="EC79">
            <v>15474</v>
          </cell>
          <cell r="ED79">
            <v>28627</v>
          </cell>
          <cell r="EE79">
            <v>15474</v>
          </cell>
          <cell r="EF79">
            <v>21973</v>
          </cell>
          <cell r="EG79">
            <v>25223</v>
          </cell>
          <cell r="EH79">
            <v>28627</v>
          </cell>
          <cell r="EI79">
            <v>31876</v>
          </cell>
          <cell r="EJ79">
            <v>15474</v>
          </cell>
          <cell r="EK79">
            <v>21973</v>
          </cell>
          <cell r="EL79">
            <v>25223</v>
          </cell>
          <cell r="EM79">
            <v>17021</v>
          </cell>
          <cell r="EN79">
            <v>31489</v>
          </cell>
          <cell r="EO79">
            <v>17021</v>
          </cell>
          <cell r="EP79">
            <v>24170</v>
          </cell>
          <cell r="EQ79">
            <v>27744</v>
          </cell>
          <cell r="ER79">
            <v>31489</v>
          </cell>
          <cell r="ES79">
            <v>35063</v>
          </cell>
          <cell r="ET79">
            <v>17021</v>
          </cell>
          <cell r="EU79">
            <v>24170</v>
          </cell>
          <cell r="EV79">
            <v>27744</v>
          </cell>
          <cell r="EW79">
            <v>17795</v>
          </cell>
          <cell r="EX79">
            <v>32921</v>
          </cell>
          <cell r="EY79">
            <v>17795</v>
          </cell>
          <cell r="EZ79">
            <v>25269</v>
          </cell>
          <cell r="FA79">
            <v>29006</v>
          </cell>
          <cell r="FB79">
            <v>32921</v>
          </cell>
          <cell r="FC79">
            <v>36658</v>
          </cell>
          <cell r="FD79">
            <v>17795</v>
          </cell>
          <cell r="FE79">
            <v>25269</v>
          </cell>
          <cell r="FF79">
            <v>29006</v>
          </cell>
        </row>
        <row r="80">
          <cell r="A80" t="str">
            <v>IV</v>
          </cell>
          <cell r="B80" t="str">
            <v>B</v>
          </cell>
          <cell r="C80">
            <v>7171</v>
          </cell>
          <cell r="D80">
            <v>13266</v>
          </cell>
          <cell r="E80">
            <v>7171</v>
          </cell>
          <cell r="F80">
            <v>10183</v>
          </cell>
          <cell r="G80">
            <v>11689</v>
          </cell>
          <cell r="H80">
            <v>13266</v>
          </cell>
          <cell r="I80">
            <v>14773</v>
          </cell>
          <cell r="J80">
            <v>7171</v>
          </cell>
          <cell r="K80">
            <v>10183</v>
          </cell>
          <cell r="L80">
            <v>11689</v>
          </cell>
          <cell r="M80">
            <v>7869</v>
          </cell>
          <cell r="N80">
            <v>14558</v>
          </cell>
          <cell r="O80">
            <v>7869</v>
          </cell>
          <cell r="P80">
            <v>11174</v>
          </cell>
          <cell r="Q80">
            <v>12827</v>
          </cell>
          <cell r="R80">
            <v>14558</v>
          </cell>
          <cell r="S80">
            <v>16210</v>
          </cell>
          <cell r="T80">
            <v>7869</v>
          </cell>
          <cell r="U80">
            <v>11174</v>
          </cell>
          <cell r="V80">
            <v>12827</v>
          </cell>
          <cell r="W80"/>
          <cell r="X80"/>
          <cell r="Y80"/>
          <cell r="Z80"/>
          <cell r="AA80"/>
          <cell r="AB80"/>
          <cell r="AC80"/>
          <cell r="AD80"/>
          <cell r="AE80"/>
          <cell r="AF80"/>
          <cell r="AG80"/>
          <cell r="AH80"/>
          <cell r="AI80"/>
          <cell r="AJ80"/>
          <cell r="AK80"/>
          <cell r="AL80"/>
          <cell r="AM80"/>
          <cell r="AN80"/>
          <cell r="AO80"/>
          <cell r="AP80"/>
          <cell r="AQ80">
            <v>8840</v>
          </cell>
          <cell r="AR80">
            <v>16354</v>
          </cell>
          <cell r="AS80">
            <v>8840</v>
          </cell>
          <cell r="AT80">
            <v>12553</v>
          </cell>
          <cell r="AU80">
            <v>14409</v>
          </cell>
          <cell r="AV80">
            <v>16354</v>
          </cell>
          <cell r="AW80">
            <v>18211</v>
          </cell>
          <cell r="AX80">
            <v>8840</v>
          </cell>
          <cell r="AY80">
            <v>12553</v>
          </cell>
          <cell r="AZ80">
            <v>14409</v>
          </cell>
          <cell r="BA80">
            <v>9251</v>
          </cell>
          <cell r="BB80">
            <v>17115</v>
          </cell>
          <cell r="BC80">
            <v>9251</v>
          </cell>
          <cell r="BD80">
            <v>13137</v>
          </cell>
          <cell r="BE80">
            <v>15079</v>
          </cell>
          <cell r="BF80">
            <v>17115</v>
          </cell>
          <cell r="BG80">
            <v>19058</v>
          </cell>
          <cell r="BH80">
            <v>9251</v>
          </cell>
          <cell r="BI80">
            <v>13137</v>
          </cell>
          <cell r="BJ80">
            <v>15079</v>
          </cell>
          <cell r="BK80">
            <v>9867</v>
          </cell>
          <cell r="BL80">
            <v>18255</v>
          </cell>
          <cell r="BM80">
            <v>9867</v>
          </cell>
          <cell r="BN80">
            <v>14012</v>
          </cell>
          <cell r="BO80">
            <v>16083</v>
          </cell>
          <cell r="BP80">
            <v>18255</v>
          </cell>
          <cell r="BQ80">
            <v>20326</v>
          </cell>
          <cell r="BR80">
            <v>9867</v>
          </cell>
          <cell r="BS80">
            <v>14012</v>
          </cell>
          <cell r="BT80">
            <v>16083</v>
          </cell>
          <cell r="BU80">
            <v>10690</v>
          </cell>
          <cell r="BV80">
            <v>19776</v>
          </cell>
          <cell r="BW80">
            <v>10690</v>
          </cell>
          <cell r="BX80">
            <v>15179</v>
          </cell>
          <cell r="BY80">
            <v>17424</v>
          </cell>
          <cell r="BZ80">
            <v>19776</v>
          </cell>
          <cell r="CA80">
            <v>22021</v>
          </cell>
          <cell r="CB80">
            <v>10690</v>
          </cell>
          <cell r="CC80">
            <v>15179</v>
          </cell>
          <cell r="CD80">
            <v>17424</v>
          </cell>
          <cell r="CE80">
            <v>11512</v>
          </cell>
          <cell r="CF80">
            <v>21298</v>
          </cell>
          <cell r="CG80">
            <v>11512</v>
          </cell>
          <cell r="CH80">
            <v>16347</v>
          </cell>
          <cell r="CI80">
            <v>18765</v>
          </cell>
          <cell r="CJ80">
            <v>21298</v>
          </cell>
          <cell r="CK80">
            <v>23714</v>
          </cell>
          <cell r="CL80">
            <v>11512</v>
          </cell>
          <cell r="CM80">
            <v>16347</v>
          </cell>
          <cell r="CN80">
            <v>18765</v>
          </cell>
          <cell r="CO80">
            <v>12721</v>
          </cell>
          <cell r="CP80">
            <v>23534</v>
          </cell>
          <cell r="CQ80">
            <v>12721</v>
          </cell>
          <cell r="CR80">
            <v>18063</v>
          </cell>
          <cell r="CS80">
            <v>20735</v>
          </cell>
          <cell r="CT80">
            <v>23534</v>
          </cell>
          <cell r="CU80">
            <v>26206</v>
          </cell>
          <cell r="CV80">
            <v>12721</v>
          </cell>
          <cell r="CW80">
            <v>18063</v>
          </cell>
          <cell r="CX80">
            <v>20735</v>
          </cell>
          <cell r="CY80">
            <v>13993</v>
          </cell>
          <cell r="CZ80">
            <v>25888</v>
          </cell>
          <cell r="DA80">
            <v>13993</v>
          </cell>
          <cell r="DB80">
            <v>19870</v>
          </cell>
          <cell r="DC80">
            <v>22809</v>
          </cell>
          <cell r="DD80">
            <v>25888</v>
          </cell>
          <cell r="DE80">
            <v>28826</v>
          </cell>
          <cell r="DF80">
            <v>13993</v>
          </cell>
          <cell r="DG80">
            <v>19870</v>
          </cell>
          <cell r="DH80">
            <v>22809</v>
          </cell>
          <cell r="DI80">
            <v>15672</v>
          </cell>
          <cell r="DJ80">
            <v>28993</v>
          </cell>
          <cell r="DK80">
            <v>15672</v>
          </cell>
          <cell r="DL80">
            <v>22254</v>
          </cell>
          <cell r="DM80">
            <v>25546</v>
          </cell>
          <cell r="DN80">
            <v>28993</v>
          </cell>
          <cell r="DO80">
            <v>32285</v>
          </cell>
          <cell r="DP80">
            <v>15672</v>
          </cell>
          <cell r="DQ80">
            <v>22254</v>
          </cell>
          <cell r="DR80">
            <v>25546</v>
          </cell>
          <cell r="DS80">
            <v>16816</v>
          </cell>
          <cell r="DT80">
            <v>31110</v>
          </cell>
          <cell r="DU80">
            <v>16816</v>
          </cell>
          <cell r="DV80">
            <v>23879</v>
          </cell>
          <cell r="DW80">
            <v>27411</v>
          </cell>
          <cell r="DX80">
            <v>31110</v>
          </cell>
          <cell r="DY80">
            <v>34642</v>
          </cell>
          <cell r="DZ80">
            <v>16816</v>
          </cell>
          <cell r="EA80">
            <v>23879</v>
          </cell>
          <cell r="EB80">
            <v>27411</v>
          </cell>
          <cell r="EC80">
            <v>18878</v>
          </cell>
          <cell r="ED80">
            <v>34925</v>
          </cell>
          <cell r="EE80">
            <v>18878</v>
          </cell>
          <cell r="EF80">
            <v>26807</v>
          </cell>
          <cell r="EG80">
            <v>30772</v>
          </cell>
          <cell r="EH80">
            <v>34925</v>
          </cell>
          <cell r="EI80">
            <v>38889</v>
          </cell>
          <cell r="EJ80">
            <v>18878</v>
          </cell>
          <cell r="EK80">
            <v>26807</v>
          </cell>
          <cell r="EL80">
            <v>30772</v>
          </cell>
          <cell r="EM80">
            <v>20766</v>
          </cell>
          <cell r="EN80">
            <v>38417</v>
          </cell>
          <cell r="EO80">
            <v>20766</v>
          </cell>
          <cell r="EP80">
            <v>29487</v>
          </cell>
          <cell r="EQ80">
            <v>33848</v>
          </cell>
          <cell r="ER80">
            <v>38417</v>
          </cell>
          <cell r="ES80">
            <v>42777</v>
          </cell>
          <cell r="ET80">
            <v>20766</v>
          </cell>
          <cell r="EU80">
            <v>29487</v>
          </cell>
          <cell r="EV80">
            <v>33848</v>
          </cell>
          <cell r="EW80">
            <v>21710</v>
          </cell>
          <cell r="EX80">
            <v>40164</v>
          </cell>
          <cell r="EY80">
            <v>21710</v>
          </cell>
          <cell r="EZ80">
            <v>30828</v>
          </cell>
          <cell r="FA80">
            <v>35387</v>
          </cell>
          <cell r="FB80">
            <v>40164</v>
          </cell>
          <cell r="FC80">
            <v>44723</v>
          </cell>
          <cell r="FD80">
            <v>21710</v>
          </cell>
          <cell r="FE80">
            <v>30828</v>
          </cell>
          <cell r="FF80">
            <v>35387</v>
          </cell>
        </row>
        <row r="81">
          <cell r="A81" t="str">
            <v>IV</v>
          </cell>
          <cell r="B81" t="str">
            <v>A-S</v>
          </cell>
          <cell r="C81">
            <v>7818</v>
          </cell>
          <cell r="D81">
            <v>14462</v>
          </cell>
          <cell r="E81">
            <v>7818</v>
          </cell>
          <cell r="F81">
            <v>11102</v>
          </cell>
          <cell r="G81">
            <v>12743</v>
          </cell>
          <cell r="H81">
            <v>14462</v>
          </cell>
          <cell r="I81">
            <v>16105</v>
          </cell>
          <cell r="J81">
            <v>7818</v>
          </cell>
          <cell r="K81">
            <v>11102</v>
          </cell>
          <cell r="L81">
            <v>12743</v>
          </cell>
          <cell r="M81">
            <v>8579</v>
          </cell>
          <cell r="N81">
            <v>15871</v>
          </cell>
          <cell r="O81">
            <v>8579</v>
          </cell>
          <cell r="P81">
            <v>12181</v>
          </cell>
          <cell r="Q81">
            <v>13984</v>
          </cell>
          <cell r="R81">
            <v>15871</v>
          </cell>
          <cell r="S81">
            <v>17672</v>
          </cell>
          <cell r="T81">
            <v>8579</v>
          </cell>
          <cell r="U81">
            <v>12181</v>
          </cell>
          <cell r="V81">
            <v>13984</v>
          </cell>
          <cell r="W81"/>
          <cell r="X81"/>
          <cell r="Y81"/>
          <cell r="Z81"/>
          <cell r="AA81"/>
          <cell r="AB81"/>
          <cell r="AC81"/>
          <cell r="AD81"/>
          <cell r="AE81"/>
          <cell r="AF81"/>
          <cell r="AG81"/>
          <cell r="AH81"/>
          <cell r="AI81"/>
          <cell r="AJ81"/>
          <cell r="AK81"/>
          <cell r="AL81"/>
          <cell r="AM81"/>
          <cell r="AN81"/>
          <cell r="AO81"/>
          <cell r="AP81"/>
          <cell r="AQ81">
            <v>9637</v>
          </cell>
          <cell r="AR81">
            <v>17829</v>
          </cell>
          <cell r="AS81">
            <v>9637</v>
          </cell>
          <cell r="AT81">
            <v>13684</v>
          </cell>
          <cell r="AU81">
            <v>15709</v>
          </cell>
          <cell r="AV81">
            <v>17829</v>
          </cell>
          <cell r="AW81">
            <v>19853</v>
          </cell>
          <cell r="AX81">
            <v>9637</v>
          </cell>
          <cell r="AY81">
            <v>13684</v>
          </cell>
          <cell r="AZ81">
            <v>15709</v>
          </cell>
          <cell r="BA81">
            <v>10085</v>
          </cell>
          <cell r="BB81">
            <v>18659</v>
          </cell>
          <cell r="BC81">
            <v>10085</v>
          </cell>
          <cell r="BD81">
            <v>14321</v>
          </cell>
          <cell r="BE81">
            <v>16439</v>
          </cell>
          <cell r="BF81">
            <v>18659</v>
          </cell>
          <cell r="BG81">
            <v>20776</v>
          </cell>
          <cell r="BH81">
            <v>10085</v>
          </cell>
          <cell r="BI81">
            <v>14321</v>
          </cell>
          <cell r="BJ81">
            <v>16439</v>
          </cell>
          <cell r="BK81">
            <v>10757</v>
          </cell>
          <cell r="BL81">
            <v>19901</v>
          </cell>
          <cell r="BM81">
            <v>10757</v>
          </cell>
          <cell r="BN81">
            <v>15275</v>
          </cell>
          <cell r="BO81">
            <v>17533</v>
          </cell>
          <cell r="BP81">
            <v>19901</v>
          </cell>
          <cell r="BQ81">
            <v>22159</v>
          </cell>
          <cell r="BR81">
            <v>10757</v>
          </cell>
          <cell r="BS81">
            <v>15275</v>
          </cell>
          <cell r="BT81">
            <v>17533</v>
          </cell>
          <cell r="BU81">
            <v>11653</v>
          </cell>
          <cell r="BV81">
            <v>21559</v>
          </cell>
          <cell r="BW81">
            <v>11653</v>
          </cell>
          <cell r="BX81">
            <v>16548</v>
          </cell>
          <cell r="BY81">
            <v>18995</v>
          </cell>
          <cell r="BZ81">
            <v>21559</v>
          </cell>
          <cell r="CA81">
            <v>24007</v>
          </cell>
          <cell r="CB81">
            <v>11653</v>
          </cell>
          <cell r="CC81">
            <v>16548</v>
          </cell>
          <cell r="CD81">
            <v>18995</v>
          </cell>
          <cell r="CE81">
            <v>12550</v>
          </cell>
          <cell r="CF81">
            <v>23218</v>
          </cell>
          <cell r="CG81">
            <v>12550</v>
          </cell>
          <cell r="CH81">
            <v>17821</v>
          </cell>
          <cell r="CI81">
            <v>20457</v>
          </cell>
          <cell r="CJ81">
            <v>23218</v>
          </cell>
          <cell r="CK81">
            <v>25853</v>
          </cell>
          <cell r="CL81">
            <v>12550</v>
          </cell>
          <cell r="CM81">
            <v>17821</v>
          </cell>
          <cell r="CN81">
            <v>20457</v>
          </cell>
          <cell r="CO81">
            <v>13868</v>
          </cell>
          <cell r="CP81">
            <v>25656</v>
          </cell>
          <cell r="CQ81">
            <v>13868</v>
          </cell>
          <cell r="CR81">
            <v>19692</v>
          </cell>
          <cell r="CS81">
            <v>22605</v>
          </cell>
          <cell r="CT81">
            <v>25656</v>
          </cell>
          <cell r="CU81">
            <v>28568</v>
          </cell>
          <cell r="CV81">
            <v>13868</v>
          </cell>
          <cell r="CW81">
            <v>19692</v>
          </cell>
          <cell r="CX81">
            <v>22605</v>
          </cell>
          <cell r="CY81">
            <v>15255</v>
          </cell>
          <cell r="CZ81">
            <v>28223</v>
          </cell>
          <cell r="DA81">
            <v>15255</v>
          </cell>
          <cell r="DB81">
            <v>21662</v>
          </cell>
          <cell r="DC81">
            <v>24866</v>
          </cell>
          <cell r="DD81">
            <v>28223</v>
          </cell>
          <cell r="DE81">
            <v>31425</v>
          </cell>
          <cell r="DF81">
            <v>15255</v>
          </cell>
          <cell r="DG81">
            <v>21662</v>
          </cell>
          <cell r="DH81">
            <v>24866</v>
          </cell>
          <cell r="DI81">
            <v>17085</v>
          </cell>
          <cell r="DJ81">
            <v>31607</v>
          </cell>
          <cell r="DK81">
            <v>17085</v>
          </cell>
          <cell r="DL81">
            <v>24261</v>
          </cell>
          <cell r="DM81">
            <v>27849</v>
          </cell>
          <cell r="DN81">
            <v>31607</v>
          </cell>
          <cell r="DO81">
            <v>35196</v>
          </cell>
          <cell r="DP81">
            <v>17085</v>
          </cell>
          <cell r="DQ81">
            <v>24261</v>
          </cell>
          <cell r="DR81">
            <v>27849</v>
          </cell>
          <cell r="DS81">
            <v>18333</v>
          </cell>
          <cell r="DT81">
            <v>33915</v>
          </cell>
          <cell r="DU81">
            <v>18333</v>
          </cell>
          <cell r="DV81">
            <v>26032</v>
          </cell>
          <cell r="DW81">
            <v>29882</v>
          </cell>
          <cell r="DX81">
            <v>33915</v>
          </cell>
          <cell r="DY81">
            <v>37765</v>
          </cell>
          <cell r="DZ81">
            <v>18333</v>
          </cell>
          <cell r="EA81">
            <v>26032</v>
          </cell>
          <cell r="EB81">
            <v>29882</v>
          </cell>
          <cell r="EC81">
            <v>20580</v>
          </cell>
          <cell r="ED81">
            <v>38074</v>
          </cell>
          <cell r="EE81">
            <v>20580</v>
          </cell>
          <cell r="EF81">
            <v>29224</v>
          </cell>
          <cell r="EG81">
            <v>33547</v>
          </cell>
          <cell r="EH81">
            <v>38074</v>
          </cell>
          <cell r="EI81">
            <v>42395</v>
          </cell>
          <cell r="EJ81">
            <v>20580</v>
          </cell>
          <cell r="EK81">
            <v>29224</v>
          </cell>
          <cell r="EL81">
            <v>33547</v>
          </cell>
          <cell r="EM81">
            <v>22638</v>
          </cell>
          <cell r="EN81">
            <v>41880</v>
          </cell>
          <cell r="EO81">
            <v>22638</v>
          </cell>
          <cell r="EP81">
            <v>32146</v>
          </cell>
          <cell r="EQ81">
            <v>36900</v>
          </cell>
          <cell r="ER81">
            <v>41880</v>
          </cell>
          <cell r="ES81">
            <v>46634</v>
          </cell>
          <cell r="ET81">
            <v>22638</v>
          </cell>
          <cell r="EU81">
            <v>32146</v>
          </cell>
          <cell r="EV81">
            <v>36900</v>
          </cell>
          <cell r="EW81">
            <v>23667</v>
          </cell>
          <cell r="EX81">
            <v>43785</v>
          </cell>
          <cell r="EY81">
            <v>23667</v>
          </cell>
          <cell r="EZ81">
            <v>33608</v>
          </cell>
          <cell r="FA81">
            <v>38578</v>
          </cell>
          <cell r="FB81">
            <v>43785</v>
          </cell>
          <cell r="FC81">
            <v>48755</v>
          </cell>
          <cell r="FD81">
            <v>23667</v>
          </cell>
          <cell r="FE81">
            <v>33608</v>
          </cell>
          <cell r="FF81">
            <v>38578</v>
          </cell>
        </row>
        <row r="82">
          <cell r="A82" t="str">
            <v>V</v>
          </cell>
          <cell r="B82" t="str">
            <v>D</v>
          </cell>
          <cell r="C82">
            <v>6211</v>
          </cell>
          <cell r="D82">
            <v>11490</v>
          </cell>
          <cell r="E82">
            <v>6211</v>
          </cell>
          <cell r="F82">
            <v>8820</v>
          </cell>
          <cell r="G82">
            <v>10124</v>
          </cell>
          <cell r="H82">
            <v>11490</v>
          </cell>
          <cell r="I82">
            <v>12795</v>
          </cell>
          <cell r="J82">
            <v>6211</v>
          </cell>
          <cell r="K82">
            <v>8820</v>
          </cell>
          <cell r="L82">
            <v>10124</v>
          </cell>
          <cell r="M82">
            <v>6800</v>
          </cell>
          <cell r="N82">
            <v>12580</v>
          </cell>
          <cell r="O82">
            <v>6800</v>
          </cell>
          <cell r="P82">
            <v>9656</v>
          </cell>
          <cell r="Q82">
            <v>11084</v>
          </cell>
          <cell r="R82">
            <v>12580</v>
          </cell>
          <cell r="S82">
            <v>14008</v>
          </cell>
          <cell r="T82">
            <v>6800</v>
          </cell>
          <cell r="U82">
            <v>9656</v>
          </cell>
          <cell r="V82">
            <v>11084</v>
          </cell>
          <cell r="W82"/>
          <cell r="X82"/>
          <cell r="Y82"/>
          <cell r="Z82"/>
          <cell r="AA82"/>
          <cell r="AB82"/>
          <cell r="AC82"/>
          <cell r="AD82"/>
          <cell r="AE82"/>
          <cell r="AF82"/>
          <cell r="AG82"/>
          <cell r="AH82"/>
          <cell r="AI82"/>
          <cell r="AJ82"/>
          <cell r="AK82"/>
          <cell r="AL82"/>
          <cell r="AM82"/>
          <cell r="AN82"/>
          <cell r="AO82"/>
          <cell r="AP82"/>
          <cell r="AQ82">
            <v>7639</v>
          </cell>
          <cell r="AR82">
            <v>14132</v>
          </cell>
          <cell r="AS82">
            <v>7639</v>
          </cell>
          <cell r="AT82">
            <v>10847</v>
          </cell>
          <cell r="AU82">
            <v>12452</v>
          </cell>
          <cell r="AV82">
            <v>14132</v>
          </cell>
          <cell r="AW82">
            <v>15736</v>
          </cell>
          <cell r="AX82">
            <v>7639</v>
          </cell>
          <cell r="AY82">
            <v>10847</v>
          </cell>
          <cell r="AZ82">
            <v>12452</v>
          </cell>
          <cell r="BA82">
            <v>7994</v>
          </cell>
          <cell r="BB82">
            <v>14789</v>
          </cell>
          <cell r="BC82">
            <v>7994</v>
          </cell>
          <cell r="BD82">
            <v>11351</v>
          </cell>
          <cell r="BE82">
            <v>13030</v>
          </cell>
          <cell r="BF82">
            <v>14789</v>
          </cell>
          <cell r="BG82">
            <v>16468</v>
          </cell>
          <cell r="BH82">
            <v>7994</v>
          </cell>
          <cell r="BI82">
            <v>11351</v>
          </cell>
          <cell r="BJ82">
            <v>13030</v>
          </cell>
          <cell r="BK82">
            <v>8527</v>
          </cell>
          <cell r="BL82">
            <v>15775</v>
          </cell>
          <cell r="BM82">
            <v>8527</v>
          </cell>
          <cell r="BN82">
            <v>12108</v>
          </cell>
          <cell r="BO82">
            <v>13899</v>
          </cell>
          <cell r="BP82">
            <v>15775</v>
          </cell>
          <cell r="BQ82">
            <v>17566</v>
          </cell>
          <cell r="BR82">
            <v>8527</v>
          </cell>
          <cell r="BS82">
            <v>12108</v>
          </cell>
          <cell r="BT82">
            <v>13899</v>
          </cell>
          <cell r="BU82">
            <v>9238</v>
          </cell>
          <cell r="BV82">
            <v>17090</v>
          </cell>
          <cell r="BW82">
            <v>9238</v>
          </cell>
          <cell r="BX82">
            <v>13118</v>
          </cell>
          <cell r="BY82">
            <v>15058</v>
          </cell>
          <cell r="BZ82">
            <v>17090</v>
          </cell>
          <cell r="CA82">
            <v>19030</v>
          </cell>
          <cell r="CB82">
            <v>9238</v>
          </cell>
          <cell r="CC82">
            <v>13118</v>
          </cell>
          <cell r="CD82">
            <v>15058</v>
          </cell>
          <cell r="CE82">
            <v>9948</v>
          </cell>
          <cell r="CF82">
            <v>18404</v>
          </cell>
          <cell r="CG82">
            <v>9948</v>
          </cell>
          <cell r="CH82">
            <v>14126</v>
          </cell>
          <cell r="CI82">
            <v>16215</v>
          </cell>
          <cell r="CJ82">
            <v>18404</v>
          </cell>
          <cell r="CK82">
            <v>20493</v>
          </cell>
          <cell r="CL82">
            <v>9948</v>
          </cell>
          <cell r="CM82">
            <v>14126</v>
          </cell>
          <cell r="CN82">
            <v>16215</v>
          </cell>
          <cell r="CO82">
            <v>10993</v>
          </cell>
          <cell r="CP82">
            <v>20337</v>
          </cell>
          <cell r="CQ82">
            <v>10993</v>
          </cell>
          <cell r="CR82">
            <v>15610</v>
          </cell>
          <cell r="CS82">
            <v>17919</v>
          </cell>
          <cell r="CT82">
            <v>20337</v>
          </cell>
          <cell r="CU82">
            <v>22646</v>
          </cell>
          <cell r="CV82">
            <v>10993</v>
          </cell>
          <cell r="CW82">
            <v>15610</v>
          </cell>
          <cell r="CX82">
            <v>17919</v>
          </cell>
          <cell r="CY82">
            <v>12092</v>
          </cell>
          <cell r="CZ82">
            <v>22370</v>
          </cell>
          <cell r="DA82">
            <v>12092</v>
          </cell>
          <cell r="DB82">
            <v>17171</v>
          </cell>
          <cell r="DC82">
            <v>19710</v>
          </cell>
          <cell r="DD82">
            <v>22370</v>
          </cell>
          <cell r="DE82">
            <v>24910</v>
          </cell>
          <cell r="DF82">
            <v>12092</v>
          </cell>
          <cell r="DG82">
            <v>17171</v>
          </cell>
          <cell r="DH82">
            <v>19710</v>
          </cell>
          <cell r="DI82">
            <v>13543</v>
          </cell>
          <cell r="DJ82">
            <v>25055</v>
          </cell>
          <cell r="DK82">
            <v>13543</v>
          </cell>
          <cell r="DL82">
            <v>19231</v>
          </cell>
          <cell r="DM82">
            <v>22075</v>
          </cell>
          <cell r="DN82">
            <v>25055</v>
          </cell>
          <cell r="DO82">
            <v>27899</v>
          </cell>
          <cell r="DP82">
            <v>13543</v>
          </cell>
          <cell r="DQ82">
            <v>19231</v>
          </cell>
          <cell r="DR82">
            <v>22075</v>
          </cell>
          <cell r="DS82">
            <v>14533</v>
          </cell>
          <cell r="DT82">
            <v>26886</v>
          </cell>
          <cell r="DU82">
            <v>14533</v>
          </cell>
          <cell r="DV82">
            <v>20637</v>
          </cell>
          <cell r="DW82">
            <v>23689</v>
          </cell>
          <cell r="DX82">
            <v>26886</v>
          </cell>
          <cell r="DY82">
            <v>29938</v>
          </cell>
          <cell r="DZ82">
            <v>14533</v>
          </cell>
          <cell r="EA82">
            <v>20637</v>
          </cell>
          <cell r="EB82">
            <v>23689</v>
          </cell>
          <cell r="EC82">
            <v>16314</v>
          </cell>
          <cell r="ED82">
            <v>30181</v>
          </cell>
          <cell r="EE82">
            <v>16314</v>
          </cell>
          <cell r="EF82">
            <v>23166</v>
          </cell>
          <cell r="EG82">
            <v>26592</v>
          </cell>
          <cell r="EH82">
            <v>30181</v>
          </cell>
          <cell r="EI82">
            <v>33607</v>
          </cell>
          <cell r="EJ82">
            <v>16314</v>
          </cell>
          <cell r="EK82">
            <v>23166</v>
          </cell>
          <cell r="EL82">
            <v>26592</v>
          </cell>
          <cell r="EM82">
            <v>17945</v>
          </cell>
          <cell r="EN82">
            <v>33198</v>
          </cell>
          <cell r="EO82">
            <v>17945</v>
          </cell>
          <cell r="EP82">
            <v>25482</v>
          </cell>
          <cell r="EQ82">
            <v>29250</v>
          </cell>
          <cell r="ER82">
            <v>33198</v>
          </cell>
          <cell r="ES82">
            <v>36967</v>
          </cell>
          <cell r="ET82">
            <v>17945</v>
          </cell>
          <cell r="EU82">
            <v>25482</v>
          </cell>
          <cell r="EV82">
            <v>29250</v>
          </cell>
          <cell r="EW82">
            <v>18761</v>
          </cell>
          <cell r="EX82">
            <v>34708</v>
          </cell>
          <cell r="EY82">
            <v>18761</v>
          </cell>
          <cell r="EZ82">
            <v>26641</v>
          </cell>
          <cell r="FA82">
            <v>30580</v>
          </cell>
          <cell r="FB82">
            <v>34708</v>
          </cell>
          <cell r="FC82">
            <v>38648</v>
          </cell>
          <cell r="FD82">
            <v>18761</v>
          </cell>
          <cell r="FE82">
            <v>26641</v>
          </cell>
          <cell r="FF82">
            <v>30580</v>
          </cell>
        </row>
        <row r="83">
          <cell r="A83" t="str">
            <v>V</v>
          </cell>
          <cell r="B83" t="str">
            <v>B</v>
          </cell>
          <cell r="C83">
            <v>7577</v>
          </cell>
          <cell r="D83">
            <v>14018</v>
          </cell>
          <cell r="E83">
            <v>7577</v>
          </cell>
          <cell r="F83">
            <v>10760</v>
          </cell>
          <cell r="G83">
            <v>12351</v>
          </cell>
          <cell r="H83">
            <v>14018</v>
          </cell>
          <cell r="I83">
            <v>15610</v>
          </cell>
          <cell r="J83">
            <v>7577</v>
          </cell>
          <cell r="K83">
            <v>10760</v>
          </cell>
          <cell r="L83">
            <v>12351</v>
          </cell>
          <cell r="M83">
            <v>8296</v>
          </cell>
          <cell r="N83">
            <v>15348</v>
          </cell>
          <cell r="O83">
            <v>8296</v>
          </cell>
          <cell r="P83">
            <v>11780</v>
          </cell>
          <cell r="Q83">
            <v>13522</v>
          </cell>
          <cell r="R83">
            <v>15348</v>
          </cell>
          <cell r="S83">
            <v>17090</v>
          </cell>
          <cell r="T83">
            <v>8296</v>
          </cell>
          <cell r="U83">
            <v>11780</v>
          </cell>
          <cell r="V83">
            <v>13522</v>
          </cell>
          <cell r="W83"/>
          <cell r="X83"/>
          <cell r="Y83"/>
          <cell r="Z83"/>
          <cell r="AA83"/>
          <cell r="AB83"/>
          <cell r="AC83"/>
          <cell r="AD83"/>
          <cell r="AE83"/>
          <cell r="AF83"/>
          <cell r="AG83"/>
          <cell r="AH83"/>
          <cell r="AI83"/>
          <cell r="AJ83"/>
          <cell r="AK83"/>
          <cell r="AL83"/>
          <cell r="AM83"/>
          <cell r="AN83"/>
          <cell r="AO83"/>
          <cell r="AP83"/>
          <cell r="AQ83">
            <v>9320</v>
          </cell>
          <cell r="AR83">
            <v>17241</v>
          </cell>
          <cell r="AS83">
            <v>9320</v>
          </cell>
          <cell r="AT83">
            <v>13233</v>
          </cell>
          <cell r="AU83">
            <v>15191</v>
          </cell>
          <cell r="AV83">
            <v>17241</v>
          </cell>
          <cell r="AW83">
            <v>19198</v>
          </cell>
          <cell r="AX83">
            <v>9320</v>
          </cell>
          <cell r="AY83">
            <v>13233</v>
          </cell>
          <cell r="AZ83">
            <v>15191</v>
          </cell>
          <cell r="BA83">
            <v>9753</v>
          </cell>
          <cell r="BB83">
            <v>18043</v>
          </cell>
          <cell r="BC83">
            <v>9753</v>
          </cell>
          <cell r="BD83">
            <v>13848</v>
          </cell>
          <cell r="BE83">
            <v>15897</v>
          </cell>
          <cell r="BF83">
            <v>18043</v>
          </cell>
          <cell r="BG83">
            <v>20091</v>
          </cell>
          <cell r="BH83">
            <v>9753</v>
          </cell>
          <cell r="BI83">
            <v>13848</v>
          </cell>
          <cell r="BJ83">
            <v>15897</v>
          </cell>
          <cell r="BK83">
            <v>10403</v>
          </cell>
          <cell r="BL83">
            <v>19246</v>
          </cell>
          <cell r="BM83">
            <v>10403</v>
          </cell>
          <cell r="BN83">
            <v>14772</v>
          </cell>
          <cell r="BO83">
            <v>16957</v>
          </cell>
          <cell r="BP83">
            <v>19246</v>
          </cell>
          <cell r="BQ83">
            <v>21431</v>
          </cell>
          <cell r="BR83">
            <v>10403</v>
          </cell>
          <cell r="BS83">
            <v>14772</v>
          </cell>
          <cell r="BT83">
            <v>16957</v>
          </cell>
          <cell r="BU83">
            <v>11270</v>
          </cell>
          <cell r="BV83">
            <v>20850</v>
          </cell>
          <cell r="BW83">
            <v>11270</v>
          </cell>
          <cell r="BX83">
            <v>16004</v>
          </cell>
          <cell r="BY83">
            <v>18371</v>
          </cell>
          <cell r="BZ83">
            <v>20850</v>
          </cell>
          <cell r="CA83">
            <v>23217</v>
          </cell>
          <cell r="CB83">
            <v>11270</v>
          </cell>
          <cell r="CC83">
            <v>16004</v>
          </cell>
          <cell r="CD83">
            <v>18371</v>
          </cell>
          <cell r="CE83">
            <v>12137</v>
          </cell>
          <cell r="CF83">
            <v>22453</v>
          </cell>
          <cell r="CG83">
            <v>12137</v>
          </cell>
          <cell r="CH83">
            <v>17234</v>
          </cell>
          <cell r="CI83">
            <v>19782</v>
          </cell>
          <cell r="CJ83">
            <v>22453</v>
          </cell>
          <cell r="CK83">
            <v>25001</v>
          </cell>
          <cell r="CL83">
            <v>12137</v>
          </cell>
          <cell r="CM83">
            <v>17234</v>
          </cell>
          <cell r="CN83">
            <v>19782</v>
          </cell>
          <cell r="CO83">
            <v>13411</v>
          </cell>
          <cell r="CP83">
            <v>24811</v>
          </cell>
          <cell r="CQ83">
            <v>13411</v>
          </cell>
          <cell r="CR83">
            <v>19044</v>
          </cell>
          <cell r="CS83">
            <v>21861</v>
          </cell>
          <cell r="CT83">
            <v>24811</v>
          </cell>
          <cell r="CU83">
            <v>27628</v>
          </cell>
          <cell r="CV83">
            <v>13411</v>
          </cell>
          <cell r="CW83">
            <v>19044</v>
          </cell>
          <cell r="CX83">
            <v>21861</v>
          </cell>
          <cell r="CY83">
            <v>14752</v>
          </cell>
          <cell r="CZ83">
            <v>27291</v>
          </cell>
          <cell r="DA83">
            <v>14752</v>
          </cell>
          <cell r="DB83">
            <v>20949</v>
          </cell>
          <cell r="DC83">
            <v>24046</v>
          </cell>
          <cell r="DD83">
            <v>27291</v>
          </cell>
          <cell r="DE83">
            <v>30390</v>
          </cell>
          <cell r="DF83">
            <v>14752</v>
          </cell>
          <cell r="DG83">
            <v>20949</v>
          </cell>
          <cell r="DH83">
            <v>24046</v>
          </cell>
          <cell r="DI83">
            <v>16522</v>
          </cell>
          <cell r="DJ83">
            <v>30567</v>
          </cell>
          <cell r="DK83">
            <v>16522</v>
          </cell>
          <cell r="DL83">
            <v>23462</v>
          </cell>
          <cell r="DM83">
            <v>26932</v>
          </cell>
          <cell r="DN83">
            <v>30567</v>
          </cell>
          <cell r="DO83">
            <v>34037</v>
          </cell>
          <cell r="DP83">
            <v>16522</v>
          </cell>
          <cell r="DQ83">
            <v>23462</v>
          </cell>
          <cell r="DR83">
            <v>26932</v>
          </cell>
          <cell r="DS83">
            <v>17730</v>
          </cell>
          <cell r="DT83">
            <v>32801</v>
          </cell>
          <cell r="DU83">
            <v>17730</v>
          </cell>
          <cell r="DV83">
            <v>25177</v>
          </cell>
          <cell r="DW83">
            <v>28901</v>
          </cell>
          <cell r="DX83">
            <v>32801</v>
          </cell>
          <cell r="DY83">
            <v>36524</v>
          </cell>
          <cell r="DZ83">
            <v>17730</v>
          </cell>
          <cell r="EA83">
            <v>25177</v>
          </cell>
          <cell r="EB83">
            <v>28901</v>
          </cell>
          <cell r="EC83">
            <v>19903</v>
          </cell>
          <cell r="ED83">
            <v>36821</v>
          </cell>
          <cell r="EE83">
            <v>19903</v>
          </cell>
          <cell r="EF83">
            <v>28263</v>
          </cell>
          <cell r="EG83">
            <v>32442</v>
          </cell>
          <cell r="EH83">
            <v>36821</v>
          </cell>
          <cell r="EI83">
            <v>41001</v>
          </cell>
          <cell r="EJ83">
            <v>19903</v>
          </cell>
          <cell r="EK83">
            <v>28263</v>
          </cell>
          <cell r="EL83">
            <v>32442</v>
          </cell>
          <cell r="EM83">
            <v>21893</v>
          </cell>
          <cell r="EN83">
            <v>40502</v>
          </cell>
          <cell r="EO83">
            <v>21893</v>
          </cell>
          <cell r="EP83">
            <v>31088</v>
          </cell>
          <cell r="EQ83">
            <v>35685</v>
          </cell>
          <cell r="ER83">
            <v>40502</v>
          </cell>
          <cell r="ES83">
            <v>45100</v>
          </cell>
          <cell r="ET83">
            <v>21893</v>
          </cell>
          <cell r="EU83">
            <v>31088</v>
          </cell>
          <cell r="EV83">
            <v>35685</v>
          </cell>
          <cell r="EW83">
            <v>22888</v>
          </cell>
          <cell r="EX83">
            <v>42344</v>
          </cell>
          <cell r="EY83">
            <v>22888</v>
          </cell>
          <cell r="EZ83">
            <v>32502</v>
          </cell>
          <cell r="FA83">
            <v>37308</v>
          </cell>
          <cell r="FB83">
            <v>42344</v>
          </cell>
          <cell r="FC83">
            <v>47151</v>
          </cell>
          <cell r="FD83">
            <v>22888</v>
          </cell>
          <cell r="FE83">
            <v>32502</v>
          </cell>
          <cell r="FF83">
            <v>37308</v>
          </cell>
        </row>
        <row r="84">
          <cell r="A84" t="str">
            <v>V</v>
          </cell>
          <cell r="B84" t="str">
            <v>A-S</v>
          </cell>
          <cell r="C84">
            <v>8261</v>
          </cell>
          <cell r="D84">
            <v>15282</v>
          </cell>
          <cell r="E84">
            <v>8261</v>
          </cell>
          <cell r="F84">
            <v>11731</v>
          </cell>
          <cell r="G84">
            <v>13465</v>
          </cell>
          <cell r="H84">
            <v>15282</v>
          </cell>
          <cell r="I84">
            <v>17017</v>
          </cell>
          <cell r="J84">
            <v>8261</v>
          </cell>
          <cell r="K84">
            <v>11731</v>
          </cell>
          <cell r="L84">
            <v>13465</v>
          </cell>
          <cell r="M84">
            <v>9044</v>
          </cell>
          <cell r="N84">
            <v>16731</v>
          </cell>
          <cell r="O84">
            <v>9044</v>
          </cell>
          <cell r="P84">
            <v>12842</v>
          </cell>
          <cell r="Q84">
            <v>14742</v>
          </cell>
          <cell r="R84">
            <v>16731</v>
          </cell>
          <cell r="S84">
            <v>18631</v>
          </cell>
          <cell r="T84">
            <v>9044</v>
          </cell>
          <cell r="U84">
            <v>12842</v>
          </cell>
          <cell r="V84">
            <v>14742</v>
          </cell>
          <cell r="W84"/>
          <cell r="X84"/>
          <cell r="Y84"/>
          <cell r="Z84"/>
          <cell r="AA84"/>
          <cell r="AB84"/>
          <cell r="AC84"/>
          <cell r="AD84"/>
          <cell r="AE84"/>
          <cell r="AF84"/>
          <cell r="AG84"/>
          <cell r="AH84"/>
          <cell r="AI84"/>
          <cell r="AJ84"/>
          <cell r="AK84"/>
          <cell r="AL84"/>
          <cell r="AM84"/>
          <cell r="AN84"/>
          <cell r="AO84"/>
          <cell r="AP84"/>
          <cell r="AQ84">
            <v>10160</v>
          </cell>
          <cell r="AR84">
            <v>18796</v>
          </cell>
          <cell r="AS84">
            <v>10160</v>
          </cell>
          <cell r="AT84">
            <v>14427</v>
          </cell>
          <cell r="AU84">
            <v>16561</v>
          </cell>
          <cell r="AV84">
            <v>18796</v>
          </cell>
          <cell r="AW84">
            <v>20929</v>
          </cell>
          <cell r="AX84">
            <v>10160</v>
          </cell>
          <cell r="AY84">
            <v>14427</v>
          </cell>
          <cell r="AZ84">
            <v>16561</v>
          </cell>
          <cell r="BA84">
            <v>10632</v>
          </cell>
          <cell r="BB84">
            <v>19669</v>
          </cell>
          <cell r="BC84">
            <v>10632</v>
          </cell>
          <cell r="BD84">
            <v>15097</v>
          </cell>
          <cell r="BE84">
            <v>17330</v>
          </cell>
          <cell r="BF84">
            <v>19669</v>
          </cell>
          <cell r="BG84">
            <v>21902</v>
          </cell>
          <cell r="BH84">
            <v>10632</v>
          </cell>
          <cell r="BI84">
            <v>15097</v>
          </cell>
          <cell r="BJ84">
            <v>17330</v>
          </cell>
          <cell r="BK84">
            <v>11341</v>
          </cell>
          <cell r="BL84">
            <v>20981</v>
          </cell>
          <cell r="BM84">
            <v>11341</v>
          </cell>
          <cell r="BN84">
            <v>16104</v>
          </cell>
          <cell r="BO84">
            <v>18486</v>
          </cell>
          <cell r="BP84">
            <v>20981</v>
          </cell>
          <cell r="BQ84">
            <v>23363</v>
          </cell>
          <cell r="BR84">
            <v>11341</v>
          </cell>
          <cell r="BS84">
            <v>16104</v>
          </cell>
          <cell r="BT84">
            <v>18486</v>
          </cell>
          <cell r="BU84">
            <v>12287</v>
          </cell>
          <cell r="BV84">
            <v>22730</v>
          </cell>
          <cell r="BW84">
            <v>12287</v>
          </cell>
          <cell r="BX84">
            <v>17447</v>
          </cell>
          <cell r="BY84">
            <v>20027</v>
          </cell>
          <cell r="BZ84">
            <v>22730</v>
          </cell>
          <cell r="CA84">
            <v>25310</v>
          </cell>
          <cell r="CB84">
            <v>12287</v>
          </cell>
          <cell r="CC84">
            <v>17447</v>
          </cell>
          <cell r="CD84">
            <v>20027</v>
          </cell>
          <cell r="CE84">
            <v>13231</v>
          </cell>
          <cell r="CF84">
            <v>24477</v>
          </cell>
          <cell r="CG84">
            <v>13231</v>
          </cell>
          <cell r="CH84">
            <v>18788</v>
          </cell>
          <cell r="CI84">
            <v>21566</v>
          </cell>
          <cell r="CJ84">
            <v>24477</v>
          </cell>
          <cell r="CK84">
            <v>27256</v>
          </cell>
          <cell r="CL84">
            <v>13231</v>
          </cell>
          <cell r="CM84">
            <v>18788</v>
          </cell>
          <cell r="CN84">
            <v>21566</v>
          </cell>
          <cell r="CO84">
            <v>14621</v>
          </cell>
          <cell r="CP84">
            <v>27048</v>
          </cell>
          <cell r="CQ84">
            <v>14621</v>
          </cell>
          <cell r="CR84">
            <v>20761</v>
          </cell>
          <cell r="CS84">
            <v>23832</v>
          </cell>
          <cell r="CT84">
            <v>27048</v>
          </cell>
          <cell r="CU84">
            <v>30119</v>
          </cell>
          <cell r="CV84">
            <v>14621</v>
          </cell>
          <cell r="CW84">
            <v>20761</v>
          </cell>
          <cell r="CX84">
            <v>23832</v>
          </cell>
          <cell r="CY84">
            <v>16082</v>
          </cell>
          <cell r="CZ84">
            <v>29752</v>
          </cell>
          <cell r="DA84">
            <v>16082</v>
          </cell>
          <cell r="DB84">
            <v>22837</v>
          </cell>
          <cell r="DC84">
            <v>26214</v>
          </cell>
          <cell r="DD84">
            <v>29752</v>
          </cell>
          <cell r="DE84">
            <v>33130</v>
          </cell>
          <cell r="DF84">
            <v>16082</v>
          </cell>
          <cell r="DG84">
            <v>22837</v>
          </cell>
          <cell r="DH84">
            <v>26214</v>
          </cell>
          <cell r="DI84">
            <v>18012</v>
          </cell>
          <cell r="DJ84">
            <v>33323</v>
          </cell>
          <cell r="DK84">
            <v>18012</v>
          </cell>
          <cell r="DL84">
            <v>25577</v>
          </cell>
          <cell r="DM84">
            <v>29360</v>
          </cell>
          <cell r="DN84">
            <v>33323</v>
          </cell>
          <cell r="DO84">
            <v>37106</v>
          </cell>
          <cell r="DP84">
            <v>18012</v>
          </cell>
          <cell r="DQ84">
            <v>25577</v>
          </cell>
          <cell r="DR84">
            <v>29360</v>
          </cell>
          <cell r="DS84">
            <v>19329</v>
          </cell>
          <cell r="DT84">
            <v>35758</v>
          </cell>
          <cell r="DU84">
            <v>19329</v>
          </cell>
          <cell r="DV84">
            <v>27447</v>
          </cell>
          <cell r="DW84">
            <v>31506</v>
          </cell>
          <cell r="DX84">
            <v>35758</v>
          </cell>
          <cell r="DY84">
            <v>39818</v>
          </cell>
          <cell r="DZ84">
            <v>19329</v>
          </cell>
          <cell r="EA84">
            <v>27447</v>
          </cell>
          <cell r="EB84">
            <v>31506</v>
          </cell>
          <cell r="EC84">
            <v>21698</v>
          </cell>
          <cell r="ED84">
            <v>40141</v>
          </cell>
          <cell r="EE84">
            <v>21698</v>
          </cell>
          <cell r="EF84">
            <v>30811</v>
          </cell>
          <cell r="EG84">
            <v>35367</v>
          </cell>
          <cell r="EH84">
            <v>40141</v>
          </cell>
          <cell r="EI84">
            <v>44697</v>
          </cell>
          <cell r="EJ84">
            <v>21698</v>
          </cell>
          <cell r="EK84">
            <v>30811</v>
          </cell>
          <cell r="EL84">
            <v>35367</v>
          </cell>
          <cell r="EM84">
            <v>23867</v>
          </cell>
          <cell r="EN84">
            <v>44153</v>
          </cell>
          <cell r="EO84">
            <v>23867</v>
          </cell>
          <cell r="EP84">
            <v>33891</v>
          </cell>
          <cell r="EQ84">
            <v>38903</v>
          </cell>
          <cell r="ER84">
            <v>44153</v>
          </cell>
          <cell r="ES84">
            <v>49166</v>
          </cell>
          <cell r="ET84">
            <v>23867</v>
          </cell>
          <cell r="EU84">
            <v>33891</v>
          </cell>
          <cell r="EV84">
            <v>38903</v>
          </cell>
          <cell r="EW84">
            <v>24952</v>
          </cell>
          <cell r="EX84">
            <v>46162</v>
          </cell>
          <cell r="EY84">
            <v>24952</v>
          </cell>
          <cell r="EZ84">
            <v>35433</v>
          </cell>
          <cell r="FA84">
            <v>40671</v>
          </cell>
          <cell r="FB84">
            <v>46162</v>
          </cell>
          <cell r="FC84">
            <v>51402</v>
          </cell>
          <cell r="FD84">
            <v>24952</v>
          </cell>
          <cell r="FE84">
            <v>35433</v>
          </cell>
          <cell r="FF84">
            <v>40671</v>
          </cell>
        </row>
        <row r="85">
          <cell r="A85" t="str">
            <v>VI</v>
          </cell>
          <cell r="B85" t="str">
            <v>D</v>
          </cell>
          <cell r="C85">
            <v>6536</v>
          </cell>
          <cell r="D85">
            <v>12092</v>
          </cell>
          <cell r="E85">
            <v>6536</v>
          </cell>
          <cell r="F85">
            <v>9281</v>
          </cell>
          <cell r="G85">
            <v>10654</v>
          </cell>
          <cell r="H85">
            <v>12092</v>
          </cell>
          <cell r="I85">
            <v>13464</v>
          </cell>
          <cell r="J85">
            <v>6536</v>
          </cell>
          <cell r="K85">
            <v>9281</v>
          </cell>
          <cell r="L85">
            <v>10654</v>
          </cell>
          <cell r="M85">
            <v>7163</v>
          </cell>
          <cell r="N85">
            <v>13252</v>
          </cell>
          <cell r="O85">
            <v>7163</v>
          </cell>
          <cell r="P85">
            <v>10171</v>
          </cell>
          <cell r="Q85">
            <v>11676</v>
          </cell>
          <cell r="R85">
            <v>13252</v>
          </cell>
          <cell r="S85">
            <v>14756</v>
          </cell>
          <cell r="T85">
            <v>7163</v>
          </cell>
          <cell r="U85">
            <v>10171</v>
          </cell>
          <cell r="V85">
            <v>11676</v>
          </cell>
          <cell r="W85"/>
          <cell r="X85"/>
          <cell r="Y85"/>
          <cell r="Z85"/>
          <cell r="AA85"/>
          <cell r="AB85"/>
          <cell r="AC85"/>
          <cell r="AD85"/>
          <cell r="AE85"/>
          <cell r="AF85"/>
          <cell r="AG85"/>
          <cell r="AH85"/>
          <cell r="AI85"/>
          <cell r="AJ85"/>
          <cell r="AK85"/>
          <cell r="AL85"/>
          <cell r="AM85"/>
          <cell r="AN85"/>
          <cell r="AO85"/>
          <cell r="AP85"/>
          <cell r="AQ85">
            <v>8047</v>
          </cell>
          <cell r="AR85">
            <v>14887</v>
          </cell>
          <cell r="AS85">
            <v>8047</v>
          </cell>
          <cell r="AT85">
            <v>11427</v>
          </cell>
          <cell r="AU85">
            <v>13117</v>
          </cell>
          <cell r="AV85">
            <v>14887</v>
          </cell>
          <cell r="AW85">
            <v>16577</v>
          </cell>
          <cell r="AX85">
            <v>8047</v>
          </cell>
          <cell r="AY85">
            <v>11427</v>
          </cell>
          <cell r="AZ85">
            <v>13117</v>
          </cell>
          <cell r="BA85">
            <v>8421</v>
          </cell>
          <cell r="BB85">
            <v>15579</v>
          </cell>
          <cell r="BC85">
            <v>8421</v>
          </cell>
          <cell r="BD85">
            <v>11958</v>
          </cell>
          <cell r="BE85">
            <v>13726</v>
          </cell>
          <cell r="BF85">
            <v>15579</v>
          </cell>
          <cell r="BG85">
            <v>17347</v>
          </cell>
          <cell r="BH85">
            <v>8421</v>
          </cell>
          <cell r="BI85">
            <v>11958</v>
          </cell>
          <cell r="BJ85">
            <v>13726</v>
          </cell>
          <cell r="BK85">
            <v>8982</v>
          </cell>
          <cell r="BL85">
            <v>16617</v>
          </cell>
          <cell r="BM85">
            <v>8982</v>
          </cell>
          <cell r="BN85">
            <v>12754</v>
          </cell>
          <cell r="BO85">
            <v>14641</v>
          </cell>
          <cell r="BP85">
            <v>16617</v>
          </cell>
          <cell r="BQ85">
            <v>18503</v>
          </cell>
          <cell r="BR85">
            <v>8982</v>
          </cell>
          <cell r="BS85">
            <v>12754</v>
          </cell>
          <cell r="BT85">
            <v>14641</v>
          </cell>
          <cell r="BU85">
            <v>9731</v>
          </cell>
          <cell r="BV85">
            <v>18002</v>
          </cell>
          <cell r="BW85">
            <v>9731</v>
          </cell>
          <cell r="BX85">
            <v>13818</v>
          </cell>
          <cell r="BY85">
            <v>15862</v>
          </cell>
          <cell r="BZ85">
            <v>18002</v>
          </cell>
          <cell r="CA85">
            <v>20046</v>
          </cell>
          <cell r="CB85">
            <v>9731</v>
          </cell>
          <cell r="CC85">
            <v>13818</v>
          </cell>
          <cell r="CD85">
            <v>15862</v>
          </cell>
          <cell r="CE85">
            <v>10479</v>
          </cell>
          <cell r="CF85">
            <v>19386</v>
          </cell>
          <cell r="CG85">
            <v>10479</v>
          </cell>
          <cell r="CH85">
            <v>14880</v>
          </cell>
          <cell r="CI85">
            <v>17081</v>
          </cell>
          <cell r="CJ85">
            <v>19386</v>
          </cell>
          <cell r="CK85">
            <v>21587</v>
          </cell>
          <cell r="CL85">
            <v>10479</v>
          </cell>
          <cell r="CM85">
            <v>14880</v>
          </cell>
          <cell r="CN85">
            <v>17081</v>
          </cell>
          <cell r="CO85">
            <v>11580</v>
          </cell>
          <cell r="CP85">
            <v>21423</v>
          </cell>
          <cell r="CQ85">
            <v>11580</v>
          </cell>
          <cell r="CR85">
            <v>16444</v>
          </cell>
          <cell r="CS85">
            <v>18875</v>
          </cell>
          <cell r="CT85">
            <v>21423</v>
          </cell>
          <cell r="CU85">
            <v>23855</v>
          </cell>
          <cell r="CV85">
            <v>11580</v>
          </cell>
          <cell r="CW85">
            <v>16444</v>
          </cell>
          <cell r="CX85">
            <v>18875</v>
          </cell>
          <cell r="CY85">
            <v>12738</v>
          </cell>
          <cell r="CZ85">
            <v>23565</v>
          </cell>
          <cell r="DA85">
            <v>12738</v>
          </cell>
          <cell r="DB85">
            <v>18088</v>
          </cell>
          <cell r="DC85">
            <v>20763</v>
          </cell>
          <cell r="DD85">
            <v>23565</v>
          </cell>
          <cell r="DE85">
            <v>26240</v>
          </cell>
          <cell r="DF85">
            <v>12738</v>
          </cell>
          <cell r="DG85">
            <v>18088</v>
          </cell>
          <cell r="DH85">
            <v>20763</v>
          </cell>
          <cell r="DI85">
            <v>14267</v>
          </cell>
          <cell r="DJ85">
            <v>26394</v>
          </cell>
          <cell r="DK85">
            <v>14267</v>
          </cell>
          <cell r="DL85">
            <v>20259</v>
          </cell>
          <cell r="DM85">
            <v>23255</v>
          </cell>
          <cell r="DN85">
            <v>26394</v>
          </cell>
          <cell r="DO85">
            <v>29390</v>
          </cell>
          <cell r="DP85">
            <v>14267</v>
          </cell>
          <cell r="DQ85">
            <v>20259</v>
          </cell>
          <cell r="DR85">
            <v>23255</v>
          </cell>
          <cell r="DS85">
            <v>15309</v>
          </cell>
          <cell r="DT85">
            <v>28322</v>
          </cell>
          <cell r="DU85">
            <v>15309</v>
          </cell>
          <cell r="DV85">
            <v>21739</v>
          </cell>
          <cell r="DW85">
            <v>24954</v>
          </cell>
          <cell r="DX85">
            <v>28322</v>
          </cell>
          <cell r="DY85">
            <v>31537</v>
          </cell>
          <cell r="DZ85">
            <v>15309</v>
          </cell>
          <cell r="EA85">
            <v>21739</v>
          </cell>
          <cell r="EB85">
            <v>24954</v>
          </cell>
          <cell r="EC85">
            <v>17185</v>
          </cell>
          <cell r="ED85">
            <v>31792</v>
          </cell>
          <cell r="EE85">
            <v>17185</v>
          </cell>
          <cell r="EF85">
            <v>24403</v>
          </cell>
          <cell r="EG85">
            <v>28012</v>
          </cell>
          <cell r="EH85">
            <v>31792</v>
          </cell>
          <cell r="EI85">
            <v>35401</v>
          </cell>
          <cell r="EJ85">
            <v>17185</v>
          </cell>
          <cell r="EK85">
            <v>24403</v>
          </cell>
          <cell r="EL85">
            <v>28012</v>
          </cell>
          <cell r="EM85">
            <v>18904</v>
          </cell>
          <cell r="EN85">
            <v>34972</v>
          </cell>
          <cell r="EO85">
            <v>18904</v>
          </cell>
          <cell r="EP85">
            <v>26844</v>
          </cell>
          <cell r="EQ85">
            <v>30814</v>
          </cell>
          <cell r="ER85">
            <v>34972</v>
          </cell>
          <cell r="ES85">
            <v>38942</v>
          </cell>
          <cell r="ET85">
            <v>18904</v>
          </cell>
          <cell r="EU85">
            <v>26844</v>
          </cell>
          <cell r="EV85">
            <v>30814</v>
          </cell>
          <cell r="EW85">
            <v>19763</v>
          </cell>
          <cell r="EX85">
            <v>36562</v>
          </cell>
          <cell r="EY85">
            <v>19763</v>
          </cell>
          <cell r="EZ85">
            <v>28063</v>
          </cell>
          <cell r="FA85">
            <v>32214</v>
          </cell>
          <cell r="FB85">
            <v>36562</v>
          </cell>
          <cell r="FC85">
            <v>40712</v>
          </cell>
          <cell r="FD85">
            <v>19763</v>
          </cell>
          <cell r="FE85">
            <v>28063</v>
          </cell>
          <cell r="FF85">
            <v>32214</v>
          </cell>
        </row>
        <row r="86">
          <cell r="A86" t="str">
            <v>VI</v>
          </cell>
          <cell r="B86" t="str">
            <v>B</v>
          </cell>
          <cell r="C86">
            <v>7974</v>
          </cell>
          <cell r="D86">
            <v>14752</v>
          </cell>
          <cell r="E86">
            <v>7974</v>
          </cell>
          <cell r="F86">
            <v>11323</v>
          </cell>
          <cell r="G86">
            <v>12998</v>
          </cell>
          <cell r="H86">
            <v>14752</v>
          </cell>
          <cell r="I86">
            <v>16426</v>
          </cell>
          <cell r="J86">
            <v>7974</v>
          </cell>
          <cell r="K86">
            <v>11323</v>
          </cell>
          <cell r="L86">
            <v>12998</v>
          </cell>
          <cell r="M86">
            <v>8739</v>
          </cell>
          <cell r="N86">
            <v>16167</v>
          </cell>
          <cell r="O86">
            <v>8739</v>
          </cell>
          <cell r="P86">
            <v>12409</v>
          </cell>
          <cell r="Q86">
            <v>14245</v>
          </cell>
          <cell r="R86">
            <v>16167</v>
          </cell>
          <cell r="S86">
            <v>18002</v>
          </cell>
          <cell r="T86">
            <v>8739</v>
          </cell>
          <cell r="U86">
            <v>12409</v>
          </cell>
          <cell r="V86">
            <v>14245</v>
          </cell>
          <cell r="W86"/>
          <cell r="X86"/>
          <cell r="Y86"/>
          <cell r="Z86"/>
          <cell r="AA86"/>
          <cell r="AB86"/>
          <cell r="AC86"/>
          <cell r="AD86"/>
          <cell r="AE86"/>
          <cell r="AF86"/>
          <cell r="AG86"/>
          <cell r="AH86"/>
          <cell r="AI86"/>
          <cell r="AJ86"/>
          <cell r="AK86"/>
          <cell r="AL86"/>
          <cell r="AM86"/>
          <cell r="AN86"/>
          <cell r="AO86"/>
          <cell r="AP86"/>
          <cell r="AQ86">
            <v>9817</v>
          </cell>
          <cell r="AR86">
            <v>18162</v>
          </cell>
          <cell r="AS86">
            <v>9817</v>
          </cell>
          <cell r="AT86">
            <v>13941</v>
          </cell>
          <cell r="AU86">
            <v>16003</v>
          </cell>
          <cell r="AV86">
            <v>18162</v>
          </cell>
          <cell r="AW86">
            <v>20224</v>
          </cell>
          <cell r="AX86">
            <v>9817</v>
          </cell>
          <cell r="AY86">
            <v>13941</v>
          </cell>
          <cell r="AZ86">
            <v>16003</v>
          </cell>
          <cell r="BA86">
            <v>10274</v>
          </cell>
          <cell r="BB86">
            <v>19006</v>
          </cell>
          <cell r="BC86">
            <v>10274</v>
          </cell>
          <cell r="BD86">
            <v>14589</v>
          </cell>
          <cell r="BE86">
            <v>16746</v>
          </cell>
          <cell r="BF86">
            <v>19006</v>
          </cell>
          <cell r="BG86">
            <v>21163</v>
          </cell>
          <cell r="BH86">
            <v>10274</v>
          </cell>
          <cell r="BI86">
            <v>14589</v>
          </cell>
          <cell r="BJ86">
            <v>16746</v>
          </cell>
          <cell r="BK86">
            <v>10958</v>
          </cell>
          <cell r="BL86">
            <v>20273</v>
          </cell>
          <cell r="BM86">
            <v>10958</v>
          </cell>
          <cell r="BN86">
            <v>15560</v>
          </cell>
          <cell r="BO86">
            <v>17862</v>
          </cell>
          <cell r="BP86">
            <v>20273</v>
          </cell>
          <cell r="BQ86">
            <v>22574</v>
          </cell>
          <cell r="BR86">
            <v>10958</v>
          </cell>
          <cell r="BS86">
            <v>15560</v>
          </cell>
          <cell r="BT86">
            <v>17862</v>
          </cell>
          <cell r="BU86">
            <v>11872</v>
          </cell>
          <cell r="BV86">
            <v>21962</v>
          </cell>
          <cell r="BW86">
            <v>11872</v>
          </cell>
          <cell r="BX86">
            <v>16858</v>
          </cell>
          <cell r="BY86">
            <v>19352</v>
          </cell>
          <cell r="BZ86">
            <v>21962</v>
          </cell>
          <cell r="CA86">
            <v>24456</v>
          </cell>
          <cell r="CB86">
            <v>11872</v>
          </cell>
          <cell r="CC86">
            <v>16858</v>
          </cell>
          <cell r="CD86">
            <v>19352</v>
          </cell>
          <cell r="CE86">
            <v>12784</v>
          </cell>
          <cell r="CF86">
            <v>23651</v>
          </cell>
          <cell r="CG86">
            <v>12784</v>
          </cell>
          <cell r="CH86">
            <v>18154</v>
          </cell>
          <cell r="CI86">
            <v>20839</v>
          </cell>
          <cell r="CJ86">
            <v>23651</v>
          </cell>
          <cell r="CK86">
            <v>26336</v>
          </cell>
          <cell r="CL86">
            <v>12784</v>
          </cell>
          <cell r="CM86">
            <v>18154</v>
          </cell>
          <cell r="CN86">
            <v>20839</v>
          </cell>
          <cell r="CO86">
            <v>14128</v>
          </cell>
          <cell r="CP86">
            <v>26136</v>
          </cell>
          <cell r="CQ86">
            <v>14128</v>
          </cell>
          <cell r="CR86">
            <v>20062</v>
          </cell>
          <cell r="CS86">
            <v>23028</v>
          </cell>
          <cell r="CT86">
            <v>26136</v>
          </cell>
          <cell r="CU86">
            <v>29103</v>
          </cell>
          <cell r="CV86">
            <v>14128</v>
          </cell>
          <cell r="CW86">
            <v>20062</v>
          </cell>
          <cell r="CX86">
            <v>23028</v>
          </cell>
          <cell r="CY86">
            <v>15540</v>
          </cell>
          <cell r="CZ86">
            <v>28749</v>
          </cell>
          <cell r="DA86">
            <v>15540</v>
          </cell>
          <cell r="DB86">
            <v>22067</v>
          </cell>
          <cell r="DC86">
            <v>25331</v>
          </cell>
          <cell r="DD86">
            <v>28749</v>
          </cell>
          <cell r="DE86">
            <v>32013</v>
          </cell>
          <cell r="DF86">
            <v>15540</v>
          </cell>
          <cell r="DG86">
            <v>22067</v>
          </cell>
          <cell r="DH86">
            <v>25331</v>
          </cell>
          <cell r="DI86">
            <v>17406</v>
          </cell>
          <cell r="DJ86">
            <v>32201</v>
          </cell>
          <cell r="DK86">
            <v>17406</v>
          </cell>
          <cell r="DL86">
            <v>24716</v>
          </cell>
          <cell r="DM86">
            <v>28371</v>
          </cell>
          <cell r="DN86">
            <v>32201</v>
          </cell>
          <cell r="DO86">
            <v>35856</v>
          </cell>
          <cell r="DP86">
            <v>17406</v>
          </cell>
          <cell r="DQ86">
            <v>24716</v>
          </cell>
          <cell r="DR86">
            <v>28371</v>
          </cell>
          <cell r="DS86">
            <v>18677</v>
          </cell>
          <cell r="DT86">
            <v>34553</v>
          </cell>
          <cell r="DU86">
            <v>18677</v>
          </cell>
          <cell r="DV86">
            <v>26522</v>
          </cell>
          <cell r="DW86">
            <v>30444</v>
          </cell>
          <cell r="DX86">
            <v>34553</v>
          </cell>
          <cell r="DY86">
            <v>38475</v>
          </cell>
          <cell r="DZ86">
            <v>18677</v>
          </cell>
          <cell r="EA86">
            <v>26522</v>
          </cell>
          <cell r="EB86">
            <v>30444</v>
          </cell>
          <cell r="EC86">
            <v>20966</v>
          </cell>
          <cell r="ED86">
            <v>38786</v>
          </cell>
          <cell r="EE86">
            <v>20966</v>
          </cell>
          <cell r="EF86">
            <v>29772</v>
          </cell>
          <cell r="EG86">
            <v>34175</v>
          </cell>
          <cell r="EH86">
            <v>38786</v>
          </cell>
          <cell r="EI86">
            <v>43189</v>
          </cell>
          <cell r="EJ86">
            <v>20966</v>
          </cell>
          <cell r="EK86">
            <v>29772</v>
          </cell>
          <cell r="EL86">
            <v>34175</v>
          </cell>
          <cell r="EM86">
            <v>23063</v>
          </cell>
          <cell r="EN86">
            <v>42666</v>
          </cell>
          <cell r="EO86">
            <v>23063</v>
          </cell>
          <cell r="EP86">
            <v>32750</v>
          </cell>
          <cell r="EQ86">
            <v>37593</v>
          </cell>
          <cell r="ER86">
            <v>42666</v>
          </cell>
          <cell r="ES86">
            <v>47509</v>
          </cell>
          <cell r="ET86">
            <v>23063</v>
          </cell>
          <cell r="EU86">
            <v>32750</v>
          </cell>
          <cell r="EV86">
            <v>37593</v>
          </cell>
          <cell r="EW86">
            <v>24111</v>
          </cell>
          <cell r="EX86">
            <v>44606</v>
          </cell>
          <cell r="EY86">
            <v>24111</v>
          </cell>
          <cell r="EZ86">
            <v>34237</v>
          </cell>
          <cell r="FA86">
            <v>39301</v>
          </cell>
          <cell r="FB86">
            <v>44606</v>
          </cell>
          <cell r="FC86">
            <v>49669</v>
          </cell>
          <cell r="FD86">
            <v>24111</v>
          </cell>
          <cell r="FE86">
            <v>34237</v>
          </cell>
          <cell r="FF86">
            <v>39301</v>
          </cell>
        </row>
        <row r="87">
          <cell r="A87" t="str">
            <v>VI</v>
          </cell>
          <cell r="B87" t="str">
            <v>A-S</v>
          </cell>
          <cell r="C87">
            <v>8693</v>
          </cell>
          <cell r="D87">
            <v>16082</v>
          </cell>
          <cell r="E87">
            <v>8693</v>
          </cell>
          <cell r="F87">
            <v>12344</v>
          </cell>
          <cell r="G87">
            <v>14170</v>
          </cell>
          <cell r="H87">
            <v>16082</v>
          </cell>
          <cell r="I87">
            <v>17907</v>
          </cell>
          <cell r="J87">
            <v>8693</v>
          </cell>
          <cell r="K87">
            <v>12344</v>
          </cell>
          <cell r="L87">
            <v>14170</v>
          </cell>
          <cell r="M87">
            <v>9527</v>
          </cell>
          <cell r="N87">
            <v>17625</v>
          </cell>
          <cell r="O87">
            <v>9527</v>
          </cell>
          <cell r="P87">
            <v>13527</v>
          </cell>
          <cell r="Q87">
            <v>15529</v>
          </cell>
          <cell r="R87">
            <v>17625</v>
          </cell>
          <cell r="S87">
            <v>19625</v>
          </cell>
          <cell r="T87">
            <v>9527</v>
          </cell>
          <cell r="U87">
            <v>13527</v>
          </cell>
          <cell r="V87">
            <v>15529</v>
          </cell>
          <cell r="W87"/>
          <cell r="X87"/>
          <cell r="Y87"/>
          <cell r="Z87"/>
          <cell r="AA87"/>
          <cell r="AB87"/>
          <cell r="AC87"/>
          <cell r="AD87"/>
          <cell r="AE87"/>
          <cell r="AF87"/>
          <cell r="AG87"/>
          <cell r="AH87"/>
          <cell r="AI87"/>
          <cell r="AJ87"/>
          <cell r="AK87"/>
          <cell r="AL87"/>
          <cell r="AM87"/>
          <cell r="AN87"/>
          <cell r="AO87"/>
          <cell r="AP87"/>
          <cell r="AQ87">
            <v>10703</v>
          </cell>
          <cell r="AR87">
            <v>19800</v>
          </cell>
          <cell r="AS87">
            <v>10703</v>
          </cell>
          <cell r="AT87">
            <v>15198</v>
          </cell>
          <cell r="AU87">
            <v>17446</v>
          </cell>
          <cell r="AV87">
            <v>19800</v>
          </cell>
          <cell r="AW87">
            <v>22047</v>
          </cell>
          <cell r="AX87">
            <v>10703</v>
          </cell>
          <cell r="AY87">
            <v>15198</v>
          </cell>
          <cell r="AZ87">
            <v>17446</v>
          </cell>
          <cell r="BA87">
            <v>11200</v>
          </cell>
          <cell r="BB87">
            <v>20720</v>
          </cell>
          <cell r="BC87">
            <v>11200</v>
          </cell>
          <cell r="BD87">
            <v>15904</v>
          </cell>
          <cell r="BE87">
            <v>18256</v>
          </cell>
          <cell r="BF87">
            <v>20720</v>
          </cell>
          <cell r="BG87">
            <v>23072</v>
          </cell>
          <cell r="BH87">
            <v>11200</v>
          </cell>
          <cell r="BI87">
            <v>15904</v>
          </cell>
          <cell r="BJ87">
            <v>18256</v>
          </cell>
          <cell r="BK87">
            <v>11946</v>
          </cell>
          <cell r="BL87">
            <v>22101</v>
          </cell>
          <cell r="BM87">
            <v>11946</v>
          </cell>
          <cell r="BN87">
            <v>16963</v>
          </cell>
          <cell r="BO87">
            <v>19473</v>
          </cell>
          <cell r="BP87">
            <v>22101</v>
          </cell>
          <cell r="BQ87">
            <v>24609</v>
          </cell>
          <cell r="BR87">
            <v>11946</v>
          </cell>
          <cell r="BS87">
            <v>16963</v>
          </cell>
          <cell r="BT87">
            <v>19473</v>
          </cell>
          <cell r="BU87">
            <v>12942</v>
          </cell>
          <cell r="BV87">
            <v>23943</v>
          </cell>
          <cell r="BW87">
            <v>12942</v>
          </cell>
          <cell r="BX87">
            <v>18378</v>
          </cell>
          <cell r="BY87">
            <v>21096</v>
          </cell>
          <cell r="BZ87">
            <v>23943</v>
          </cell>
          <cell r="CA87">
            <v>26661</v>
          </cell>
          <cell r="CB87">
            <v>12942</v>
          </cell>
          <cell r="CC87">
            <v>18378</v>
          </cell>
          <cell r="CD87">
            <v>21096</v>
          </cell>
          <cell r="CE87">
            <v>13937</v>
          </cell>
          <cell r="CF87">
            <v>25783</v>
          </cell>
          <cell r="CG87">
            <v>13937</v>
          </cell>
          <cell r="CH87">
            <v>19790</v>
          </cell>
          <cell r="CI87">
            <v>22718</v>
          </cell>
          <cell r="CJ87">
            <v>25783</v>
          </cell>
          <cell r="CK87">
            <v>28711</v>
          </cell>
          <cell r="CL87">
            <v>13937</v>
          </cell>
          <cell r="CM87">
            <v>19790</v>
          </cell>
          <cell r="CN87">
            <v>22718</v>
          </cell>
          <cell r="CO87">
            <v>15401</v>
          </cell>
          <cell r="CP87">
            <v>28493</v>
          </cell>
          <cell r="CQ87">
            <v>15401</v>
          </cell>
          <cell r="CR87">
            <v>21871</v>
          </cell>
          <cell r="CS87">
            <v>25104</v>
          </cell>
          <cell r="CT87">
            <v>28493</v>
          </cell>
          <cell r="CU87">
            <v>31727</v>
          </cell>
          <cell r="CV87">
            <v>15401</v>
          </cell>
          <cell r="CW87">
            <v>21871</v>
          </cell>
          <cell r="CX87">
            <v>25104</v>
          </cell>
          <cell r="CY87">
            <v>16942</v>
          </cell>
          <cell r="CZ87">
            <v>31341</v>
          </cell>
          <cell r="DA87">
            <v>16942</v>
          </cell>
          <cell r="DB87">
            <v>24057</v>
          </cell>
          <cell r="DC87">
            <v>27615</v>
          </cell>
          <cell r="DD87">
            <v>31341</v>
          </cell>
          <cell r="DE87">
            <v>34899</v>
          </cell>
          <cell r="DF87">
            <v>16942</v>
          </cell>
          <cell r="DG87">
            <v>24057</v>
          </cell>
          <cell r="DH87">
            <v>27615</v>
          </cell>
          <cell r="DI87">
            <v>18975</v>
          </cell>
          <cell r="DJ87">
            <v>35104</v>
          </cell>
          <cell r="DK87">
            <v>18975</v>
          </cell>
          <cell r="DL87">
            <v>26944</v>
          </cell>
          <cell r="DM87">
            <v>30929</v>
          </cell>
          <cell r="DN87">
            <v>35104</v>
          </cell>
          <cell r="DO87">
            <v>39089</v>
          </cell>
          <cell r="DP87">
            <v>18975</v>
          </cell>
          <cell r="DQ87">
            <v>26944</v>
          </cell>
          <cell r="DR87">
            <v>30929</v>
          </cell>
          <cell r="DS87">
            <v>20361</v>
          </cell>
          <cell r="DT87">
            <v>37668</v>
          </cell>
          <cell r="DU87">
            <v>20361</v>
          </cell>
          <cell r="DV87">
            <v>28913</v>
          </cell>
          <cell r="DW87">
            <v>33189</v>
          </cell>
          <cell r="DX87">
            <v>37668</v>
          </cell>
          <cell r="DY87">
            <v>41944</v>
          </cell>
          <cell r="DZ87">
            <v>20361</v>
          </cell>
          <cell r="EA87">
            <v>28913</v>
          </cell>
          <cell r="EB87">
            <v>33189</v>
          </cell>
          <cell r="EC87">
            <v>22856</v>
          </cell>
          <cell r="ED87">
            <v>42283</v>
          </cell>
          <cell r="EE87">
            <v>22856</v>
          </cell>
          <cell r="EF87">
            <v>32456</v>
          </cell>
          <cell r="EG87">
            <v>37256</v>
          </cell>
          <cell r="EH87">
            <v>42283</v>
          </cell>
          <cell r="EI87">
            <v>47083</v>
          </cell>
          <cell r="EJ87">
            <v>22856</v>
          </cell>
          <cell r="EK87">
            <v>32456</v>
          </cell>
          <cell r="EL87">
            <v>37256</v>
          </cell>
          <cell r="EM87">
            <v>25142</v>
          </cell>
          <cell r="EN87">
            <v>46513</v>
          </cell>
          <cell r="EO87">
            <v>25142</v>
          </cell>
          <cell r="EP87">
            <v>35703</v>
          </cell>
          <cell r="EQ87">
            <v>40983</v>
          </cell>
          <cell r="ER87">
            <v>46513</v>
          </cell>
          <cell r="ES87">
            <v>51793</v>
          </cell>
          <cell r="ET87">
            <v>25142</v>
          </cell>
          <cell r="EU87">
            <v>35703</v>
          </cell>
          <cell r="EV87">
            <v>40983</v>
          </cell>
          <cell r="EW87">
            <v>26285</v>
          </cell>
          <cell r="EX87">
            <v>48627</v>
          </cell>
          <cell r="EY87">
            <v>26285</v>
          </cell>
          <cell r="EZ87">
            <v>37324</v>
          </cell>
          <cell r="FA87">
            <v>42845</v>
          </cell>
          <cell r="FB87">
            <v>48627</v>
          </cell>
          <cell r="FC87">
            <v>54147</v>
          </cell>
          <cell r="FD87">
            <v>26285</v>
          </cell>
          <cell r="FE87">
            <v>37324</v>
          </cell>
          <cell r="FF87">
            <v>42845</v>
          </cell>
        </row>
        <row r="88">
          <cell r="A88" t="str">
            <v>VII</v>
          </cell>
          <cell r="B88" t="str">
            <v>D</v>
          </cell>
          <cell r="C88">
            <v>7135</v>
          </cell>
          <cell r="D88">
            <v>13200</v>
          </cell>
          <cell r="E88">
            <v>7135</v>
          </cell>
          <cell r="F88">
            <v>10132</v>
          </cell>
          <cell r="G88">
            <v>11630</v>
          </cell>
          <cell r="H88">
            <v>13200</v>
          </cell>
          <cell r="I88">
            <v>14698</v>
          </cell>
          <cell r="J88">
            <v>7135</v>
          </cell>
          <cell r="K88">
            <v>10132</v>
          </cell>
          <cell r="L88">
            <v>11630</v>
          </cell>
          <cell r="M88">
            <v>7819</v>
          </cell>
          <cell r="N88">
            <v>14465</v>
          </cell>
          <cell r="O88">
            <v>7819</v>
          </cell>
          <cell r="P88">
            <v>11103</v>
          </cell>
          <cell r="Q88">
            <v>12745</v>
          </cell>
          <cell r="R88">
            <v>14465</v>
          </cell>
          <cell r="S88">
            <v>16107</v>
          </cell>
          <cell r="T88">
            <v>7819</v>
          </cell>
          <cell r="U88">
            <v>11103</v>
          </cell>
          <cell r="V88">
            <v>12745</v>
          </cell>
          <cell r="W88"/>
          <cell r="X88"/>
          <cell r="Y88"/>
          <cell r="Z88"/>
          <cell r="AA88"/>
          <cell r="AB88"/>
          <cell r="AC88"/>
          <cell r="AD88"/>
          <cell r="AE88"/>
          <cell r="AF88"/>
          <cell r="AG88"/>
          <cell r="AH88"/>
          <cell r="AI88"/>
          <cell r="AJ88"/>
          <cell r="AK88"/>
          <cell r="AL88"/>
          <cell r="AM88"/>
          <cell r="AN88"/>
          <cell r="AO88"/>
          <cell r="AP88"/>
          <cell r="AQ88">
            <v>8784</v>
          </cell>
          <cell r="AR88">
            <v>16250</v>
          </cell>
          <cell r="AS88">
            <v>8784</v>
          </cell>
          <cell r="AT88">
            <v>12473</v>
          </cell>
          <cell r="AU88">
            <v>14318</v>
          </cell>
          <cell r="AV88">
            <v>16250</v>
          </cell>
          <cell r="AW88">
            <v>18095</v>
          </cell>
          <cell r="AX88">
            <v>8784</v>
          </cell>
          <cell r="AY88">
            <v>12473</v>
          </cell>
          <cell r="AZ88">
            <v>14318</v>
          </cell>
          <cell r="BA88">
            <v>9192</v>
          </cell>
          <cell r="BB88">
            <v>17005</v>
          </cell>
          <cell r="BC88">
            <v>9192</v>
          </cell>
          <cell r="BD88">
            <v>13053</v>
          </cell>
          <cell r="BE88">
            <v>14983</v>
          </cell>
          <cell r="BF88">
            <v>17005</v>
          </cell>
          <cell r="BG88">
            <v>18936</v>
          </cell>
          <cell r="BH88">
            <v>9192</v>
          </cell>
          <cell r="BI88">
            <v>13053</v>
          </cell>
          <cell r="BJ88">
            <v>14983</v>
          </cell>
          <cell r="BK88">
            <v>9805</v>
          </cell>
          <cell r="BL88">
            <v>18139</v>
          </cell>
          <cell r="BM88">
            <v>9805</v>
          </cell>
          <cell r="BN88">
            <v>13923</v>
          </cell>
          <cell r="BO88">
            <v>15982</v>
          </cell>
          <cell r="BP88">
            <v>18139</v>
          </cell>
          <cell r="BQ88">
            <v>20198</v>
          </cell>
          <cell r="BR88">
            <v>9805</v>
          </cell>
          <cell r="BS88">
            <v>13923</v>
          </cell>
          <cell r="BT88">
            <v>15982</v>
          </cell>
          <cell r="BU88">
            <v>10622</v>
          </cell>
          <cell r="BV88">
            <v>19651</v>
          </cell>
          <cell r="BW88">
            <v>10622</v>
          </cell>
          <cell r="BX88">
            <v>15083</v>
          </cell>
          <cell r="BY88">
            <v>17314</v>
          </cell>
          <cell r="BZ88">
            <v>19651</v>
          </cell>
          <cell r="CA88">
            <v>21881</v>
          </cell>
          <cell r="CB88">
            <v>10622</v>
          </cell>
          <cell r="CC88">
            <v>15083</v>
          </cell>
          <cell r="CD88">
            <v>17314</v>
          </cell>
          <cell r="CE88">
            <v>11439</v>
          </cell>
          <cell r="CF88">
            <v>21162</v>
          </cell>
          <cell r="CG88">
            <v>11439</v>
          </cell>
          <cell r="CH88">
            <v>16243</v>
          </cell>
          <cell r="CI88">
            <v>18646</v>
          </cell>
          <cell r="CJ88">
            <v>21162</v>
          </cell>
          <cell r="CK88">
            <v>23564</v>
          </cell>
          <cell r="CL88">
            <v>11439</v>
          </cell>
          <cell r="CM88">
            <v>16243</v>
          </cell>
          <cell r="CN88">
            <v>18646</v>
          </cell>
          <cell r="CO88">
            <v>12640</v>
          </cell>
          <cell r="CP88">
            <v>23384</v>
          </cell>
          <cell r="CQ88">
            <v>12640</v>
          </cell>
          <cell r="CR88">
            <v>17949</v>
          </cell>
          <cell r="CS88">
            <v>20603</v>
          </cell>
          <cell r="CT88">
            <v>23384</v>
          </cell>
          <cell r="CU88">
            <v>26038</v>
          </cell>
          <cell r="CV88">
            <v>12640</v>
          </cell>
          <cell r="CW88">
            <v>17949</v>
          </cell>
          <cell r="CX88">
            <v>20603</v>
          </cell>
          <cell r="CY88">
            <v>13904</v>
          </cell>
          <cell r="CZ88">
            <v>25722</v>
          </cell>
          <cell r="DA88">
            <v>13904</v>
          </cell>
          <cell r="DB88">
            <v>19744</v>
          </cell>
          <cell r="DC88">
            <v>22664</v>
          </cell>
          <cell r="DD88">
            <v>25722</v>
          </cell>
          <cell r="DE88">
            <v>28642</v>
          </cell>
          <cell r="DF88">
            <v>13904</v>
          </cell>
          <cell r="DG88">
            <v>19744</v>
          </cell>
          <cell r="DH88">
            <v>22664</v>
          </cell>
          <cell r="DI88">
            <v>15572</v>
          </cell>
          <cell r="DJ88">
            <v>28808</v>
          </cell>
          <cell r="DK88">
            <v>15572</v>
          </cell>
          <cell r="DL88">
            <v>22112</v>
          </cell>
          <cell r="DM88">
            <v>25382</v>
          </cell>
          <cell r="DN88">
            <v>28808</v>
          </cell>
          <cell r="DO88">
            <v>32078</v>
          </cell>
          <cell r="DP88">
            <v>15572</v>
          </cell>
          <cell r="DQ88">
            <v>22112</v>
          </cell>
          <cell r="DR88">
            <v>25382</v>
          </cell>
          <cell r="DS88">
            <v>16710</v>
          </cell>
          <cell r="DT88">
            <v>30914</v>
          </cell>
          <cell r="DU88">
            <v>16710</v>
          </cell>
          <cell r="DV88">
            <v>23728</v>
          </cell>
          <cell r="DW88">
            <v>27237</v>
          </cell>
          <cell r="DX88">
            <v>30914</v>
          </cell>
          <cell r="DY88">
            <v>34423</v>
          </cell>
          <cell r="DZ88">
            <v>16710</v>
          </cell>
          <cell r="EA88">
            <v>23728</v>
          </cell>
          <cell r="EB88">
            <v>27237</v>
          </cell>
          <cell r="EC88">
            <v>18758</v>
          </cell>
          <cell r="ED88">
            <v>34702</v>
          </cell>
          <cell r="EE88">
            <v>18758</v>
          </cell>
          <cell r="EF88">
            <v>26636</v>
          </cell>
          <cell r="EG88">
            <v>30576</v>
          </cell>
          <cell r="EH88">
            <v>34702</v>
          </cell>
          <cell r="EI88">
            <v>38641</v>
          </cell>
          <cell r="EJ88">
            <v>18758</v>
          </cell>
          <cell r="EK88">
            <v>26636</v>
          </cell>
          <cell r="EL88">
            <v>30576</v>
          </cell>
          <cell r="EM88">
            <v>20634</v>
          </cell>
          <cell r="EN88">
            <v>38173</v>
          </cell>
          <cell r="EO88">
            <v>20634</v>
          </cell>
          <cell r="EP88">
            <v>29300</v>
          </cell>
          <cell r="EQ88">
            <v>33633</v>
          </cell>
          <cell r="ER88">
            <v>38173</v>
          </cell>
          <cell r="ES88">
            <v>42506</v>
          </cell>
          <cell r="ET88">
            <v>20634</v>
          </cell>
          <cell r="EU88">
            <v>29300</v>
          </cell>
          <cell r="EV88">
            <v>33633</v>
          </cell>
          <cell r="EW88">
            <v>21572</v>
          </cell>
          <cell r="EX88">
            <v>39908</v>
          </cell>
          <cell r="EY88">
            <v>21572</v>
          </cell>
          <cell r="EZ88">
            <v>30632</v>
          </cell>
          <cell r="FA88">
            <v>35162</v>
          </cell>
          <cell r="FB88">
            <v>39908</v>
          </cell>
          <cell r="FC88">
            <v>44438</v>
          </cell>
          <cell r="FD88">
            <v>21572</v>
          </cell>
          <cell r="FE88">
            <v>30632</v>
          </cell>
          <cell r="FF88">
            <v>35162</v>
          </cell>
        </row>
        <row r="89">
          <cell r="A89" t="str">
            <v>VII</v>
          </cell>
          <cell r="B89" t="str">
            <v>B</v>
          </cell>
          <cell r="C89">
            <v>8705</v>
          </cell>
          <cell r="D89">
            <v>16104</v>
          </cell>
          <cell r="E89">
            <v>8705</v>
          </cell>
          <cell r="F89">
            <v>12361</v>
          </cell>
          <cell r="G89">
            <v>14189</v>
          </cell>
          <cell r="H89">
            <v>16104</v>
          </cell>
          <cell r="I89">
            <v>17932</v>
          </cell>
          <cell r="J89">
            <v>8705</v>
          </cell>
          <cell r="K89">
            <v>12361</v>
          </cell>
          <cell r="L89">
            <v>14189</v>
          </cell>
          <cell r="M89">
            <v>9539</v>
          </cell>
          <cell r="N89">
            <v>17647</v>
          </cell>
          <cell r="O89">
            <v>9539</v>
          </cell>
          <cell r="P89">
            <v>13546</v>
          </cell>
          <cell r="Q89">
            <v>15549</v>
          </cell>
          <cell r="R89">
            <v>17647</v>
          </cell>
          <cell r="S89">
            <v>19651</v>
          </cell>
          <cell r="T89">
            <v>9539</v>
          </cell>
          <cell r="U89">
            <v>13546</v>
          </cell>
          <cell r="V89">
            <v>15549</v>
          </cell>
          <cell r="W89"/>
          <cell r="X89"/>
          <cell r="Y89"/>
          <cell r="Z89"/>
          <cell r="AA89"/>
          <cell r="AB89"/>
          <cell r="AC89"/>
          <cell r="AD89"/>
          <cell r="AE89"/>
          <cell r="AF89"/>
          <cell r="AG89"/>
          <cell r="AH89"/>
          <cell r="AI89"/>
          <cell r="AJ89"/>
          <cell r="AK89"/>
          <cell r="AL89"/>
          <cell r="AM89"/>
          <cell r="AN89"/>
          <cell r="AO89"/>
          <cell r="AP89"/>
          <cell r="AQ89">
            <v>10716</v>
          </cell>
          <cell r="AR89">
            <v>19825</v>
          </cell>
          <cell r="AS89">
            <v>10716</v>
          </cell>
          <cell r="AT89">
            <v>15217</v>
          </cell>
          <cell r="AU89">
            <v>17468</v>
          </cell>
          <cell r="AV89">
            <v>19825</v>
          </cell>
          <cell r="AW89">
            <v>22076</v>
          </cell>
          <cell r="AX89">
            <v>10716</v>
          </cell>
          <cell r="AY89">
            <v>15217</v>
          </cell>
          <cell r="AZ89">
            <v>17468</v>
          </cell>
          <cell r="BA89">
            <v>11214</v>
          </cell>
          <cell r="BB89">
            <v>20746</v>
          </cell>
          <cell r="BC89">
            <v>11214</v>
          </cell>
          <cell r="BD89">
            <v>15925</v>
          </cell>
          <cell r="BE89">
            <v>18279</v>
          </cell>
          <cell r="BF89">
            <v>20746</v>
          </cell>
          <cell r="BG89">
            <v>23102</v>
          </cell>
          <cell r="BH89">
            <v>11214</v>
          </cell>
          <cell r="BI89">
            <v>15925</v>
          </cell>
          <cell r="BJ89">
            <v>18279</v>
          </cell>
          <cell r="BK89">
            <v>11962</v>
          </cell>
          <cell r="BL89">
            <v>22130</v>
          </cell>
          <cell r="BM89">
            <v>11962</v>
          </cell>
          <cell r="BN89">
            <v>16986</v>
          </cell>
          <cell r="BO89">
            <v>19498</v>
          </cell>
          <cell r="BP89">
            <v>22130</v>
          </cell>
          <cell r="BQ89">
            <v>24642</v>
          </cell>
          <cell r="BR89">
            <v>11962</v>
          </cell>
          <cell r="BS89">
            <v>16986</v>
          </cell>
          <cell r="BT89">
            <v>19498</v>
          </cell>
          <cell r="BU89">
            <v>12959</v>
          </cell>
          <cell r="BV89">
            <v>23974</v>
          </cell>
          <cell r="BW89">
            <v>12959</v>
          </cell>
          <cell r="BX89">
            <v>18401</v>
          </cell>
          <cell r="BY89">
            <v>21123</v>
          </cell>
          <cell r="BZ89">
            <v>23974</v>
          </cell>
          <cell r="CA89">
            <v>26695</v>
          </cell>
          <cell r="CB89">
            <v>12959</v>
          </cell>
          <cell r="CC89">
            <v>18401</v>
          </cell>
          <cell r="CD89">
            <v>21123</v>
          </cell>
          <cell r="CE89">
            <v>13956</v>
          </cell>
          <cell r="CF89">
            <v>25818</v>
          </cell>
          <cell r="CG89">
            <v>13956</v>
          </cell>
          <cell r="CH89">
            <v>19816</v>
          </cell>
          <cell r="CI89">
            <v>22748</v>
          </cell>
          <cell r="CJ89">
            <v>25818</v>
          </cell>
          <cell r="CK89">
            <v>28748</v>
          </cell>
          <cell r="CL89">
            <v>13956</v>
          </cell>
          <cell r="CM89">
            <v>19816</v>
          </cell>
          <cell r="CN89">
            <v>22748</v>
          </cell>
          <cell r="CO89">
            <v>15421</v>
          </cell>
          <cell r="CP89">
            <v>28528</v>
          </cell>
          <cell r="CQ89">
            <v>15421</v>
          </cell>
          <cell r="CR89">
            <v>21898</v>
          </cell>
          <cell r="CS89">
            <v>25136</v>
          </cell>
          <cell r="CT89">
            <v>28528</v>
          </cell>
          <cell r="CU89">
            <v>31766</v>
          </cell>
          <cell r="CV89">
            <v>15421</v>
          </cell>
          <cell r="CW89">
            <v>21898</v>
          </cell>
          <cell r="CX89">
            <v>25136</v>
          </cell>
          <cell r="CY89">
            <v>16963</v>
          </cell>
          <cell r="CZ89">
            <v>31381</v>
          </cell>
          <cell r="DA89">
            <v>16963</v>
          </cell>
          <cell r="DB89">
            <v>24088</v>
          </cell>
          <cell r="DC89">
            <v>27650</v>
          </cell>
          <cell r="DD89">
            <v>31381</v>
          </cell>
          <cell r="DE89">
            <v>34943</v>
          </cell>
          <cell r="DF89">
            <v>16963</v>
          </cell>
          <cell r="DG89">
            <v>24088</v>
          </cell>
          <cell r="DH89">
            <v>27650</v>
          </cell>
          <cell r="DI89">
            <v>18998</v>
          </cell>
          <cell r="DJ89">
            <v>35146</v>
          </cell>
          <cell r="DK89">
            <v>18998</v>
          </cell>
          <cell r="DL89">
            <v>26977</v>
          </cell>
          <cell r="DM89">
            <v>30966</v>
          </cell>
          <cell r="DN89">
            <v>35146</v>
          </cell>
          <cell r="DO89">
            <v>39135</v>
          </cell>
          <cell r="DP89">
            <v>18998</v>
          </cell>
          <cell r="DQ89">
            <v>26977</v>
          </cell>
          <cell r="DR89">
            <v>30966</v>
          </cell>
          <cell r="DS89">
            <v>20386</v>
          </cell>
          <cell r="DT89">
            <v>37715</v>
          </cell>
          <cell r="DU89">
            <v>20386</v>
          </cell>
          <cell r="DV89">
            <v>28948</v>
          </cell>
          <cell r="DW89">
            <v>33229</v>
          </cell>
          <cell r="DX89">
            <v>37715</v>
          </cell>
          <cell r="DY89">
            <v>41996</v>
          </cell>
          <cell r="DZ89">
            <v>20386</v>
          </cell>
          <cell r="EA89">
            <v>28948</v>
          </cell>
          <cell r="EB89">
            <v>33229</v>
          </cell>
          <cell r="EC89">
            <v>22885</v>
          </cell>
          <cell r="ED89">
            <v>42336</v>
          </cell>
          <cell r="EE89">
            <v>22885</v>
          </cell>
          <cell r="EF89">
            <v>32496</v>
          </cell>
          <cell r="EG89">
            <v>37303</v>
          </cell>
          <cell r="EH89">
            <v>42336</v>
          </cell>
          <cell r="EI89">
            <v>47142</v>
          </cell>
          <cell r="EJ89">
            <v>22885</v>
          </cell>
          <cell r="EK89">
            <v>32496</v>
          </cell>
          <cell r="EL89">
            <v>37303</v>
          </cell>
          <cell r="EM89">
            <v>25173</v>
          </cell>
          <cell r="EN89">
            <v>46571</v>
          </cell>
          <cell r="EO89">
            <v>25173</v>
          </cell>
          <cell r="EP89">
            <v>35746</v>
          </cell>
          <cell r="EQ89">
            <v>41032</v>
          </cell>
          <cell r="ER89">
            <v>46571</v>
          </cell>
          <cell r="ES89">
            <v>51857</v>
          </cell>
          <cell r="ET89">
            <v>25173</v>
          </cell>
          <cell r="EU89">
            <v>35746</v>
          </cell>
          <cell r="EV89">
            <v>41032</v>
          </cell>
          <cell r="EW89">
            <v>26318</v>
          </cell>
          <cell r="EX89">
            <v>48688</v>
          </cell>
          <cell r="EY89">
            <v>26318</v>
          </cell>
          <cell r="EZ89">
            <v>37371</v>
          </cell>
          <cell r="FA89">
            <v>42898</v>
          </cell>
          <cell r="FB89">
            <v>48688</v>
          </cell>
          <cell r="FC89">
            <v>54214</v>
          </cell>
          <cell r="FD89">
            <v>26318</v>
          </cell>
          <cell r="FE89">
            <v>37371</v>
          </cell>
          <cell r="FF89">
            <v>42898</v>
          </cell>
        </row>
        <row r="90">
          <cell r="A90" t="str">
            <v>VII</v>
          </cell>
          <cell r="B90" t="str">
            <v>A-S</v>
          </cell>
          <cell r="C90">
            <v>9490</v>
          </cell>
          <cell r="D90">
            <v>17556</v>
          </cell>
          <cell r="E90">
            <v>9490</v>
          </cell>
          <cell r="F90">
            <v>13476</v>
          </cell>
          <cell r="G90">
            <v>15468</v>
          </cell>
          <cell r="H90">
            <v>17556</v>
          </cell>
          <cell r="I90">
            <v>19548</v>
          </cell>
          <cell r="J90">
            <v>9490</v>
          </cell>
          <cell r="K90">
            <v>13476</v>
          </cell>
          <cell r="L90">
            <v>15468</v>
          </cell>
          <cell r="M90">
            <v>10399</v>
          </cell>
          <cell r="N90">
            <v>19238</v>
          </cell>
          <cell r="O90">
            <v>10399</v>
          </cell>
          <cell r="P90">
            <v>14767</v>
          </cell>
          <cell r="Q90">
            <v>16951</v>
          </cell>
          <cell r="R90">
            <v>19238</v>
          </cell>
          <cell r="S90">
            <v>21422</v>
          </cell>
          <cell r="T90">
            <v>10399</v>
          </cell>
          <cell r="U90">
            <v>14767</v>
          </cell>
          <cell r="V90">
            <v>16951</v>
          </cell>
          <cell r="W90"/>
          <cell r="X90"/>
          <cell r="Y90"/>
          <cell r="Z90"/>
          <cell r="AA90"/>
          <cell r="AB90"/>
          <cell r="AC90"/>
          <cell r="AD90"/>
          <cell r="AE90"/>
          <cell r="AF90"/>
          <cell r="AG90"/>
          <cell r="AH90"/>
          <cell r="AI90"/>
          <cell r="AJ90"/>
          <cell r="AK90"/>
          <cell r="AL90"/>
          <cell r="AM90"/>
          <cell r="AN90"/>
          <cell r="AO90"/>
          <cell r="AP90"/>
          <cell r="AQ90">
            <v>11683</v>
          </cell>
          <cell r="AR90">
            <v>21613</v>
          </cell>
          <cell r="AS90">
            <v>11683</v>
          </cell>
          <cell r="AT90">
            <v>16589</v>
          </cell>
          <cell r="AU90">
            <v>19043</v>
          </cell>
          <cell r="AV90">
            <v>21613</v>
          </cell>
          <cell r="AW90">
            <v>24066</v>
          </cell>
          <cell r="AX90">
            <v>11683</v>
          </cell>
          <cell r="AY90">
            <v>16589</v>
          </cell>
          <cell r="AZ90">
            <v>19043</v>
          </cell>
          <cell r="BA90">
            <v>12225</v>
          </cell>
          <cell r="BB90">
            <v>22617</v>
          </cell>
          <cell r="BC90">
            <v>12225</v>
          </cell>
          <cell r="BD90">
            <v>17360</v>
          </cell>
          <cell r="BE90">
            <v>19927</v>
          </cell>
          <cell r="BF90">
            <v>22617</v>
          </cell>
          <cell r="BG90">
            <v>25185</v>
          </cell>
          <cell r="BH90">
            <v>12225</v>
          </cell>
          <cell r="BI90">
            <v>17360</v>
          </cell>
          <cell r="BJ90">
            <v>19927</v>
          </cell>
          <cell r="BK90">
            <v>13041</v>
          </cell>
          <cell r="BL90">
            <v>24125</v>
          </cell>
          <cell r="BM90">
            <v>13041</v>
          </cell>
          <cell r="BN90">
            <v>18518</v>
          </cell>
          <cell r="BO90">
            <v>21256</v>
          </cell>
          <cell r="BP90">
            <v>24125</v>
          </cell>
          <cell r="BQ90">
            <v>26863</v>
          </cell>
          <cell r="BR90">
            <v>13041</v>
          </cell>
          <cell r="BS90">
            <v>18518</v>
          </cell>
          <cell r="BT90">
            <v>21256</v>
          </cell>
          <cell r="BU90">
            <v>14127</v>
          </cell>
          <cell r="BV90">
            <v>26136</v>
          </cell>
          <cell r="BW90">
            <v>14127</v>
          </cell>
          <cell r="BX90">
            <v>20060</v>
          </cell>
          <cell r="BY90">
            <v>23028</v>
          </cell>
          <cell r="BZ90">
            <v>26136</v>
          </cell>
          <cell r="CA90">
            <v>29102</v>
          </cell>
          <cell r="CB90">
            <v>14127</v>
          </cell>
          <cell r="CC90">
            <v>20060</v>
          </cell>
          <cell r="CD90">
            <v>23028</v>
          </cell>
          <cell r="CE90">
            <v>15214</v>
          </cell>
          <cell r="CF90">
            <v>28145</v>
          </cell>
          <cell r="CG90">
            <v>15214</v>
          </cell>
          <cell r="CH90">
            <v>21603</v>
          </cell>
          <cell r="CI90">
            <v>24799</v>
          </cell>
          <cell r="CJ90">
            <v>28145</v>
          </cell>
          <cell r="CK90">
            <v>31340</v>
          </cell>
          <cell r="CL90">
            <v>15214</v>
          </cell>
          <cell r="CM90">
            <v>21603</v>
          </cell>
          <cell r="CN90">
            <v>24799</v>
          </cell>
          <cell r="CO90">
            <v>16811</v>
          </cell>
          <cell r="CP90">
            <v>31101</v>
          </cell>
          <cell r="CQ90">
            <v>16811</v>
          </cell>
          <cell r="CR90">
            <v>23872</v>
          </cell>
          <cell r="CS90">
            <v>27402</v>
          </cell>
          <cell r="CT90">
            <v>31101</v>
          </cell>
          <cell r="CU90">
            <v>34631</v>
          </cell>
          <cell r="CV90">
            <v>16811</v>
          </cell>
          <cell r="CW90">
            <v>23872</v>
          </cell>
          <cell r="CX90">
            <v>27402</v>
          </cell>
          <cell r="CY90">
            <v>18492</v>
          </cell>
          <cell r="CZ90">
            <v>34210</v>
          </cell>
          <cell r="DA90">
            <v>18492</v>
          </cell>
          <cell r="DB90">
            <v>26260</v>
          </cell>
          <cell r="DC90">
            <v>30143</v>
          </cell>
          <cell r="DD90">
            <v>34210</v>
          </cell>
          <cell r="DE90">
            <v>38094</v>
          </cell>
          <cell r="DF90">
            <v>18492</v>
          </cell>
          <cell r="DG90">
            <v>26260</v>
          </cell>
          <cell r="DH90">
            <v>30143</v>
          </cell>
          <cell r="DI90">
            <v>20711</v>
          </cell>
          <cell r="DJ90">
            <v>38315</v>
          </cell>
          <cell r="DK90">
            <v>20711</v>
          </cell>
          <cell r="DL90">
            <v>29409</v>
          </cell>
          <cell r="DM90">
            <v>33758</v>
          </cell>
          <cell r="DN90">
            <v>38315</v>
          </cell>
          <cell r="DO90">
            <v>42664</v>
          </cell>
          <cell r="DP90">
            <v>20711</v>
          </cell>
          <cell r="DQ90">
            <v>29409</v>
          </cell>
          <cell r="DR90">
            <v>33758</v>
          </cell>
          <cell r="DS90">
            <v>22224</v>
          </cell>
          <cell r="DT90">
            <v>41116</v>
          </cell>
          <cell r="DU90">
            <v>22224</v>
          </cell>
          <cell r="DV90">
            <v>31558</v>
          </cell>
          <cell r="DW90">
            <v>36225</v>
          </cell>
          <cell r="DX90">
            <v>41116</v>
          </cell>
          <cell r="DY90">
            <v>45783</v>
          </cell>
          <cell r="DZ90">
            <v>22224</v>
          </cell>
          <cell r="EA90">
            <v>31558</v>
          </cell>
          <cell r="EB90">
            <v>36225</v>
          </cell>
          <cell r="EC90">
            <v>24948</v>
          </cell>
          <cell r="ED90">
            <v>46154</v>
          </cell>
          <cell r="EE90">
            <v>24948</v>
          </cell>
          <cell r="EF90">
            <v>35426</v>
          </cell>
          <cell r="EG90">
            <v>40666</v>
          </cell>
          <cell r="EH90">
            <v>46154</v>
          </cell>
          <cell r="EI90">
            <v>51393</v>
          </cell>
          <cell r="EJ90">
            <v>24948</v>
          </cell>
          <cell r="EK90">
            <v>35426</v>
          </cell>
          <cell r="EL90">
            <v>40666</v>
          </cell>
          <cell r="EM90">
            <v>27443</v>
          </cell>
          <cell r="EN90">
            <v>50770</v>
          </cell>
          <cell r="EO90">
            <v>27443</v>
          </cell>
          <cell r="EP90">
            <v>38969</v>
          </cell>
          <cell r="EQ90">
            <v>44732</v>
          </cell>
          <cell r="ER90">
            <v>50770</v>
          </cell>
          <cell r="ES90">
            <v>56533</v>
          </cell>
          <cell r="ET90">
            <v>27443</v>
          </cell>
          <cell r="EU90">
            <v>38969</v>
          </cell>
          <cell r="EV90">
            <v>44732</v>
          </cell>
          <cell r="EW90">
            <v>28691</v>
          </cell>
          <cell r="EX90">
            <v>53078</v>
          </cell>
          <cell r="EY90">
            <v>28691</v>
          </cell>
          <cell r="EZ90">
            <v>40741</v>
          </cell>
          <cell r="FA90">
            <v>46765</v>
          </cell>
          <cell r="FB90">
            <v>53078</v>
          </cell>
          <cell r="FC90">
            <v>59103</v>
          </cell>
          <cell r="FD90">
            <v>28691</v>
          </cell>
          <cell r="FE90">
            <v>40741</v>
          </cell>
          <cell r="FF90">
            <v>46765</v>
          </cell>
        </row>
        <row r="91">
          <cell r="A91" t="str">
            <v>VIII</v>
          </cell>
          <cell r="B91" t="str">
            <v>D</v>
          </cell>
          <cell r="C91">
            <v>7835</v>
          </cell>
          <cell r="D91">
            <v>14495</v>
          </cell>
          <cell r="E91">
            <v>7835</v>
          </cell>
          <cell r="F91">
            <v>11126</v>
          </cell>
          <cell r="G91">
            <v>12771</v>
          </cell>
          <cell r="H91">
            <v>14495</v>
          </cell>
          <cell r="I91">
            <v>16140</v>
          </cell>
          <cell r="J91">
            <v>7835</v>
          </cell>
          <cell r="K91">
            <v>11126</v>
          </cell>
          <cell r="L91">
            <v>12771</v>
          </cell>
          <cell r="M91">
            <v>8583</v>
          </cell>
          <cell r="N91">
            <v>15879</v>
          </cell>
          <cell r="O91">
            <v>8583</v>
          </cell>
          <cell r="P91">
            <v>12188</v>
          </cell>
          <cell r="Q91">
            <v>13990</v>
          </cell>
          <cell r="R91">
            <v>15879</v>
          </cell>
          <cell r="S91">
            <v>17681</v>
          </cell>
          <cell r="T91">
            <v>8583</v>
          </cell>
          <cell r="U91">
            <v>12188</v>
          </cell>
          <cell r="V91">
            <v>13990</v>
          </cell>
          <cell r="W91"/>
          <cell r="X91"/>
          <cell r="Y91"/>
          <cell r="Z91"/>
          <cell r="AA91"/>
          <cell r="AB91"/>
          <cell r="AC91"/>
          <cell r="AD91"/>
          <cell r="AE91"/>
          <cell r="AF91"/>
          <cell r="AG91"/>
          <cell r="AH91"/>
          <cell r="AI91"/>
          <cell r="AJ91"/>
          <cell r="AK91"/>
          <cell r="AL91"/>
          <cell r="AM91"/>
          <cell r="AN91"/>
          <cell r="AO91"/>
          <cell r="AP91"/>
          <cell r="AQ91">
            <v>9642</v>
          </cell>
          <cell r="AR91">
            <v>17838</v>
          </cell>
          <cell r="AS91">
            <v>9642</v>
          </cell>
          <cell r="AT91">
            <v>13692</v>
          </cell>
          <cell r="AU91">
            <v>15716</v>
          </cell>
          <cell r="AV91">
            <v>17838</v>
          </cell>
          <cell r="AW91">
            <v>19863</v>
          </cell>
          <cell r="AX91">
            <v>9642</v>
          </cell>
          <cell r="AY91">
            <v>13692</v>
          </cell>
          <cell r="AZ91">
            <v>15716</v>
          </cell>
          <cell r="BA91">
            <v>10090</v>
          </cell>
          <cell r="BB91">
            <v>18667</v>
          </cell>
          <cell r="BC91">
            <v>10090</v>
          </cell>
          <cell r="BD91">
            <v>14328</v>
          </cell>
          <cell r="BE91">
            <v>16447</v>
          </cell>
          <cell r="BF91">
            <v>18667</v>
          </cell>
          <cell r="BG91">
            <v>20785</v>
          </cell>
          <cell r="BH91">
            <v>10090</v>
          </cell>
          <cell r="BI91">
            <v>14328</v>
          </cell>
          <cell r="BJ91">
            <v>16447</v>
          </cell>
          <cell r="BK91">
            <v>10763</v>
          </cell>
          <cell r="BL91">
            <v>19912</v>
          </cell>
          <cell r="BM91">
            <v>10763</v>
          </cell>
          <cell r="BN91">
            <v>15283</v>
          </cell>
          <cell r="BO91">
            <v>17544</v>
          </cell>
          <cell r="BP91">
            <v>19912</v>
          </cell>
          <cell r="BQ91">
            <v>22172</v>
          </cell>
          <cell r="BR91">
            <v>10763</v>
          </cell>
          <cell r="BS91">
            <v>15283</v>
          </cell>
          <cell r="BT91">
            <v>17544</v>
          </cell>
          <cell r="BU91">
            <v>11660</v>
          </cell>
          <cell r="BV91">
            <v>21571</v>
          </cell>
          <cell r="BW91">
            <v>11660</v>
          </cell>
          <cell r="BX91">
            <v>16557</v>
          </cell>
          <cell r="BY91">
            <v>19006</v>
          </cell>
          <cell r="BZ91">
            <v>21571</v>
          </cell>
          <cell r="CA91">
            <v>24020</v>
          </cell>
          <cell r="CB91">
            <v>11660</v>
          </cell>
          <cell r="CC91">
            <v>16557</v>
          </cell>
          <cell r="CD91">
            <v>19006</v>
          </cell>
          <cell r="CE91">
            <v>12557</v>
          </cell>
          <cell r="CF91">
            <v>23230</v>
          </cell>
          <cell r="CG91">
            <v>12557</v>
          </cell>
          <cell r="CH91">
            <v>17831</v>
          </cell>
          <cell r="CI91">
            <v>20468</v>
          </cell>
          <cell r="CJ91">
            <v>23230</v>
          </cell>
          <cell r="CK91">
            <v>25867</v>
          </cell>
          <cell r="CL91">
            <v>12557</v>
          </cell>
          <cell r="CM91">
            <v>17831</v>
          </cell>
          <cell r="CN91">
            <v>20468</v>
          </cell>
          <cell r="CO91">
            <v>13875</v>
          </cell>
          <cell r="CP91">
            <v>25669</v>
          </cell>
          <cell r="CQ91">
            <v>13875</v>
          </cell>
          <cell r="CR91">
            <v>19703</v>
          </cell>
          <cell r="CS91">
            <v>22616</v>
          </cell>
          <cell r="CT91">
            <v>25669</v>
          </cell>
          <cell r="CU91">
            <v>28583</v>
          </cell>
          <cell r="CV91">
            <v>13875</v>
          </cell>
          <cell r="CW91">
            <v>19703</v>
          </cell>
          <cell r="CX91">
            <v>22616</v>
          </cell>
          <cell r="CY91">
            <v>15263</v>
          </cell>
          <cell r="CZ91">
            <v>28237</v>
          </cell>
          <cell r="DA91">
            <v>15263</v>
          </cell>
          <cell r="DB91">
            <v>21673</v>
          </cell>
          <cell r="DC91">
            <v>24879</v>
          </cell>
          <cell r="DD91">
            <v>28237</v>
          </cell>
          <cell r="DE91">
            <v>31442</v>
          </cell>
          <cell r="DF91">
            <v>15263</v>
          </cell>
          <cell r="DG91">
            <v>21673</v>
          </cell>
          <cell r="DH91">
            <v>24879</v>
          </cell>
          <cell r="DI91">
            <v>17094</v>
          </cell>
          <cell r="DJ91">
            <v>31624</v>
          </cell>
          <cell r="DK91">
            <v>17094</v>
          </cell>
          <cell r="DL91">
            <v>24273</v>
          </cell>
          <cell r="DM91">
            <v>27863</v>
          </cell>
          <cell r="DN91">
            <v>31624</v>
          </cell>
          <cell r="DO91">
            <v>35214</v>
          </cell>
          <cell r="DP91">
            <v>17094</v>
          </cell>
          <cell r="DQ91">
            <v>24273</v>
          </cell>
          <cell r="DR91">
            <v>27863</v>
          </cell>
          <cell r="DS91">
            <v>18343</v>
          </cell>
          <cell r="DT91">
            <v>33935</v>
          </cell>
          <cell r="DU91">
            <v>18343</v>
          </cell>
          <cell r="DV91">
            <v>26047</v>
          </cell>
          <cell r="DW91">
            <v>29899</v>
          </cell>
          <cell r="DX91">
            <v>33935</v>
          </cell>
          <cell r="DY91">
            <v>37787</v>
          </cell>
          <cell r="DZ91">
            <v>18343</v>
          </cell>
          <cell r="EA91">
            <v>26047</v>
          </cell>
          <cell r="EB91">
            <v>29899</v>
          </cell>
          <cell r="EC91">
            <v>20591</v>
          </cell>
          <cell r="ED91">
            <v>38093</v>
          </cell>
          <cell r="EE91">
            <v>20591</v>
          </cell>
          <cell r="EF91">
            <v>29239</v>
          </cell>
          <cell r="EG91">
            <v>33563</v>
          </cell>
          <cell r="EH91">
            <v>38093</v>
          </cell>
          <cell r="EI91">
            <v>42417</v>
          </cell>
          <cell r="EJ91">
            <v>20591</v>
          </cell>
          <cell r="EK91">
            <v>29239</v>
          </cell>
          <cell r="EL91">
            <v>33563</v>
          </cell>
          <cell r="EM91">
            <v>22650</v>
          </cell>
          <cell r="EN91">
            <v>41903</v>
          </cell>
          <cell r="EO91">
            <v>22650</v>
          </cell>
          <cell r="EP91">
            <v>32163</v>
          </cell>
          <cell r="EQ91">
            <v>36920</v>
          </cell>
          <cell r="ER91">
            <v>41903</v>
          </cell>
          <cell r="ES91">
            <v>46659</v>
          </cell>
          <cell r="ET91">
            <v>22650</v>
          </cell>
          <cell r="EU91">
            <v>32163</v>
          </cell>
          <cell r="EV91">
            <v>36920</v>
          </cell>
          <cell r="EW91">
            <v>23680</v>
          </cell>
          <cell r="EX91">
            <v>43808</v>
          </cell>
          <cell r="EY91">
            <v>23680</v>
          </cell>
          <cell r="EZ91">
            <v>33626</v>
          </cell>
          <cell r="FA91">
            <v>38598</v>
          </cell>
          <cell r="FB91">
            <v>43808</v>
          </cell>
          <cell r="FC91">
            <v>48781</v>
          </cell>
          <cell r="FD91">
            <v>23680</v>
          </cell>
          <cell r="FE91">
            <v>33626</v>
          </cell>
          <cell r="FF91">
            <v>38598</v>
          </cell>
        </row>
        <row r="92">
          <cell r="A92" t="str">
            <v>VIII</v>
          </cell>
          <cell r="B92" t="str">
            <v>B</v>
          </cell>
          <cell r="C92">
            <v>9559</v>
          </cell>
          <cell r="D92">
            <v>17684</v>
          </cell>
          <cell r="E92">
            <v>9559</v>
          </cell>
          <cell r="F92">
            <v>13574</v>
          </cell>
          <cell r="G92">
            <v>15581</v>
          </cell>
          <cell r="H92">
            <v>17684</v>
          </cell>
          <cell r="I92">
            <v>19691</v>
          </cell>
          <cell r="J92">
            <v>9559</v>
          </cell>
          <cell r="K92">
            <v>13574</v>
          </cell>
          <cell r="L92">
            <v>15581</v>
          </cell>
          <cell r="M92">
            <v>10471</v>
          </cell>
          <cell r="N92">
            <v>19372</v>
          </cell>
          <cell r="O92">
            <v>10471</v>
          </cell>
          <cell r="P92">
            <v>14869</v>
          </cell>
          <cell r="Q92">
            <v>17068</v>
          </cell>
          <cell r="R92">
            <v>19372</v>
          </cell>
          <cell r="S92">
            <v>21571</v>
          </cell>
          <cell r="T92">
            <v>10471</v>
          </cell>
          <cell r="U92">
            <v>14869</v>
          </cell>
          <cell r="V92">
            <v>17068</v>
          </cell>
          <cell r="W92"/>
          <cell r="X92"/>
          <cell r="Y92"/>
          <cell r="Z92"/>
          <cell r="AA92"/>
          <cell r="AB92"/>
          <cell r="AC92"/>
          <cell r="AD92"/>
          <cell r="AE92"/>
          <cell r="AF92"/>
          <cell r="AG92"/>
          <cell r="AH92"/>
          <cell r="AI92"/>
          <cell r="AJ92"/>
          <cell r="AK92"/>
          <cell r="AL92"/>
          <cell r="AM92"/>
          <cell r="AN92"/>
          <cell r="AO92"/>
          <cell r="AP92"/>
          <cell r="AQ92">
            <v>11763</v>
          </cell>
          <cell r="AR92">
            <v>21762</v>
          </cell>
          <cell r="AS92">
            <v>11763</v>
          </cell>
          <cell r="AT92">
            <v>16704</v>
          </cell>
          <cell r="AU92">
            <v>19174</v>
          </cell>
          <cell r="AV92">
            <v>21762</v>
          </cell>
          <cell r="AW92">
            <v>24233</v>
          </cell>
          <cell r="AX92">
            <v>11763</v>
          </cell>
          <cell r="AY92">
            <v>16704</v>
          </cell>
          <cell r="AZ92">
            <v>19174</v>
          </cell>
          <cell r="BA92">
            <v>12310</v>
          </cell>
          <cell r="BB92">
            <v>22774</v>
          </cell>
          <cell r="BC92">
            <v>12310</v>
          </cell>
          <cell r="BD92">
            <v>17480</v>
          </cell>
          <cell r="BE92">
            <v>20065</v>
          </cell>
          <cell r="BF92">
            <v>22774</v>
          </cell>
          <cell r="BG92">
            <v>25358</v>
          </cell>
          <cell r="BH92">
            <v>12310</v>
          </cell>
          <cell r="BI92">
            <v>17480</v>
          </cell>
          <cell r="BJ92">
            <v>20065</v>
          </cell>
          <cell r="BK92">
            <v>13131</v>
          </cell>
          <cell r="BL92">
            <v>24293</v>
          </cell>
          <cell r="BM92">
            <v>13131</v>
          </cell>
          <cell r="BN92">
            <v>18645</v>
          </cell>
          <cell r="BO92">
            <v>21404</v>
          </cell>
          <cell r="BP92">
            <v>24293</v>
          </cell>
          <cell r="BQ92">
            <v>27050</v>
          </cell>
          <cell r="BR92">
            <v>13131</v>
          </cell>
          <cell r="BS92">
            <v>18645</v>
          </cell>
          <cell r="BT92">
            <v>21404</v>
          </cell>
          <cell r="BU92">
            <v>14225</v>
          </cell>
          <cell r="BV92">
            <v>26317</v>
          </cell>
          <cell r="BW92">
            <v>14225</v>
          </cell>
          <cell r="BX92">
            <v>20200</v>
          </cell>
          <cell r="BY92">
            <v>23187</v>
          </cell>
          <cell r="BZ92">
            <v>26317</v>
          </cell>
          <cell r="CA92">
            <v>29304</v>
          </cell>
          <cell r="CB92">
            <v>14225</v>
          </cell>
          <cell r="CC92">
            <v>20200</v>
          </cell>
          <cell r="CD92">
            <v>23187</v>
          </cell>
          <cell r="CE92">
            <v>15320</v>
          </cell>
          <cell r="CF92">
            <v>28341</v>
          </cell>
          <cell r="CG92">
            <v>15320</v>
          </cell>
          <cell r="CH92">
            <v>21754</v>
          </cell>
          <cell r="CI92">
            <v>24971</v>
          </cell>
          <cell r="CJ92">
            <v>28341</v>
          </cell>
          <cell r="CK92">
            <v>31558</v>
          </cell>
          <cell r="CL92">
            <v>15320</v>
          </cell>
          <cell r="CM92">
            <v>21754</v>
          </cell>
          <cell r="CN92">
            <v>24971</v>
          </cell>
          <cell r="CO92">
            <v>16928</v>
          </cell>
          <cell r="CP92">
            <v>31316</v>
          </cell>
          <cell r="CQ92">
            <v>16928</v>
          </cell>
          <cell r="CR92">
            <v>24038</v>
          </cell>
          <cell r="CS92">
            <v>27592</v>
          </cell>
          <cell r="CT92">
            <v>31316</v>
          </cell>
          <cell r="CU92">
            <v>34871</v>
          </cell>
          <cell r="CV92">
            <v>16928</v>
          </cell>
          <cell r="CW92">
            <v>24038</v>
          </cell>
          <cell r="CX92">
            <v>27592</v>
          </cell>
          <cell r="CY92">
            <v>18621</v>
          </cell>
          <cell r="CZ92">
            <v>34449</v>
          </cell>
          <cell r="DA92">
            <v>18621</v>
          </cell>
          <cell r="DB92">
            <v>26441</v>
          </cell>
          <cell r="DC92">
            <v>30352</v>
          </cell>
          <cell r="DD92">
            <v>34449</v>
          </cell>
          <cell r="DE92">
            <v>38359</v>
          </cell>
          <cell r="DF92">
            <v>18621</v>
          </cell>
          <cell r="DG92">
            <v>26441</v>
          </cell>
          <cell r="DH92">
            <v>30352</v>
          </cell>
          <cell r="DI92">
            <v>20855</v>
          </cell>
          <cell r="DJ92">
            <v>38581</v>
          </cell>
          <cell r="DK92">
            <v>20855</v>
          </cell>
          <cell r="DL92">
            <v>29613</v>
          </cell>
          <cell r="DM92">
            <v>33993</v>
          </cell>
          <cell r="DN92">
            <v>38581</v>
          </cell>
          <cell r="DO92">
            <v>42961</v>
          </cell>
          <cell r="DP92">
            <v>20855</v>
          </cell>
          <cell r="DQ92">
            <v>29613</v>
          </cell>
          <cell r="DR92">
            <v>33993</v>
          </cell>
          <cell r="DS92">
            <v>22378</v>
          </cell>
          <cell r="DT92">
            <v>41401</v>
          </cell>
          <cell r="DU92">
            <v>22378</v>
          </cell>
          <cell r="DV92">
            <v>31777</v>
          </cell>
          <cell r="DW92">
            <v>36477</v>
          </cell>
          <cell r="DX92">
            <v>41401</v>
          </cell>
          <cell r="DY92">
            <v>46100</v>
          </cell>
          <cell r="DZ92">
            <v>22378</v>
          </cell>
          <cell r="EA92">
            <v>31777</v>
          </cell>
          <cell r="EB92">
            <v>36477</v>
          </cell>
          <cell r="EC92">
            <v>25121</v>
          </cell>
          <cell r="ED92">
            <v>46473</v>
          </cell>
          <cell r="EE92">
            <v>25121</v>
          </cell>
          <cell r="EF92">
            <v>35672</v>
          </cell>
          <cell r="EG92">
            <v>40947</v>
          </cell>
          <cell r="EH92">
            <v>46473</v>
          </cell>
          <cell r="EI92">
            <v>51749</v>
          </cell>
          <cell r="EJ92">
            <v>25121</v>
          </cell>
          <cell r="EK92">
            <v>35672</v>
          </cell>
          <cell r="EL92">
            <v>40947</v>
          </cell>
          <cell r="EM92">
            <v>27633</v>
          </cell>
          <cell r="EN92">
            <v>51122</v>
          </cell>
          <cell r="EO92">
            <v>27633</v>
          </cell>
          <cell r="EP92">
            <v>39239</v>
          </cell>
          <cell r="EQ92">
            <v>45042</v>
          </cell>
          <cell r="ER92">
            <v>51122</v>
          </cell>
          <cell r="ES92">
            <v>56924</v>
          </cell>
          <cell r="ET92">
            <v>27633</v>
          </cell>
          <cell r="EU92">
            <v>39239</v>
          </cell>
          <cell r="EV92">
            <v>45042</v>
          </cell>
          <cell r="EW92">
            <v>28890</v>
          </cell>
          <cell r="EX92">
            <v>53446</v>
          </cell>
          <cell r="EY92">
            <v>28890</v>
          </cell>
          <cell r="EZ92">
            <v>41024</v>
          </cell>
          <cell r="FA92">
            <v>47090</v>
          </cell>
          <cell r="FB92">
            <v>53446</v>
          </cell>
          <cell r="FC92">
            <v>59513</v>
          </cell>
          <cell r="FD92">
            <v>28890</v>
          </cell>
          <cell r="FE92">
            <v>41024</v>
          </cell>
          <cell r="FF92">
            <v>47090</v>
          </cell>
        </row>
        <row r="93">
          <cell r="A93" t="str">
            <v>VIII</v>
          </cell>
          <cell r="B93" t="str">
            <v>A-S</v>
          </cell>
          <cell r="C93">
            <v>10421</v>
          </cell>
          <cell r="D93">
            <v>19278</v>
          </cell>
          <cell r="E93">
            <v>10421</v>
          </cell>
          <cell r="F93">
            <v>14798</v>
          </cell>
          <cell r="G93">
            <v>16985</v>
          </cell>
          <cell r="H93">
            <v>19278</v>
          </cell>
          <cell r="I93">
            <v>21466</v>
          </cell>
          <cell r="J93">
            <v>10421</v>
          </cell>
          <cell r="K93">
            <v>14798</v>
          </cell>
          <cell r="L93">
            <v>16985</v>
          </cell>
          <cell r="M93">
            <v>11415</v>
          </cell>
          <cell r="N93">
            <v>21119</v>
          </cell>
          <cell r="O93">
            <v>11415</v>
          </cell>
          <cell r="P93">
            <v>16210</v>
          </cell>
          <cell r="Q93">
            <v>18607</v>
          </cell>
          <cell r="R93">
            <v>21119</v>
          </cell>
          <cell r="S93">
            <v>23516</v>
          </cell>
          <cell r="T93">
            <v>11415</v>
          </cell>
          <cell r="U93">
            <v>16210</v>
          </cell>
          <cell r="V93">
            <v>18607</v>
          </cell>
          <cell r="W93"/>
          <cell r="X93"/>
          <cell r="Y93"/>
          <cell r="Z93"/>
          <cell r="AA93"/>
          <cell r="AB93"/>
          <cell r="AC93"/>
          <cell r="AD93"/>
          <cell r="AE93"/>
          <cell r="AF93"/>
          <cell r="AG93"/>
          <cell r="AH93"/>
          <cell r="AI93"/>
          <cell r="AJ93"/>
          <cell r="AK93"/>
          <cell r="AL93"/>
          <cell r="AM93"/>
          <cell r="AN93"/>
          <cell r="AO93"/>
          <cell r="AP93"/>
          <cell r="AQ93">
            <v>12824</v>
          </cell>
          <cell r="AR93">
            <v>23725</v>
          </cell>
          <cell r="AS93">
            <v>12824</v>
          </cell>
          <cell r="AT93">
            <v>18210</v>
          </cell>
          <cell r="AU93">
            <v>20902</v>
          </cell>
          <cell r="AV93">
            <v>23725</v>
          </cell>
          <cell r="AW93">
            <v>26418</v>
          </cell>
          <cell r="AX93">
            <v>12824</v>
          </cell>
          <cell r="AY93">
            <v>18210</v>
          </cell>
          <cell r="AZ93">
            <v>20902</v>
          </cell>
          <cell r="BA93">
            <v>13420</v>
          </cell>
          <cell r="BB93">
            <v>24827</v>
          </cell>
          <cell r="BC93">
            <v>13420</v>
          </cell>
          <cell r="BD93">
            <v>19056</v>
          </cell>
          <cell r="BE93">
            <v>21875</v>
          </cell>
          <cell r="BF93">
            <v>24827</v>
          </cell>
          <cell r="BG93">
            <v>27644</v>
          </cell>
          <cell r="BH93">
            <v>13420</v>
          </cell>
          <cell r="BI93">
            <v>19056</v>
          </cell>
          <cell r="BJ93">
            <v>21875</v>
          </cell>
          <cell r="BK93">
            <v>14315</v>
          </cell>
          <cell r="BL93">
            <v>26483</v>
          </cell>
          <cell r="BM93">
            <v>14315</v>
          </cell>
          <cell r="BN93">
            <v>20326</v>
          </cell>
          <cell r="BO93">
            <v>23334</v>
          </cell>
          <cell r="BP93">
            <v>26483</v>
          </cell>
          <cell r="BQ93">
            <v>29489</v>
          </cell>
          <cell r="BR93">
            <v>14315</v>
          </cell>
          <cell r="BS93">
            <v>20326</v>
          </cell>
          <cell r="BT93">
            <v>23334</v>
          </cell>
          <cell r="BU93">
            <v>15508</v>
          </cell>
          <cell r="BV93">
            <v>28689</v>
          </cell>
          <cell r="BW93">
            <v>15508</v>
          </cell>
          <cell r="BX93">
            <v>22021</v>
          </cell>
          <cell r="BY93">
            <v>25278</v>
          </cell>
          <cell r="BZ93">
            <v>28689</v>
          </cell>
          <cell r="CA93">
            <v>31947</v>
          </cell>
          <cell r="CB93">
            <v>15508</v>
          </cell>
          <cell r="CC93">
            <v>22021</v>
          </cell>
          <cell r="CD93">
            <v>25278</v>
          </cell>
          <cell r="CE93">
            <v>16701</v>
          </cell>
          <cell r="CF93">
            <v>30896</v>
          </cell>
          <cell r="CG93">
            <v>16701</v>
          </cell>
          <cell r="CH93">
            <v>23715</v>
          </cell>
          <cell r="CI93">
            <v>27222</v>
          </cell>
          <cell r="CJ93">
            <v>30896</v>
          </cell>
          <cell r="CK93">
            <v>34403</v>
          </cell>
          <cell r="CL93">
            <v>16701</v>
          </cell>
          <cell r="CM93">
            <v>23715</v>
          </cell>
          <cell r="CN93">
            <v>27222</v>
          </cell>
          <cell r="CO93">
            <v>18454</v>
          </cell>
          <cell r="CP93">
            <v>34140</v>
          </cell>
          <cell r="CQ93">
            <v>18454</v>
          </cell>
          <cell r="CR93">
            <v>26205</v>
          </cell>
          <cell r="CS93">
            <v>30079</v>
          </cell>
          <cell r="CT93">
            <v>34140</v>
          </cell>
          <cell r="CU93">
            <v>38015</v>
          </cell>
          <cell r="CV93">
            <v>18454</v>
          </cell>
          <cell r="CW93">
            <v>26205</v>
          </cell>
          <cell r="CX93">
            <v>30079</v>
          </cell>
          <cell r="CY93">
            <v>20300</v>
          </cell>
          <cell r="CZ93">
            <v>37555</v>
          </cell>
          <cell r="DA93">
            <v>20300</v>
          </cell>
          <cell r="DB93">
            <v>28825</v>
          </cell>
          <cell r="DC93">
            <v>33089</v>
          </cell>
          <cell r="DD93">
            <v>37555</v>
          </cell>
          <cell r="DE93">
            <v>41818</v>
          </cell>
          <cell r="DF93">
            <v>20300</v>
          </cell>
          <cell r="DG93">
            <v>28825</v>
          </cell>
          <cell r="DH93">
            <v>33089</v>
          </cell>
          <cell r="DI93">
            <v>22735</v>
          </cell>
          <cell r="DJ93">
            <v>42060</v>
          </cell>
          <cell r="DK93">
            <v>22735</v>
          </cell>
          <cell r="DL93">
            <v>32283</v>
          </cell>
          <cell r="DM93">
            <v>37058</v>
          </cell>
          <cell r="DN93">
            <v>42060</v>
          </cell>
          <cell r="DO93">
            <v>46835</v>
          </cell>
          <cell r="DP93">
            <v>22735</v>
          </cell>
          <cell r="DQ93">
            <v>32283</v>
          </cell>
          <cell r="DR93">
            <v>37058</v>
          </cell>
          <cell r="DS93">
            <v>24396</v>
          </cell>
          <cell r="DT93">
            <v>45134</v>
          </cell>
          <cell r="DU93">
            <v>24396</v>
          </cell>
          <cell r="DV93">
            <v>34643</v>
          </cell>
          <cell r="DW93">
            <v>39766</v>
          </cell>
          <cell r="DX93">
            <v>45134</v>
          </cell>
          <cell r="DY93">
            <v>50257</v>
          </cell>
          <cell r="DZ93">
            <v>24396</v>
          </cell>
          <cell r="EA93">
            <v>34643</v>
          </cell>
          <cell r="EB93">
            <v>39766</v>
          </cell>
          <cell r="EC93">
            <v>27386</v>
          </cell>
          <cell r="ED93">
            <v>50664</v>
          </cell>
          <cell r="EE93">
            <v>27386</v>
          </cell>
          <cell r="EF93">
            <v>38888</v>
          </cell>
          <cell r="EG93">
            <v>44639</v>
          </cell>
          <cell r="EH93">
            <v>50664</v>
          </cell>
          <cell r="EI93">
            <v>56415</v>
          </cell>
          <cell r="EJ93">
            <v>27386</v>
          </cell>
          <cell r="EK93">
            <v>38888</v>
          </cell>
          <cell r="EL93">
            <v>44639</v>
          </cell>
          <cell r="EM93">
            <v>30125</v>
          </cell>
          <cell r="EN93">
            <v>55731</v>
          </cell>
          <cell r="EO93">
            <v>30125</v>
          </cell>
          <cell r="EP93">
            <v>42777</v>
          </cell>
          <cell r="EQ93">
            <v>49104</v>
          </cell>
          <cell r="ER93">
            <v>55731</v>
          </cell>
          <cell r="ES93">
            <v>62056</v>
          </cell>
          <cell r="ET93">
            <v>30125</v>
          </cell>
          <cell r="EU93">
            <v>42777</v>
          </cell>
          <cell r="EV93">
            <v>49104</v>
          </cell>
          <cell r="EW93">
            <v>31494</v>
          </cell>
          <cell r="EX93">
            <v>58265</v>
          </cell>
          <cell r="EY93">
            <v>31494</v>
          </cell>
          <cell r="EZ93">
            <v>44723</v>
          </cell>
          <cell r="FA93">
            <v>51335</v>
          </cell>
          <cell r="FB93">
            <v>58265</v>
          </cell>
          <cell r="FC93">
            <v>64879</v>
          </cell>
          <cell r="FD93">
            <v>31494</v>
          </cell>
          <cell r="FE93">
            <v>44723</v>
          </cell>
          <cell r="FF93">
            <v>51335</v>
          </cell>
        </row>
        <row r="94">
          <cell r="A94" t="str">
            <v>IX</v>
          </cell>
          <cell r="B94" t="str">
            <v>D</v>
          </cell>
          <cell r="C94">
            <v>8553</v>
          </cell>
          <cell r="D94">
            <v>15823</v>
          </cell>
          <cell r="E94">
            <v>8553</v>
          </cell>
          <cell r="F94">
            <v>12145</v>
          </cell>
          <cell r="G94">
            <v>13941</v>
          </cell>
          <cell r="H94">
            <v>15823</v>
          </cell>
          <cell r="I94">
            <v>17619</v>
          </cell>
          <cell r="J94">
            <v>8553</v>
          </cell>
          <cell r="K94">
            <v>12145</v>
          </cell>
          <cell r="L94">
            <v>13941</v>
          </cell>
          <cell r="M94">
            <v>9388</v>
          </cell>
          <cell r="N94">
            <v>17368</v>
          </cell>
          <cell r="O94">
            <v>9388</v>
          </cell>
          <cell r="P94">
            <v>13331</v>
          </cell>
          <cell r="Q94">
            <v>15302</v>
          </cell>
          <cell r="R94">
            <v>17368</v>
          </cell>
          <cell r="S94">
            <v>19339</v>
          </cell>
          <cell r="T94">
            <v>9388</v>
          </cell>
          <cell r="U94">
            <v>13331</v>
          </cell>
          <cell r="V94">
            <v>15302</v>
          </cell>
          <cell r="W94"/>
          <cell r="X94"/>
          <cell r="Y94"/>
          <cell r="Z94"/>
          <cell r="AA94"/>
          <cell r="AB94"/>
          <cell r="AC94"/>
          <cell r="AD94"/>
          <cell r="AE94"/>
          <cell r="AF94"/>
          <cell r="AG94"/>
          <cell r="AH94"/>
          <cell r="AI94"/>
          <cell r="AJ94"/>
          <cell r="AK94"/>
          <cell r="AL94"/>
          <cell r="AM94"/>
          <cell r="AN94"/>
          <cell r="AO94"/>
          <cell r="AP94"/>
          <cell r="AQ94">
            <v>10546</v>
          </cell>
          <cell r="AR94">
            <v>19510</v>
          </cell>
          <cell r="AS94">
            <v>10546</v>
          </cell>
          <cell r="AT94">
            <v>14975</v>
          </cell>
          <cell r="AU94">
            <v>17190</v>
          </cell>
          <cell r="AV94">
            <v>19510</v>
          </cell>
          <cell r="AW94">
            <v>21725</v>
          </cell>
          <cell r="AX94">
            <v>10546</v>
          </cell>
          <cell r="AY94">
            <v>14975</v>
          </cell>
          <cell r="AZ94">
            <v>17190</v>
          </cell>
          <cell r="BA94">
            <v>11037</v>
          </cell>
          <cell r="BB94">
            <v>20418</v>
          </cell>
          <cell r="BC94">
            <v>11037</v>
          </cell>
          <cell r="BD94">
            <v>15673</v>
          </cell>
          <cell r="BE94">
            <v>17990</v>
          </cell>
          <cell r="BF94">
            <v>20418</v>
          </cell>
          <cell r="BG94">
            <v>22736</v>
          </cell>
          <cell r="BH94">
            <v>11037</v>
          </cell>
          <cell r="BI94">
            <v>15673</v>
          </cell>
          <cell r="BJ94">
            <v>17990</v>
          </cell>
          <cell r="BK94">
            <v>11773</v>
          </cell>
          <cell r="BL94">
            <v>21780</v>
          </cell>
          <cell r="BM94">
            <v>11773</v>
          </cell>
          <cell r="BN94">
            <v>16718</v>
          </cell>
          <cell r="BO94">
            <v>19190</v>
          </cell>
          <cell r="BP94">
            <v>21780</v>
          </cell>
          <cell r="BQ94">
            <v>24252</v>
          </cell>
          <cell r="BR94">
            <v>11773</v>
          </cell>
          <cell r="BS94">
            <v>16718</v>
          </cell>
          <cell r="BT94">
            <v>19190</v>
          </cell>
          <cell r="BU94">
            <v>12754</v>
          </cell>
          <cell r="BV94">
            <v>23595</v>
          </cell>
          <cell r="BW94">
            <v>12754</v>
          </cell>
          <cell r="BX94">
            <v>18111</v>
          </cell>
          <cell r="BY94">
            <v>20789</v>
          </cell>
          <cell r="BZ94">
            <v>23595</v>
          </cell>
          <cell r="CA94">
            <v>26273</v>
          </cell>
          <cell r="CB94">
            <v>12754</v>
          </cell>
          <cell r="CC94">
            <v>18111</v>
          </cell>
          <cell r="CD94">
            <v>20789</v>
          </cell>
          <cell r="CE94">
            <v>13735</v>
          </cell>
          <cell r="CF94">
            <v>25410</v>
          </cell>
          <cell r="CG94">
            <v>13735</v>
          </cell>
          <cell r="CH94">
            <v>19504</v>
          </cell>
          <cell r="CI94">
            <v>22388</v>
          </cell>
          <cell r="CJ94">
            <v>25410</v>
          </cell>
          <cell r="CK94">
            <v>28294</v>
          </cell>
          <cell r="CL94">
            <v>13735</v>
          </cell>
          <cell r="CM94">
            <v>19504</v>
          </cell>
          <cell r="CN94">
            <v>22388</v>
          </cell>
          <cell r="CO94">
            <v>15177</v>
          </cell>
          <cell r="CP94">
            <v>28077</v>
          </cell>
          <cell r="CQ94">
            <v>15177</v>
          </cell>
          <cell r="CR94">
            <v>21551</v>
          </cell>
          <cell r="CS94">
            <v>24739</v>
          </cell>
          <cell r="CT94">
            <v>28077</v>
          </cell>
          <cell r="CU94">
            <v>31265</v>
          </cell>
          <cell r="CV94">
            <v>15177</v>
          </cell>
          <cell r="CW94">
            <v>21551</v>
          </cell>
          <cell r="CX94">
            <v>24739</v>
          </cell>
          <cell r="CY94">
            <v>16695</v>
          </cell>
          <cell r="CZ94">
            <v>30886</v>
          </cell>
          <cell r="DA94">
            <v>16695</v>
          </cell>
          <cell r="DB94">
            <v>23707</v>
          </cell>
          <cell r="DC94">
            <v>27213</v>
          </cell>
          <cell r="DD94">
            <v>30886</v>
          </cell>
          <cell r="DE94">
            <v>34392</v>
          </cell>
          <cell r="DF94">
            <v>16695</v>
          </cell>
          <cell r="DG94">
            <v>23707</v>
          </cell>
          <cell r="DH94">
            <v>27213</v>
          </cell>
          <cell r="DI94">
            <v>18698</v>
          </cell>
          <cell r="DJ94">
            <v>34591</v>
          </cell>
          <cell r="DK94">
            <v>18698</v>
          </cell>
          <cell r="DL94">
            <v>26551</v>
          </cell>
          <cell r="DM94">
            <v>30478</v>
          </cell>
          <cell r="DN94">
            <v>34591</v>
          </cell>
          <cell r="DO94">
            <v>38518</v>
          </cell>
          <cell r="DP94">
            <v>18698</v>
          </cell>
          <cell r="DQ94">
            <v>26551</v>
          </cell>
          <cell r="DR94">
            <v>30478</v>
          </cell>
          <cell r="DS94">
            <v>20064</v>
          </cell>
          <cell r="DT94">
            <v>37118</v>
          </cell>
          <cell r="DU94">
            <v>20064</v>
          </cell>
          <cell r="DV94">
            <v>28491</v>
          </cell>
          <cell r="DW94">
            <v>32704</v>
          </cell>
          <cell r="DX94">
            <v>37118</v>
          </cell>
          <cell r="DY94">
            <v>41332</v>
          </cell>
          <cell r="DZ94">
            <v>20064</v>
          </cell>
          <cell r="EA94">
            <v>28491</v>
          </cell>
          <cell r="EB94">
            <v>32704</v>
          </cell>
          <cell r="EC94">
            <v>22523</v>
          </cell>
          <cell r="ED94">
            <v>41668</v>
          </cell>
          <cell r="EE94">
            <v>22523</v>
          </cell>
          <cell r="EF94">
            <v>31983</v>
          </cell>
          <cell r="EG94">
            <v>36712</v>
          </cell>
          <cell r="EH94">
            <v>41668</v>
          </cell>
          <cell r="EI94">
            <v>46397</v>
          </cell>
          <cell r="EJ94">
            <v>22523</v>
          </cell>
          <cell r="EK94">
            <v>31983</v>
          </cell>
          <cell r="EL94">
            <v>36712</v>
          </cell>
          <cell r="EM94">
            <v>24775</v>
          </cell>
          <cell r="EN94">
            <v>45834</v>
          </cell>
          <cell r="EO94">
            <v>24775</v>
          </cell>
          <cell r="EP94">
            <v>35181</v>
          </cell>
          <cell r="EQ94">
            <v>40383</v>
          </cell>
          <cell r="ER94">
            <v>45834</v>
          </cell>
          <cell r="ES94">
            <v>51037</v>
          </cell>
          <cell r="ET94">
            <v>24775</v>
          </cell>
          <cell r="EU94">
            <v>35181</v>
          </cell>
          <cell r="EV94">
            <v>40383</v>
          </cell>
          <cell r="EW94">
            <v>25901</v>
          </cell>
          <cell r="EX94">
            <v>47917</v>
          </cell>
          <cell r="EY94">
            <v>25901</v>
          </cell>
          <cell r="EZ94">
            <v>36779</v>
          </cell>
          <cell r="FA94">
            <v>42219</v>
          </cell>
          <cell r="FB94">
            <v>47917</v>
          </cell>
          <cell r="FC94">
            <v>53356</v>
          </cell>
          <cell r="FD94">
            <v>25901</v>
          </cell>
          <cell r="FE94">
            <v>36779</v>
          </cell>
          <cell r="FF94">
            <v>42219</v>
          </cell>
        </row>
        <row r="95">
          <cell r="A95" t="str">
            <v>IX</v>
          </cell>
          <cell r="B95" t="str">
            <v>B</v>
          </cell>
          <cell r="C95">
            <v>10435</v>
          </cell>
          <cell r="D95">
            <v>19304</v>
          </cell>
          <cell r="E95">
            <v>10435</v>
          </cell>
          <cell r="F95">
            <v>14817</v>
          </cell>
          <cell r="G95">
            <v>17008</v>
          </cell>
          <cell r="H95">
            <v>19304</v>
          </cell>
          <cell r="I95">
            <v>21495</v>
          </cell>
          <cell r="J95">
            <v>10435</v>
          </cell>
          <cell r="K95">
            <v>14817</v>
          </cell>
          <cell r="L95">
            <v>17008</v>
          </cell>
          <cell r="M95">
            <v>11453</v>
          </cell>
          <cell r="N95">
            <v>21189</v>
          </cell>
          <cell r="O95">
            <v>11453</v>
          </cell>
          <cell r="P95">
            <v>16264</v>
          </cell>
          <cell r="Q95">
            <v>18668</v>
          </cell>
          <cell r="R95">
            <v>21189</v>
          </cell>
          <cell r="S95">
            <v>23594</v>
          </cell>
          <cell r="T95">
            <v>11453</v>
          </cell>
          <cell r="U95">
            <v>16264</v>
          </cell>
          <cell r="V95">
            <v>18668</v>
          </cell>
          <cell r="W95"/>
          <cell r="X95"/>
          <cell r="Y95"/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/>
          <cell r="AO95"/>
          <cell r="AP95"/>
          <cell r="AQ95">
            <v>12866</v>
          </cell>
          <cell r="AR95">
            <v>23802</v>
          </cell>
          <cell r="AS95">
            <v>12866</v>
          </cell>
          <cell r="AT95">
            <v>18270</v>
          </cell>
          <cell r="AU95">
            <v>20972</v>
          </cell>
          <cell r="AV95">
            <v>23802</v>
          </cell>
          <cell r="AW95">
            <v>26505</v>
          </cell>
          <cell r="AX95">
            <v>12866</v>
          </cell>
          <cell r="AY95">
            <v>18270</v>
          </cell>
          <cell r="AZ95">
            <v>20972</v>
          </cell>
          <cell r="BA95">
            <v>13465</v>
          </cell>
          <cell r="BB95">
            <v>24910</v>
          </cell>
          <cell r="BC95">
            <v>13465</v>
          </cell>
          <cell r="BD95">
            <v>19121</v>
          </cell>
          <cell r="BE95">
            <v>21948</v>
          </cell>
          <cell r="BF95">
            <v>24910</v>
          </cell>
          <cell r="BG95">
            <v>27738</v>
          </cell>
          <cell r="BH95">
            <v>13465</v>
          </cell>
          <cell r="BI95">
            <v>19121</v>
          </cell>
          <cell r="BJ95">
            <v>21948</v>
          </cell>
          <cell r="BK95">
            <v>14363</v>
          </cell>
          <cell r="BL95">
            <v>26572</v>
          </cell>
          <cell r="BM95">
            <v>14363</v>
          </cell>
          <cell r="BN95">
            <v>20396</v>
          </cell>
          <cell r="BO95">
            <v>23412</v>
          </cell>
          <cell r="BP95">
            <v>26572</v>
          </cell>
          <cell r="BQ95">
            <v>29587</v>
          </cell>
          <cell r="BR95">
            <v>14363</v>
          </cell>
          <cell r="BS95">
            <v>20396</v>
          </cell>
          <cell r="BT95">
            <v>23412</v>
          </cell>
          <cell r="BU95">
            <v>15560</v>
          </cell>
          <cell r="BV95">
            <v>28786</v>
          </cell>
          <cell r="BW95">
            <v>15560</v>
          </cell>
          <cell r="BX95">
            <v>22095</v>
          </cell>
          <cell r="BY95">
            <v>25363</v>
          </cell>
          <cell r="BZ95">
            <v>28786</v>
          </cell>
          <cell r="CA95">
            <v>32053</v>
          </cell>
          <cell r="CB95">
            <v>15560</v>
          </cell>
          <cell r="CC95">
            <v>22095</v>
          </cell>
          <cell r="CD95">
            <v>25363</v>
          </cell>
          <cell r="CE95">
            <v>16757</v>
          </cell>
          <cell r="CF95">
            <v>31000</v>
          </cell>
          <cell r="CG95">
            <v>16757</v>
          </cell>
          <cell r="CH95">
            <v>23795</v>
          </cell>
          <cell r="CI95">
            <v>27313</v>
          </cell>
          <cell r="CJ95">
            <v>31000</v>
          </cell>
          <cell r="CK95">
            <v>34519</v>
          </cell>
          <cell r="CL95">
            <v>16757</v>
          </cell>
          <cell r="CM95">
            <v>23795</v>
          </cell>
          <cell r="CN95">
            <v>27313</v>
          </cell>
          <cell r="CO95">
            <v>18516</v>
          </cell>
          <cell r="CP95">
            <v>34254</v>
          </cell>
          <cell r="CQ95">
            <v>18516</v>
          </cell>
          <cell r="CR95">
            <v>26292</v>
          </cell>
          <cell r="CS95">
            <v>30182</v>
          </cell>
          <cell r="CT95">
            <v>34254</v>
          </cell>
          <cell r="CU95">
            <v>38143</v>
          </cell>
          <cell r="CV95">
            <v>18516</v>
          </cell>
          <cell r="CW95">
            <v>26292</v>
          </cell>
          <cell r="CX95">
            <v>30182</v>
          </cell>
          <cell r="CY95">
            <v>20368</v>
          </cell>
          <cell r="CZ95">
            <v>37681</v>
          </cell>
          <cell r="DA95">
            <v>20368</v>
          </cell>
          <cell r="DB95">
            <v>28923</v>
          </cell>
          <cell r="DC95">
            <v>33200</v>
          </cell>
          <cell r="DD95">
            <v>37681</v>
          </cell>
          <cell r="DE95">
            <v>41958</v>
          </cell>
          <cell r="DF95">
            <v>20368</v>
          </cell>
          <cell r="DG95">
            <v>28923</v>
          </cell>
          <cell r="DH95">
            <v>33200</v>
          </cell>
          <cell r="DI95">
            <v>22812</v>
          </cell>
          <cell r="DJ95">
            <v>42201</v>
          </cell>
          <cell r="DK95">
            <v>22812</v>
          </cell>
          <cell r="DL95">
            <v>32392</v>
          </cell>
          <cell r="DM95">
            <v>37183</v>
          </cell>
          <cell r="DN95">
            <v>42201</v>
          </cell>
          <cell r="DO95">
            <v>46992</v>
          </cell>
          <cell r="DP95">
            <v>22812</v>
          </cell>
          <cell r="DQ95">
            <v>32392</v>
          </cell>
          <cell r="DR95">
            <v>37183</v>
          </cell>
          <cell r="DS95">
            <v>24478</v>
          </cell>
          <cell r="DT95">
            <v>45284</v>
          </cell>
          <cell r="DU95">
            <v>24478</v>
          </cell>
          <cell r="DV95">
            <v>34759</v>
          </cell>
          <cell r="DW95">
            <v>39899</v>
          </cell>
          <cell r="DX95">
            <v>45284</v>
          </cell>
          <cell r="DY95">
            <v>50425</v>
          </cell>
          <cell r="DZ95">
            <v>24478</v>
          </cell>
          <cell r="EA95">
            <v>34759</v>
          </cell>
          <cell r="EB95">
            <v>39899</v>
          </cell>
          <cell r="EC95">
            <v>27478</v>
          </cell>
          <cell r="ED95">
            <v>50835</v>
          </cell>
          <cell r="EE95">
            <v>27478</v>
          </cell>
          <cell r="EF95">
            <v>39019</v>
          </cell>
          <cell r="EG95">
            <v>44789</v>
          </cell>
          <cell r="EH95">
            <v>50835</v>
          </cell>
          <cell r="EI95">
            <v>56604</v>
          </cell>
          <cell r="EJ95">
            <v>27478</v>
          </cell>
          <cell r="EK95">
            <v>39019</v>
          </cell>
          <cell r="EL95">
            <v>44789</v>
          </cell>
          <cell r="EM95">
            <v>30226</v>
          </cell>
          <cell r="EN95">
            <v>55917</v>
          </cell>
          <cell r="EO95">
            <v>30226</v>
          </cell>
          <cell r="EP95">
            <v>42921</v>
          </cell>
          <cell r="EQ95">
            <v>49267</v>
          </cell>
          <cell r="ER95">
            <v>55917</v>
          </cell>
          <cell r="ES95">
            <v>62265</v>
          </cell>
          <cell r="ET95">
            <v>30226</v>
          </cell>
          <cell r="EU95">
            <v>42921</v>
          </cell>
          <cell r="EV95">
            <v>49267</v>
          </cell>
          <cell r="EW95">
            <v>31599</v>
          </cell>
          <cell r="EX95">
            <v>58459</v>
          </cell>
          <cell r="EY95">
            <v>31599</v>
          </cell>
          <cell r="EZ95">
            <v>44870</v>
          </cell>
          <cell r="FA95">
            <v>51507</v>
          </cell>
          <cell r="FB95">
            <v>58459</v>
          </cell>
          <cell r="FC95">
            <v>65094</v>
          </cell>
          <cell r="FD95">
            <v>31599</v>
          </cell>
          <cell r="FE95">
            <v>44870</v>
          </cell>
          <cell r="FF95">
            <v>51507</v>
          </cell>
        </row>
        <row r="96">
          <cell r="A96" t="str">
            <v>IX</v>
          </cell>
          <cell r="B96" t="str">
            <v>A-S</v>
          </cell>
          <cell r="C96">
            <v>11375</v>
          </cell>
          <cell r="D96">
            <v>21045</v>
          </cell>
          <cell r="E96">
            <v>11375</v>
          </cell>
          <cell r="F96">
            <v>16153</v>
          </cell>
          <cell r="G96">
            <v>18542</v>
          </cell>
          <cell r="H96">
            <v>21045</v>
          </cell>
          <cell r="I96">
            <v>23433</v>
          </cell>
          <cell r="J96">
            <v>11375</v>
          </cell>
          <cell r="K96">
            <v>16153</v>
          </cell>
          <cell r="L96">
            <v>18542</v>
          </cell>
          <cell r="M96">
            <v>12486</v>
          </cell>
          <cell r="N96">
            <v>23099</v>
          </cell>
          <cell r="O96">
            <v>12486</v>
          </cell>
          <cell r="P96">
            <v>17730</v>
          </cell>
          <cell r="Q96">
            <v>20352</v>
          </cell>
          <cell r="R96">
            <v>23099</v>
          </cell>
          <cell r="S96">
            <v>25721</v>
          </cell>
          <cell r="T96">
            <v>12486</v>
          </cell>
          <cell r="U96">
            <v>17730</v>
          </cell>
          <cell r="V96">
            <v>20352</v>
          </cell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/>
          <cell r="AH96"/>
          <cell r="AI96"/>
          <cell r="AJ96"/>
          <cell r="AK96"/>
          <cell r="AL96"/>
          <cell r="AM96"/>
          <cell r="AN96"/>
          <cell r="AO96"/>
          <cell r="AP96"/>
          <cell r="AQ96">
            <v>14026</v>
          </cell>
          <cell r="AR96">
            <v>25948</v>
          </cell>
          <cell r="AS96">
            <v>14026</v>
          </cell>
          <cell r="AT96">
            <v>19917</v>
          </cell>
          <cell r="AU96">
            <v>22863</v>
          </cell>
          <cell r="AV96">
            <v>25948</v>
          </cell>
          <cell r="AW96">
            <v>28894</v>
          </cell>
          <cell r="AX96">
            <v>14026</v>
          </cell>
          <cell r="AY96">
            <v>19917</v>
          </cell>
          <cell r="AZ96">
            <v>22863</v>
          </cell>
          <cell r="BA96">
            <v>14679</v>
          </cell>
          <cell r="BB96">
            <v>27156</v>
          </cell>
          <cell r="BC96">
            <v>14679</v>
          </cell>
          <cell r="BD96">
            <v>20845</v>
          </cell>
          <cell r="BE96">
            <v>23927</v>
          </cell>
          <cell r="BF96">
            <v>27156</v>
          </cell>
          <cell r="BG96">
            <v>30239</v>
          </cell>
          <cell r="BH96">
            <v>14679</v>
          </cell>
          <cell r="BI96">
            <v>20845</v>
          </cell>
          <cell r="BJ96">
            <v>23927</v>
          </cell>
          <cell r="BK96">
            <v>15658</v>
          </cell>
          <cell r="BL96">
            <v>28967</v>
          </cell>
          <cell r="BM96">
            <v>15658</v>
          </cell>
          <cell r="BN96">
            <v>22235</v>
          </cell>
          <cell r="BO96">
            <v>25523</v>
          </cell>
          <cell r="BP96">
            <v>28967</v>
          </cell>
          <cell r="BQ96">
            <v>32255</v>
          </cell>
          <cell r="BR96">
            <v>15658</v>
          </cell>
          <cell r="BS96">
            <v>22235</v>
          </cell>
          <cell r="BT96">
            <v>25523</v>
          </cell>
          <cell r="BU96">
            <v>16963</v>
          </cell>
          <cell r="BV96">
            <v>31381</v>
          </cell>
          <cell r="BW96">
            <v>16963</v>
          </cell>
          <cell r="BX96">
            <v>24088</v>
          </cell>
          <cell r="BY96">
            <v>27649</v>
          </cell>
          <cell r="BZ96">
            <v>31381</v>
          </cell>
          <cell r="CA96">
            <v>34943</v>
          </cell>
          <cell r="CB96">
            <v>16963</v>
          </cell>
          <cell r="CC96">
            <v>24088</v>
          </cell>
          <cell r="CD96">
            <v>27649</v>
          </cell>
          <cell r="CE96">
            <v>18268</v>
          </cell>
          <cell r="CF96">
            <v>33795</v>
          </cell>
          <cell r="CG96">
            <v>18268</v>
          </cell>
          <cell r="CH96">
            <v>25940</v>
          </cell>
          <cell r="CI96">
            <v>29776</v>
          </cell>
          <cell r="CJ96">
            <v>33795</v>
          </cell>
          <cell r="CK96">
            <v>37631</v>
          </cell>
          <cell r="CL96">
            <v>18268</v>
          </cell>
          <cell r="CM96">
            <v>25940</v>
          </cell>
          <cell r="CN96">
            <v>29776</v>
          </cell>
          <cell r="CO96">
            <v>20185</v>
          </cell>
          <cell r="CP96">
            <v>37342</v>
          </cell>
          <cell r="CQ96">
            <v>20185</v>
          </cell>
          <cell r="CR96">
            <v>28663</v>
          </cell>
          <cell r="CS96">
            <v>32903</v>
          </cell>
          <cell r="CT96">
            <v>37342</v>
          </cell>
          <cell r="CU96">
            <v>41582</v>
          </cell>
          <cell r="CV96">
            <v>20185</v>
          </cell>
          <cell r="CW96">
            <v>28663</v>
          </cell>
          <cell r="CX96">
            <v>32903</v>
          </cell>
          <cell r="CY96">
            <v>22204</v>
          </cell>
          <cell r="CZ96">
            <v>41078</v>
          </cell>
          <cell r="DA96">
            <v>22204</v>
          </cell>
          <cell r="DB96">
            <v>31530</v>
          </cell>
          <cell r="DC96">
            <v>36193</v>
          </cell>
          <cell r="DD96">
            <v>41078</v>
          </cell>
          <cell r="DE96">
            <v>45741</v>
          </cell>
          <cell r="DF96">
            <v>22204</v>
          </cell>
          <cell r="DG96">
            <v>31530</v>
          </cell>
          <cell r="DH96">
            <v>36193</v>
          </cell>
          <cell r="DI96">
            <v>24868</v>
          </cell>
          <cell r="DJ96">
            <v>46006</v>
          </cell>
          <cell r="DK96">
            <v>24868</v>
          </cell>
          <cell r="DL96">
            <v>35313</v>
          </cell>
          <cell r="DM96">
            <v>40536</v>
          </cell>
          <cell r="DN96">
            <v>46006</v>
          </cell>
          <cell r="DO96">
            <v>51229</v>
          </cell>
          <cell r="DP96">
            <v>24868</v>
          </cell>
          <cell r="DQ96">
            <v>35313</v>
          </cell>
          <cell r="DR96">
            <v>40536</v>
          </cell>
          <cell r="DS96">
            <v>26685</v>
          </cell>
          <cell r="DT96">
            <v>49367</v>
          </cell>
          <cell r="DU96">
            <v>26685</v>
          </cell>
          <cell r="DV96">
            <v>37893</v>
          </cell>
          <cell r="DW96">
            <v>43496</v>
          </cell>
          <cell r="DX96">
            <v>49367</v>
          </cell>
          <cell r="DY96">
            <v>54972</v>
          </cell>
          <cell r="DZ96">
            <v>26685</v>
          </cell>
          <cell r="EA96">
            <v>37893</v>
          </cell>
          <cell r="EB96">
            <v>43496</v>
          </cell>
          <cell r="EC96">
            <v>29956</v>
          </cell>
          <cell r="ED96">
            <v>55418</v>
          </cell>
          <cell r="EE96">
            <v>29956</v>
          </cell>
          <cell r="EF96">
            <v>42537</v>
          </cell>
          <cell r="EG96">
            <v>48827</v>
          </cell>
          <cell r="EH96">
            <v>55418</v>
          </cell>
          <cell r="EI96">
            <v>61708</v>
          </cell>
          <cell r="EJ96">
            <v>29956</v>
          </cell>
          <cell r="EK96">
            <v>42537</v>
          </cell>
          <cell r="EL96">
            <v>48827</v>
          </cell>
          <cell r="EM96">
            <v>32951</v>
          </cell>
          <cell r="EN96">
            <v>60959</v>
          </cell>
          <cell r="EO96">
            <v>32951</v>
          </cell>
          <cell r="EP96">
            <v>46791</v>
          </cell>
          <cell r="EQ96">
            <v>53709</v>
          </cell>
          <cell r="ER96">
            <v>60959</v>
          </cell>
          <cell r="ES96">
            <v>67879</v>
          </cell>
          <cell r="ET96">
            <v>32951</v>
          </cell>
          <cell r="EU96">
            <v>46791</v>
          </cell>
          <cell r="EV96">
            <v>53709</v>
          </cell>
          <cell r="EW96">
            <v>34448</v>
          </cell>
          <cell r="EX96">
            <v>63730</v>
          </cell>
          <cell r="EY96">
            <v>34448</v>
          </cell>
          <cell r="EZ96">
            <v>48916</v>
          </cell>
          <cell r="FA96">
            <v>56151</v>
          </cell>
          <cell r="FB96">
            <v>63730</v>
          </cell>
          <cell r="FC96">
            <v>70963</v>
          </cell>
          <cell r="FD96">
            <v>34448</v>
          </cell>
          <cell r="FE96">
            <v>48916</v>
          </cell>
          <cell r="FF96">
            <v>56151</v>
          </cell>
        </row>
        <row r="97">
          <cell r="A97" t="str">
            <v>X</v>
          </cell>
          <cell r="B97" t="str">
            <v>D</v>
          </cell>
          <cell r="C97">
            <v>9314</v>
          </cell>
          <cell r="D97">
            <v>17231</v>
          </cell>
          <cell r="E97">
            <v>9314</v>
          </cell>
          <cell r="F97">
            <v>13226</v>
          </cell>
          <cell r="G97">
            <v>15182</v>
          </cell>
          <cell r="H97">
            <v>17231</v>
          </cell>
          <cell r="I97">
            <v>19187</v>
          </cell>
          <cell r="J97">
            <v>9314</v>
          </cell>
          <cell r="K97">
            <v>13226</v>
          </cell>
          <cell r="L97">
            <v>15182</v>
          </cell>
          <cell r="M97">
            <v>10203</v>
          </cell>
          <cell r="N97">
            <v>18876</v>
          </cell>
          <cell r="O97">
            <v>10203</v>
          </cell>
          <cell r="P97">
            <v>14488</v>
          </cell>
          <cell r="Q97">
            <v>16631</v>
          </cell>
          <cell r="R97">
            <v>18876</v>
          </cell>
          <cell r="S97">
            <v>21018</v>
          </cell>
          <cell r="T97">
            <v>10203</v>
          </cell>
          <cell r="U97">
            <v>14488</v>
          </cell>
          <cell r="V97">
            <v>16631</v>
          </cell>
          <cell r="W97"/>
          <cell r="X97"/>
          <cell r="Y97"/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/>
          <cell r="AO97"/>
          <cell r="AP97"/>
          <cell r="AQ97">
            <v>11462</v>
          </cell>
          <cell r="AR97">
            <v>21205</v>
          </cell>
          <cell r="AS97">
            <v>11462</v>
          </cell>
          <cell r="AT97">
            <v>16276</v>
          </cell>
          <cell r="AU97">
            <v>18683</v>
          </cell>
          <cell r="AV97">
            <v>21205</v>
          </cell>
          <cell r="AW97">
            <v>23612</v>
          </cell>
          <cell r="AX97">
            <v>11462</v>
          </cell>
          <cell r="AY97">
            <v>16276</v>
          </cell>
          <cell r="AZ97">
            <v>18683</v>
          </cell>
          <cell r="BA97">
            <v>11995</v>
          </cell>
          <cell r="BB97">
            <v>22191</v>
          </cell>
          <cell r="BC97">
            <v>11995</v>
          </cell>
          <cell r="BD97">
            <v>17033</v>
          </cell>
          <cell r="BE97">
            <v>19552</v>
          </cell>
          <cell r="BF97">
            <v>22191</v>
          </cell>
          <cell r="BG97">
            <v>24710</v>
          </cell>
          <cell r="BH97">
            <v>11995</v>
          </cell>
          <cell r="BI97">
            <v>17033</v>
          </cell>
          <cell r="BJ97">
            <v>19552</v>
          </cell>
          <cell r="BK97">
            <v>12795</v>
          </cell>
          <cell r="BL97">
            <v>23671</v>
          </cell>
          <cell r="BM97">
            <v>12795</v>
          </cell>
          <cell r="BN97">
            <v>18169</v>
          </cell>
          <cell r="BO97">
            <v>20856</v>
          </cell>
          <cell r="BP97">
            <v>23671</v>
          </cell>
          <cell r="BQ97">
            <v>26358</v>
          </cell>
          <cell r="BR97">
            <v>12795</v>
          </cell>
          <cell r="BS97">
            <v>18169</v>
          </cell>
          <cell r="BT97">
            <v>20856</v>
          </cell>
          <cell r="BU97">
            <v>13861</v>
          </cell>
          <cell r="BV97">
            <v>25643</v>
          </cell>
          <cell r="BW97">
            <v>13861</v>
          </cell>
          <cell r="BX97">
            <v>19683</v>
          </cell>
          <cell r="BY97">
            <v>22593</v>
          </cell>
          <cell r="BZ97">
            <v>25643</v>
          </cell>
          <cell r="CA97">
            <v>28554</v>
          </cell>
          <cell r="CB97">
            <v>13861</v>
          </cell>
          <cell r="CC97">
            <v>19683</v>
          </cell>
          <cell r="CD97">
            <v>22593</v>
          </cell>
          <cell r="CE97">
            <v>14927</v>
          </cell>
          <cell r="CF97">
            <v>27615</v>
          </cell>
          <cell r="CG97">
            <v>14927</v>
          </cell>
          <cell r="CH97">
            <v>21196</v>
          </cell>
          <cell r="CI97">
            <v>24331</v>
          </cell>
          <cell r="CJ97">
            <v>27615</v>
          </cell>
          <cell r="CK97">
            <v>30750</v>
          </cell>
          <cell r="CL97">
            <v>14927</v>
          </cell>
          <cell r="CM97">
            <v>21196</v>
          </cell>
          <cell r="CN97">
            <v>24331</v>
          </cell>
          <cell r="CO97">
            <v>16494</v>
          </cell>
          <cell r="CP97">
            <v>30514</v>
          </cell>
          <cell r="CQ97">
            <v>16494</v>
          </cell>
          <cell r="CR97">
            <v>23421</v>
          </cell>
          <cell r="CS97">
            <v>26885</v>
          </cell>
          <cell r="CT97">
            <v>30514</v>
          </cell>
          <cell r="CU97">
            <v>33978</v>
          </cell>
          <cell r="CV97">
            <v>16494</v>
          </cell>
          <cell r="CW97">
            <v>23421</v>
          </cell>
          <cell r="CX97">
            <v>26885</v>
          </cell>
          <cell r="CY97">
            <v>18143</v>
          </cell>
          <cell r="CZ97">
            <v>33565</v>
          </cell>
          <cell r="DA97">
            <v>18143</v>
          </cell>
          <cell r="DB97">
            <v>25763</v>
          </cell>
          <cell r="DC97">
            <v>29573</v>
          </cell>
          <cell r="DD97">
            <v>33565</v>
          </cell>
          <cell r="DE97">
            <v>37375</v>
          </cell>
          <cell r="DF97">
            <v>18143</v>
          </cell>
          <cell r="DG97">
            <v>25763</v>
          </cell>
          <cell r="DH97">
            <v>29573</v>
          </cell>
          <cell r="DI97">
            <v>20321</v>
          </cell>
          <cell r="DJ97">
            <v>37594</v>
          </cell>
          <cell r="DK97">
            <v>20321</v>
          </cell>
          <cell r="DL97">
            <v>28856</v>
          </cell>
          <cell r="DM97">
            <v>33123</v>
          </cell>
          <cell r="DN97">
            <v>37594</v>
          </cell>
          <cell r="DO97">
            <v>41861</v>
          </cell>
          <cell r="DP97">
            <v>20321</v>
          </cell>
          <cell r="DQ97">
            <v>28856</v>
          </cell>
          <cell r="DR97">
            <v>33123</v>
          </cell>
          <cell r="DS97">
            <v>21805</v>
          </cell>
          <cell r="DT97">
            <v>40339</v>
          </cell>
          <cell r="DU97">
            <v>21805</v>
          </cell>
          <cell r="DV97">
            <v>30963</v>
          </cell>
          <cell r="DW97">
            <v>35542</v>
          </cell>
          <cell r="DX97">
            <v>40339</v>
          </cell>
          <cell r="DY97">
            <v>44918</v>
          </cell>
          <cell r="DZ97">
            <v>21805</v>
          </cell>
          <cell r="EA97">
            <v>30963</v>
          </cell>
          <cell r="EB97">
            <v>35542</v>
          </cell>
          <cell r="EC97">
            <v>24477</v>
          </cell>
          <cell r="ED97">
            <v>45282</v>
          </cell>
          <cell r="EE97">
            <v>24477</v>
          </cell>
          <cell r="EF97">
            <v>34757</v>
          </cell>
          <cell r="EG97">
            <v>39898</v>
          </cell>
          <cell r="EH97">
            <v>45282</v>
          </cell>
          <cell r="EI97">
            <v>50423</v>
          </cell>
          <cell r="EJ97">
            <v>24477</v>
          </cell>
          <cell r="EK97">
            <v>34757</v>
          </cell>
          <cell r="EL97">
            <v>39898</v>
          </cell>
          <cell r="EM97">
            <v>26925</v>
          </cell>
          <cell r="EN97">
            <v>49811</v>
          </cell>
          <cell r="EO97">
            <v>26925</v>
          </cell>
          <cell r="EP97">
            <v>38234</v>
          </cell>
          <cell r="EQ97">
            <v>43888</v>
          </cell>
          <cell r="ER97">
            <v>49811</v>
          </cell>
          <cell r="ES97">
            <v>55466</v>
          </cell>
          <cell r="ET97">
            <v>26925</v>
          </cell>
          <cell r="EU97">
            <v>38234</v>
          </cell>
          <cell r="EV97">
            <v>43888</v>
          </cell>
          <cell r="EW97">
            <v>28149</v>
          </cell>
          <cell r="EX97">
            <v>52076</v>
          </cell>
          <cell r="EY97">
            <v>28149</v>
          </cell>
          <cell r="EZ97">
            <v>39972</v>
          </cell>
          <cell r="FA97">
            <v>45883</v>
          </cell>
          <cell r="FB97">
            <v>52076</v>
          </cell>
          <cell r="FC97">
            <v>57987</v>
          </cell>
          <cell r="FD97">
            <v>28149</v>
          </cell>
          <cell r="FE97">
            <v>39972</v>
          </cell>
          <cell r="FF97">
            <v>45883</v>
          </cell>
        </row>
        <row r="98">
          <cell r="A98" t="str">
            <v>X</v>
          </cell>
          <cell r="B98" t="str">
            <v>B</v>
          </cell>
          <cell r="C98">
            <v>11363</v>
          </cell>
          <cell r="D98">
            <v>21022</v>
          </cell>
          <cell r="E98">
            <v>11363</v>
          </cell>
          <cell r="F98">
            <v>16136</v>
          </cell>
          <cell r="G98">
            <v>18522</v>
          </cell>
          <cell r="H98">
            <v>21022</v>
          </cell>
          <cell r="I98">
            <v>23408</v>
          </cell>
          <cell r="J98">
            <v>11363</v>
          </cell>
          <cell r="K98">
            <v>16136</v>
          </cell>
          <cell r="L98">
            <v>18522</v>
          </cell>
          <cell r="M98">
            <v>12448</v>
          </cell>
          <cell r="N98">
            <v>23029</v>
          </cell>
          <cell r="O98">
            <v>12448</v>
          </cell>
          <cell r="P98">
            <v>17675</v>
          </cell>
          <cell r="Q98">
            <v>20290</v>
          </cell>
          <cell r="R98">
            <v>23029</v>
          </cell>
          <cell r="S98">
            <v>25642</v>
          </cell>
          <cell r="T98">
            <v>12448</v>
          </cell>
          <cell r="U98">
            <v>17675</v>
          </cell>
          <cell r="V98">
            <v>20290</v>
          </cell>
          <cell r="W98"/>
          <cell r="X98"/>
          <cell r="Y98"/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/>
          <cell r="AO98"/>
          <cell r="AP98"/>
          <cell r="AQ98">
            <v>13984</v>
          </cell>
          <cell r="AR98">
            <v>25870</v>
          </cell>
          <cell r="AS98">
            <v>13984</v>
          </cell>
          <cell r="AT98">
            <v>19857</v>
          </cell>
          <cell r="AU98">
            <v>22793</v>
          </cell>
          <cell r="AV98">
            <v>25870</v>
          </cell>
          <cell r="AW98">
            <v>28807</v>
          </cell>
          <cell r="AX98">
            <v>13984</v>
          </cell>
          <cell r="AY98">
            <v>19857</v>
          </cell>
          <cell r="AZ98">
            <v>22793</v>
          </cell>
          <cell r="BA98">
            <v>14634</v>
          </cell>
          <cell r="BB98">
            <v>27073</v>
          </cell>
          <cell r="BC98">
            <v>14634</v>
          </cell>
          <cell r="BD98">
            <v>20780</v>
          </cell>
          <cell r="BE98">
            <v>23853</v>
          </cell>
          <cell r="BF98">
            <v>27073</v>
          </cell>
          <cell r="BG98">
            <v>30146</v>
          </cell>
          <cell r="BH98">
            <v>14634</v>
          </cell>
          <cell r="BI98">
            <v>20780</v>
          </cell>
          <cell r="BJ98">
            <v>23853</v>
          </cell>
          <cell r="BK98">
            <v>15610</v>
          </cell>
          <cell r="BL98">
            <v>28879</v>
          </cell>
          <cell r="BM98">
            <v>15610</v>
          </cell>
          <cell r="BN98">
            <v>22166</v>
          </cell>
          <cell r="BO98">
            <v>25444</v>
          </cell>
          <cell r="BP98">
            <v>28879</v>
          </cell>
          <cell r="BQ98">
            <v>32157</v>
          </cell>
          <cell r="BR98">
            <v>15610</v>
          </cell>
          <cell r="BS98">
            <v>22166</v>
          </cell>
          <cell r="BT98">
            <v>25444</v>
          </cell>
          <cell r="BU98">
            <v>16910</v>
          </cell>
          <cell r="BV98">
            <v>31284</v>
          </cell>
          <cell r="BW98">
            <v>16910</v>
          </cell>
          <cell r="BX98">
            <v>24013</v>
          </cell>
          <cell r="BY98">
            <v>27563</v>
          </cell>
          <cell r="BZ98">
            <v>31284</v>
          </cell>
          <cell r="CA98">
            <v>34836</v>
          </cell>
          <cell r="CB98">
            <v>16910</v>
          </cell>
          <cell r="CC98">
            <v>24013</v>
          </cell>
          <cell r="CD98">
            <v>27563</v>
          </cell>
          <cell r="CE98">
            <v>18211</v>
          </cell>
          <cell r="CF98">
            <v>33690</v>
          </cell>
          <cell r="CG98">
            <v>18211</v>
          </cell>
          <cell r="CH98">
            <v>25859</v>
          </cell>
          <cell r="CI98">
            <v>29684</v>
          </cell>
          <cell r="CJ98">
            <v>33690</v>
          </cell>
          <cell r="CK98">
            <v>37515</v>
          </cell>
          <cell r="CL98">
            <v>18211</v>
          </cell>
          <cell r="CM98">
            <v>25859</v>
          </cell>
          <cell r="CN98">
            <v>29684</v>
          </cell>
          <cell r="CO98">
            <v>20123</v>
          </cell>
          <cell r="CP98">
            <v>37227</v>
          </cell>
          <cell r="CQ98">
            <v>20123</v>
          </cell>
          <cell r="CR98">
            <v>28574</v>
          </cell>
          <cell r="CS98">
            <v>32800</v>
          </cell>
          <cell r="CT98">
            <v>37227</v>
          </cell>
          <cell r="CU98">
            <v>41453</v>
          </cell>
          <cell r="CV98">
            <v>20123</v>
          </cell>
          <cell r="CW98">
            <v>28574</v>
          </cell>
          <cell r="CX98">
            <v>32800</v>
          </cell>
          <cell r="CY98">
            <v>22134</v>
          </cell>
          <cell r="CZ98">
            <v>40949</v>
          </cell>
          <cell r="DA98">
            <v>22134</v>
          </cell>
          <cell r="DB98">
            <v>31431</v>
          </cell>
          <cell r="DC98">
            <v>36079</v>
          </cell>
          <cell r="DD98">
            <v>40949</v>
          </cell>
          <cell r="DE98">
            <v>45598</v>
          </cell>
          <cell r="DF98">
            <v>22134</v>
          </cell>
          <cell r="DG98">
            <v>31431</v>
          </cell>
          <cell r="DH98">
            <v>36079</v>
          </cell>
          <cell r="DI98">
            <v>24792</v>
          </cell>
          <cell r="DJ98">
            <v>45865</v>
          </cell>
          <cell r="DK98">
            <v>24792</v>
          </cell>
          <cell r="DL98">
            <v>35204</v>
          </cell>
          <cell r="DM98">
            <v>40410</v>
          </cell>
          <cell r="DN98">
            <v>45865</v>
          </cell>
          <cell r="DO98">
            <v>51070</v>
          </cell>
          <cell r="DP98">
            <v>24792</v>
          </cell>
          <cell r="DQ98">
            <v>35204</v>
          </cell>
          <cell r="DR98">
            <v>40410</v>
          </cell>
          <cell r="DS98">
            <v>26602</v>
          </cell>
          <cell r="DT98">
            <v>49214</v>
          </cell>
          <cell r="DU98">
            <v>26602</v>
          </cell>
          <cell r="DV98">
            <v>37775</v>
          </cell>
          <cell r="DW98">
            <v>43361</v>
          </cell>
          <cell r="DX98">
            <v>49214</v>
          </cell>
          <cell r="DY98">
            <v>54800</v>
          </cell>
          <cell r="DZ98">
            <v>26602</v>
          </cell>
          <cell r="EA98">
            <v>37775</v>
          </cell>
          <cell r="EB98">
            <v>43361</v>
          </cell>
          <cell r="EC98">
            <v>29862</v>
          </cell>
          <cell r="ED98">
            <v>55244</v>
          </cell>
          <cell r="EE98">
            <v>29862</v>
          </cell>
          <cell r="EF98">
            <v>42404</v>
          </cell>
          <cell r="EG98">
            <v>48676</v>
          </cell>
          <cell r="EH98">
            <v>55244</v>
          </cell>
          <cell r="EI98">
            <v>61516</v>
          </cell>
          <cell r="EJ98">
            <v>29862</v>
          </cell>
          <cell r="EK98">
            <v>42404</v>
          </cell>
          <cell r="EL98">
            <v>48676</v>
          </cell>
          <cell r="EM98">
            <v>32849</v>
          </cell>
          <cell r="EN98">
            <v>60769</v>
          </cell>
          <cell r="EO98">
            <v>32849</v>
          </cell>
          <cell r="EP98">
            <v>46645</v>
          </cell>
          <cell r="EQ98">
            <v>53543</v>
          </cell>
          <cell r="ER98">
            <v>60769</v>
          </cell>
          <cell r="ES98">
            <v>67669</v>
          </cell>
          <cell r="ET98">
            <v>32849</v>
          </cell>
          <cell r="EU98">
            <v>46645</v>
          </cell>
          <cell r="EV98">
            <v>53543</v>
          </cell>
          <cell r="EW98">
            <v>34342</v>
          </cell>
          <cell r="EX98">
            <v>63533</v>
          </cell>
          <cell r="EY98">
            <v>34342</v>
          </cell>
          <cell r="EZ98">
            <v>48766</v>
          </cell>
          <cell r="FA98">
            <v>55977</v>
          </cell>
          <cell r="FB98">
            <v>63533</v>
          </cell>
          <cell r="FC98">
            <v>70744</v>
          </cell>
          <cell r="FD98">
            <v>34342</v>
          </cell>
          <cell r="FE98">
            <v>48766</v>
          </cell>
          <cell r="FF98">
            <v>55977</v>
          </cell>
        </row>
        <row r="99">
          <cell r="A99" t="str">
            <v>X</v>
          </cell>
          <cell r="B99" t="str">
            <v>A-S</v>
          </cell>
          <cell r="C99">
            <v>12388</v>
          </cell>
          <cell r="D99">
            <v>22917</v>
          </cell>
          <cell r="E99">
            <v>12388</v>
          </cell>
          <cell r="F99">
            <v>17591</v>
          </cell>
          <cell r="G99">
            <v>20192</v>
          </cell>
          <cell r="H99">
            <v>22917</v>
          </cell>
          <cell r="I99">
            <v>25519</v>
          </cell>
          <cell r="J99">
            <v>12388</v>
          </cell>
          <cell r="K99">
            <v>17591</v>
          </cell>
          <cell r="L99">
            <v>20192</v>
          </cell>
          <cell r="M99">
            <v>13570</v>
          </cell>
          <cell r="N99">
            <v>25105</v>
          </cell>
          <cell r="O99">
            <v>13570</v>
          </cell>
          <cell r="P99">
            <v>19269</v>
          </cell>
          <cell r="Q99">
            <v>22119</v>
          </cell>
          <cell r="R99">
            <v>25105</v>
          </cell>
          <cell r="S99">
            <v>27954</v>
          </cell>
          <cell r="T99">
            <v>13570</v>
          </cell>
          <cell r="U99">
            <v>19269</v>
          </cell>
          <cell r="V99">
            <v>22119</v>
          </cell>
          <cell r="W99"/>
          <cell r="X99"/>
          <cell r="Y99"/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/>
          <cell r="AO99"/>
          <cell r="AP99"/>
          <cell r="AQ99">
            <v>15244</v>
          </cell>
          <cell r="AR99">
            <v>28203</v>
          </cell>
          <cell r="AS99">
            <v>15244</v>
          </cell>
          <cell r="AT99">
            <v>21647</v>
          </cell>
          <cell r="AU99">
            <v>24848</v>
          </cell>
          <cell r="AV99">
            <v>28203</v>
          </cell>
          <cell r="AW99">
            <v>31404</v>
          </cell>
          <cell r="AX99">
            <v>15244</v>
          </cell>
          <cell r="AY99">
            <v>21647</v>
          </cell>
          <cell r="AZ99">
            <v>24848</v>
          </cell>
          <cell r="BA99">
            <v>15953</v>
          </cell>
          <cell r="BB99">
            <v>29514</v>
          </cell>
          <cell r="BC99">
            <v>15953</v>
          </cell>
          <cell r="BD99">
            <v>22654</v>
          </cell>
          <cell r="BE99">
            <v>26004</v>
          </cell>
          <cell r="BF99">
            <v>29514</v>
          </cell>
          <cell r="BG99">
            <v>32864</v>
          </cell>
          <cell r="BH99">
            <v>15953</v>
          </cell>
          <cell r="BI99">
            <v>22654</v>
          </cell>
          <cell r="BJ99">
            <v>26004</v>
          </cell>
          <cell r="BK99">
            <v>17017</v>
          </cell>
          <cell r="BL99">
            <v>31482</v>
          </cell>
          <cell r="BM99">
            <v>17017</v>
          </cell>
          <cell r="BN99">
            <v>24165</v>
          </cell>
          <cell r="BO99">
            <v>27738</v>
          </cell>
          <cell r="BP99">
            <v>31482</v>
          </cell>
          <cell r="BQ99">
            <v>35056</v>
          </cell>
          <cell r="BR99">
            <v>17017</v>
          </cell>
          <cell r="BS99">
            <v>24165</v>
          </cell>
          <cell r="BT99">
            <v>27738</v>
          </cell>
          <cell r="BU99">
            <v>18435</v>
          </cell>
          <cell r="BV99">
            <v>34105</v>
          </cell>
          <cell r="BW99">
            <v>18435</v>
          </cell>
          <cell r="BX99">
            <v>26178</v>
          </cell>
          <cell r="BY99">
            <v>30049</v>
          </cell>
          <cell r="BZ99">
            <v>34105</v>
          </cell>
          <cell r="CA99">
            <v>37977</v>
          </cell>
          <cell r="CB99">
            <v>18435</v>
          </cell>
          <cell r="CC99">
            <v>26178</v>
          </cell>
          <cell r="CD99">
            <v>30049</v>
          </cell>
          <cell r="CE99">
            <v>19853</v>
          </cell>
          <cell r="CF99">
            <v>36728</v>
          </cell>
          <cell r="CG99">
            <v>19853</v>
          </cell>
          <cell r="CH99">
            <v>28191</v>
          </cell>
          <cell r="CI99">
            <v>32360</v>
          </cell>
          <cell r="CJ99">
            <v>36728</v>
          </cell>
          <cell r="CK99">
            <v>40898</v>
          </cell>
          <cell r="CL99">
            <v>19853</v>
          </cell>
          <cell r="CM99">
            <v>28191</v>
          </cell>
          <cell r="CN99">
            <v>32360</v>
          </cell>
          <cell r="CO99">
            <v>21937</v>
          </cell>
          <cell r="CP99">
            <v>40584</v>
          </cell>
          <cell r="CQ99">
            <v>21937</v>
          </cell>
          <cell r="CR99">
            <v>31150</v>
          </cell>
          <cell r="CS99">
            <v>35757</v>
          </cell>
          <cell r="CT99">
            <v>40584</v>
          </cell>
          <cell r="CU99">
            <v>45191</v>
          </cell>
          <cell r="CV99">
            <v>21937</v>
          </cell>
          <cell r="CW99">
            <v>31150</v>
          </cell>
          <cell r="CX99">
            <v>35757</v>
          </cell>
          <cell r="CY99">
            <v>24130</v>
          </cell>
          <cell r="CZ99">
            <v>44641</v>
          </cell>
          <cell r="DA99">
            <v>24130</v>
          </cell>
          <cell r="DB99">
            <v>34265</v>
          </cell>
          <cell r="DC99">
            <v>39332</v>
          </cell>
          <cell r="DD99">
            <v>44641</v>
          </cell>
          <cell r="DE99">
            <v>49709</v>
          </cell>
          <cell r="DF99">
            <v>24130</v>
          </cell>
          <cell r="DG99">
            <v>34265</v>
          </cell>
          <cell r="DH99">
            <v>39332</v>
          </cell>
          <cell r="DI99">
            <v>27027</v>
          </cell>
          <cell r="DJ99">
            <v>50000</v>
          </cell>
          <cell r="DK99">
            <v>27027</v>
          </cell>
          <cell r="DL99">
            <v>38378</v>
          </cell>
          <cell r="DM99">
            <v>44054</v>
          </cell>
          <cell r="DN99">
            <v>50000</v>
          </cell>
          <cell r="DO99">
            <v>55675</v>
          </cell>
          <cell r="DP99">
            <v>27027</v>
          </cell>
          <cell r="DQ99">
            <v>38378</v>
          </cell>
          <cell r="DR99">
            <v>44054</v>
          </cell>
          <cell r="DS99">
            <v>29001</v>
          </cell>
          <cell r="DT99">
            <v>53651</v>
          </cell>
          <cell r="DU99">
            <v>29001</v>
          </cell>
          <cell r="DV99">
            <v>41181</v>
          </cell>
          <cell r="DW99">
            <v>47271</v>
          </cell>
          <cell r="DX99">
            <v>53651</v>
          </cell>
          <cell r="DY99">
            <v>59741</v>
          </cell>
          <cell r="DZ99">
            <v>29001</v>
          </cell>
          <cell r="EA99">
            <v>41181</v>
          </cell>
          <cell r="EB99">
            <v>47271</v>
          </cell>
          <cell r="EC99">
            <v>32554</v>
          </cell>
          <cell r="ED99">
            <v>60225</v>
          </cell>
          <cell r="EE99">
            <v>32554</v>
          </cell>
          <cell r="EF99">
            <v>46227</v>
          </cell>
          <cell r="EG99">
            <v>53064</v>
          </cell>
          <cell r="EH99">
            <v>60225</v>
          </cell>
          <cell r="EI99">
            <v>67063</v>
          </cell>
          <cell r="EJ99">
            <v>32554</v>
          </cell>
          <cell r="EK99">
            <v>46227</v>
          </cell>
          <cell r="EL99">
            <v>53064</v>
          </cell>
          <cell r="EM99">
            <v>35810</v>
          </cell>
          <cell r="EN99">
            <v>66249</v>
          </cell>
          <cell r="EO99">
            <v>35810</v>
          </cell>
          <cell r="EP99">
            <v>50851</v>
          </cell>
          <cell r="EQ99">
            <v>58371</v>
          </cell>
          <cell r="ER99">
            <v>66249</v>
          </cell>
          <cell r="ES99">
            <v>73770</v>
          </cell>
          <cell r="ET99">
            <v>35810</v>
          </cell>
          <cell r="EU99">
            <v>50851</v>
          </cell>
          <cell r="EV99">
            <v>58371</v>
          </cell>
          <cell r="EW99">
            <v>37438</v>
          </cell>
          <cell r="EX99">
            <v>69261</v>
          </cell>
          <cell r="EY99">
            <v>37438</v>
          </cell>
          <cell r="EZ99">
            <v>53163</v>
          </cell>
          <cell r="FA99">
            <v>61024</v>
          </cell>
          <cell r="FB99">
            <v>69261</v>
          </cell>
          <cell r="FC99">
            <v>77123</v>
          </cell>
          <cell r="FD99">
            <v>37438</v>
          </cell>
          <cell r="FE99">
            <v>53163</v>
          </cell>
          <cell r="FF99">
            <v>61024</v>
          </cell>
        </row>
        <row r="100">
          <cell r="A100" t="str">
            <v>XI</v>
          </cell>
          <cell r="B100" t="str">
            <v>D</v>
          </cell>
          <cell r="C100">
            <v>10101</v>
          </cell>
          <cell r="D100">
            <v>18687</v>
          </cell>
          <cell r="E100">
            <v>10101</v>
          </cell>
          <cell r="F100">
            <v>14343</v>
          </cell>
          <cell r="G100">
            <v>16465</v>
          </cell>
          <cell r="H100">
            <v>18687</v>
          </cell>
          <cell r="I100">
            <v>20808</v>
          </cell>
          <cell r="J100">
            <v>10101</v>
          </cell>
          <cell r="K100">
            <v>14343</v>
          </cell>
          <cell r="L100">
            <v>16465</v>
          </cell>
          <cell r="M100">
            <v>11017</v>
          </cell>
          <cell r="N100">
            <v>20381</v>
          </cell>
          <cell r="O100">
            <v>11017</v>
          </cell>
          <cell r="P100">
            <v>15644</v>
          </cell>
          <cell r="Q100">
            <v>17958</v>
          </cell>
          <cell r="R100">
            <v>20381</v>
          </cell>
          <cell r="S100">
            <v>22695</v>
          </cell>
          <cell r="T100">
            <v>11017</v>
          </cell>
          <cell r="U100">
            <v>15644</v>
          </cell>
          <cell r="V100">
            <v>17958</v>
          </cell>
          <cell r="W100"/>
          <cell r="X100"/>
          <cell r="Y100"/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/>
          <cell r="AO100"/>
          <cell r="AP100"/>
          <cell r="AQ100">
            <v>12376</v>
          </cell>
          <cell r="AR100">
            <v>22896</v>
          </cell>
          <cell r="AS100">
            <v>12376</v>
          </cell>
          <cell r="AT100">
            <v>17574</v>
          </cell>
          <cell r="AU100">
            <v>20173</v>
          </cell>
          <cell r="AV100">
            <v>22896</v>
          </cell>
          <cell r="AW100">
            <v>25495</v>
          </cell>
          <cell r="AX100">
            <v>12376</v>
          </cell>
          <cell r="AY100">
            <v>17574</v>
          </cell>
          <cell r="AZ100">
            <v>20173</v>
          </cell>
          <cell r="BA100">
            <v>12952</v>
          </cell>
          <cell r="BB100">
            <v>23961</v>
          </cell>
          <cell r="BC100">
            <v>12952</v>
          </cell>
          <cell r="BD100">
            <v>18392</v>
          </cell>
          <cell r="BE100">
            <v>21112</v>
          </cell>
          <cell r="BF100">
            <v>23961</v>
          </cell>
          <cell r="BG100">
            <v>26681</v>
          </cell>
          <cell r="BH100">
            <v>12952</v>
          </cell>
          <cell r="BI100">
            <v>18392</v>
          </cell>
          <cell r="BJ100">
            <v>21112</v>
          </cell>
          <cell r="BK100">
            <v>13815</v>
          </cell>
          <cell r="BL100">
            <v>25558</v>
          </cell>
          <cell r="BM100">
            <v>13815</v>
          </cell>
          <cell r="BN100">
            <v>19617</v>
          </cell>
          <cell r="BO100">
            <v>22518</v>
          </cell>
          <cell r="BP100">
            <v>25558</v>
          </cell>
          <cell r="BQ100">
            <v>28459</v>
          </cell>
          <cell r="BR100">
            <v>13815</v>
          </cell>
          <cell r="BS100">
            <v>19617</v>
          </cell>
          <cell r="BT100">
            <v>22518</v>
          </cell>
          <cell r="BU100">
            <v>14967</v>
          </cell>
          <cell r="BV100">
            <v>27689</v>
          </cell>
          <cell r="BW100">
            <v>14967</v>
          </cell>
          <cell r="BX100">
            <v>21253</v>
          </cell>
          <cell r="BY100">
            <v>24396</v>
          </cell>
          <cell r="BZ100">
            <v>27689</v>
          </cell>
          <cell r="CA100">
            <v>30832</v>
          </cell>
          <cell r="CB100">
            <v>14967</v>
          </cell>
          <cell r="CC100">
            <v>21253</v>
          </cell>
          <cell r="CD100">
            <v>24396</v>
          </cell>
          <cell r="CE100">
            <v>16118</v>
          </cell>
          <cell r="CF100">
            <v>29818</v>
          </cell>
          <cell r="CG100">
            <v>16118</v>
          </cell>
          <cell r="CH100">
            <v>22888</v>
          </cell>
          <cell r="CI100">
            <v>26272</v>
          </cell>
          <cell r="CJ100">
            <v>29818</v>
          </cell>
          <cell r="CK100">
            <v>33203</v>
          </cell>
          <cell r="CL100">
            <v>16118</v>
          </cell>
          <cell r="CM100">
            <v>22888</v>
          </cell>
          <cell r="CN100">
            <v>26272</v>
          </cell>
          <cell r="CO100">
            <v>17810</v>
          </cell>
          <cell r="CP100">
            <v>32949</v>
          </cell>
          <cell r="CQ100">
            <v>17810</v>
          </cell>
          <cell r="CR100">
            <v>25290</v>
          </cell>
          <cell r="CS100">
            <v>29030</v>
          </cell>
          <cell r="CT100">
            <v>32949</v>
          </cell>
          <cell r="CU100">
            <v>36689</v>
          </cell>
          <cell r="CV100">
            <v>17810</v>
          </cell>
          <cell r="CW100">
            <v>25290</v>
          </cell>
          <cell r="CX100">
            <v>29030</v>
          </cell>
          <cell r="CY100">
            <v>19591</v>
          </cell>
          <cell r="CZ100">
            <v>36243</v>
          </cell>
          <cell r="DA100">
            <v>19591</v>
          </cell>
          <cell r="DB100">
            <v>27819</v>
          </cell>
          <cell r="DC100">
            <v>31933</v>
          </cell>
          <cell r="DD100">
            <v>36243</v>
          </cell>
          <cell r="DE100">
            <v>40357</v>
          </cell>
          <cell r="DF100">
            <v>19591</v>
          </cell>
          <cell r="DG100">
            <v>27819</v>
          </cell>
          <cell r="DH100">
            <v>31933</v>
          </cell>
          <cell r="DI100">
            <v>21942</v>
          </cell>
          <cell r="DJ100">
            <v>40593</v>
          </cell>
          <cell r="DK100">
            <v>21942</v>
          </cell>
          <cell r="DL100">
            <v>31158</v>
          </cell>
          <cell r="DM100">
            <v>35765</v>
          </cell>
          <cell r="DN100">
            <v>40593</v>
          </cell>
          <cell r="DO100">
            <v>45201</v>
          </cell>
          <cell r="DP100">
            <v>21942</v>
          </cell>
          <cell r="DQ100">
            <v>31158</v>
          </cell>
          <cell r="DR100">
            <v>35765</v>
          </cell>
          <cell r="DS100">
            <v>23545</v>
          </cell>
          <cell r="DT100">
            <v>43558</v>
          </cell>
          <cell r="DU100">
            <v>23545</v>
          </cell>
          <cell r="DV100">
            <v>33434</v>
          </cell>
          <cell r="DW100">
            <v>38378</v>
          </cell>
          <cell r="DX100">
            <v>43558</v>
          </cell>
          <cell r="DY100">
            <v>48503</v>
          </cell>
          <cell r="DZ100">
            <v>23545</v>
          </cell>
          <cell r="EA100">
            <v>33434</v>
          </cell>
          <cell r="EB100">
            <v>38378</v>
          </cell>
          <cell r="EC100">
            <v>26430</v>
          </cell>
          <cell r="ED100">
            <v>48896</v>
          </cell>
          <cell r="EE100">
            <v>26430</v>
          </cell>
          <cell r="EF100">
            <v>37531</v>
          </cell>
          <cell r="EG100">
            <v>43081</v>
          </cell>
          <cell r="EH100">
            <v>48896</v>
          </cell>
          <cell r="EI100">
            <v>54446</v>
          </cell>
          <cell r="EJ100">
            <v>26430</v>
          </cell>
          <cell r="EK100">
            <v>37531</v>
          </cell>
          <cell r="EL100">
            <v>43081</v>
          </cell>
          <cell r="EM100">
            <v>29073</v>
          </cell>
          <cell r="EN100">
            <v>53785</v>
          </cell>
          <cell r="EO100">
            <v>29073</v>
          </cell>
          <cell r="EP100">
            <v>41284</v>
          </cell>
          <cell r="EQ100">
            <v>47389</v>
          </cell>
          <cell r="ER100">
            <v>53785</v>
          </cell>
          <cell r="ES100">
            <v>59890</v>
          </cell>
          <cell r="ET100">
            <v>29073</v>
          </cell>
          <cell r="EU100">
            <v>41284</v>
          </cell>
          <cell r="EV100">
            <v>47389</v>
          </cell>
          <cell r="EW100">
            <v>30395</v>
          </cell>
          <cell r="EX100">
            <v>56231</v>
          </cell>
          <cell r="EY100">
            <v>30395</v>
          </cell>
          <cell r="EZ100">
            <v>43161</v>
          </cell>
          <cell r="FA100">
            <v>49544</v>
          </cell>
          <cell r="FB100">
            <v>56231</v>
          </cell>
          <cell r="FC100">
            <v>62614</v>
          </cell>
          <cell r="FD100">
            <v>30395</v>
          </cell>
          <cell r="FE100">
            <v>43161</v>
          </cell>
          <cell r="FF100">
            <v>49544</v>
          </cell>
        </row>
        <row r="101">
          <cell r="A101" t="str">
            <v>XI</v>
          </cell>
          <cell r="B101" t="str">
            <v>B</v>
          </cell>
          <cell r="C101">
            <v>12323</v>
          </cell>
          <cell r="D101">
            <v>22798</v>
          </cell>
          <cell r="E101">
            <v>12323</v>
          </cell>
          <cell r="F101">
            <v>17498</v>
          </cell>
          <cell r="G101">
            <v>20087</v>
          </cell>
          <cell r="H101">
            <v>22798</v>
          </cell>
          <cell r="I101">
            <v>25386</v>
          </cell>
          <cell r="J101">
            <v>12323</v>
          </cell>
          <cell r="K101">
            <v>17498</v>
          </cell>
          <cell r="L101">
            <v>20087</v>
          </cell>
          <cell r="M101">
            <v>13441</v>
          </cell>
          <cell r="N101">
            <v>24865</v>
          </cell>
          <cell r="O101">
            <v>13441</v>
          </cell>
          <cell r="P101">
            <v>19086</v>
          </cell>
          <cell r="Q101">
            <v>21909</v>
          </cell>
          <cell r="R101">
            <v>24865</v>
          </cell>
          <cell r="S101">
            <v>27688</v>
          </cell>
          <cell r="T101">
            <v>13441</v>
          </cell>
          <cell r="U101">
            <v>19086</v>
          </cell>
          <cell r="V101">
            <v>21909</v>
          </cell>
          <cell r="W101"/>
          <cell r="X101"/>
          <cell r="Y101"/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/>
          <cell r="AO101"/>
          <cell r="AP101"/>
          <cell r="AQ101">
            <v>15099</v>
          </cell>
          <cell r="AR101">
            <v>27933</v>
          </cell>
          <cell r="AS101">
            <v>15099</v>
          </cell>
          <cell r="AT101">
            <v>21440</v>
          </cell>
          <cell r="AU101">
            <v>24611</v>
          </cell>
          <cell r="AV101">
            <v>27933</v>
          </cell>
          <cell r="AW101">
            <v>31104</v>
          </cell>
          <cell r="AX101">
            <v>15099</v>
          </cell>
          <cell r="AY101">
            <v>21440</v>
          </cell>
          <cell r="AZ101">
            <v>24611</v>
          </cell>
          <cell r="BA101">
            <v>15801</v>
          </cell>
          <cell r="BB101">
            <v>29232</v>
          </cell>
          <cell r="BC101">
            <v>15801</v>
          </cell>
          <cell r="BD101">
            <v>22438</v>
          </cell>
          <cell r="BE101">
            <v>25757</v>
          </cell>
          <cell r="BF101">
            <v>29232</v>
          </cell>
          <cell r="BG101">
            <v>32551</v>
          </cell>
          <cell r="BH101">
            <v>15801</v>
          </cell>
          <cell r="BI101">
            <v>22438</v>
          </cell>
          <cell r="BJ101">
            <v>25757</v>
          </cell>
          <cell r="BK101">
            <v>16854</v>
          </cell>
          <cell r="BL101">
            <v>31181</v>
          </cell>
          <cell r="BM101">
            <v>16854</v>
          </cell>
          <cell r="BN101">
            <v>23933</v>
          </cell>
          <cell r="BO101">
            <v>27472</v>
          </cell>
          <cell r="BP101">
            <v>31181</v>
          </cell>
          <cell r="BQ101">
            <v>34720</v>
          </cell>
          <cell r="BR101">
            <v>16854</v>
          </cell>
          <cell r="BS101">
            <v>23933</v>
          </cell>
          <cell r="BT101">
            <v>27472</v>
          </cell>
          <cell r="BU101">
            <v>18260</v>
          </cell>
          <cell r="BV101">
            <v>33781</v>
          </cell>
          <cell r="BW101">
            <v>18260</v>
          </cell>
          <cell r="BX101">
            <v>25929</v>
          </cell>
          <cell r="BY101">
            <v>29763</v>
          </cell>
          <cell r="BZ101">
            <v>33781</v>
          </cell>
          <cell r="CA101">
            <v>37615</v>
          </cell>
          <cell r="CB101">
            <v>18260</v>
          </cell>
          <cell r="CC101">
            <v>25929</v>
          </cell>
          <cell r="CD101">
            <v>29763</v>
          </cell>
          <cell r="CE101">
            <v>19664</v>
          </cell>
          <cell r="CF101">
            <v>36378</v>
          </cell>
          <cell r="CG101">
            <v>19664</v>
          </cell>
          <cell r="CH101">
            <v>27923</v>
          </cell>
          <cell r="CI101">
            <v>32052</v>
          </cell>
          <cell r="CJ101">
            <v>36378</v>
          </cell>
          <cell r="CK101">
            <v>40508</v>
          </cell>
          <cell r="CL101">
            <v>19664</v>
          </cell>
          <cell r="CM101">
            <v>27923</v>
          </cell>
          <cell r="CN101">
            <v>32052</v>
          </cell>
          <cell r="CO101">
            <v>21728</v>
          </cell>
          <cell r="CP101">
            <v>40198</v>
          </cell>
          <cell r="CQ101">
            <v>21728</v>
          </cell>
          <cell r="CR101">
            <v>30854</v>
          </cell>
          <cell r="CS101">
            <v>35417</v>
          </cell>
          <cell r="CT101">
            <v>40198</v>
          </cell>
          <cell r="CU101">
            <v>44761</v>
          </cell>
          <cell r="CV101">
            <v>21728</v>
          </cell>
          <cell r="CW101">
            <v>30854</v>
          </cell>
          <cell r="CX101">
            <v>35417</v>
          </cell>
          <cell r="CY101">
            <v>23901</v>
          </cell>
          <cell r="CZ101">
            <v>44216</v>
          </cell>
          <cell r="DA101">
            <v>23901</v>
          </cell>
          <cell r="DB101">
            <v>33939</v>
          </cell>
          <cell r="DC101">
            <v>38958</v>
          </cell>
          <cell r="DD101">
            <v>44216</v>
          </cell>
          <cell r="DE101">
            <v>49236</v>
          </cell>
          <cell r="DF101">
            <v>23901</v>
          </cell>
          <cell r="DG101">
            <v>33939</v>
          </cell>
          <cell r="DH101">
            <v>38958</v>
          </cell>
          <cell r="DI101">
            <v>26769</v>
          </cell>
          <cell r="DJ101">
            <v>49523</v>
          </cell>
          <cell r="DK101">
            <v>26769</v>
          </cell>
          <cell r="DL101">
            <v>38013</v>
          </cell>
          <cell r="DM101">
            <v>43633</v>
          </cell>
          <cell r="DN101">
            <v>49523</v>
          </cell>
          <cell r="DO101">
            <v>55145</v>
          </cell>
          <cell r="DP101">
            <v>26769</v>
          </cell>
          <cell r="DQ101">
            <v>38013</v>
          </cell>
          <cell r="DR101">
            <v>43633</v>
          </cell>
          <cell r="DS101">
            <v>28725</v>
          </cell>
          <cell r="DT101">
            <v>53141</v>
          </cell>
          <cell r="DU101">
            <v>28725</v>
          </cell>
          <cell r="DV101">
            <v>40789</v>
          </cell>
          <cell r="DW101">
            <v>46821</v>
          </cell>
          <cell r="DX101">
            <v>53141</v>
          </cell>
          <cell r="DY101">
            <v>59174</v>
          </cell>
          <cell r="DZ101">
            <v>28725</v>
          </cell>
          <cell r="EA101">
            <v>40789</v>
          </cell>
          <cell r="EB101">
            <v>46821</v>
          </cell>
          <cell r="EC101">
            <v>32245</v>
          </cell>
          <cell r="ED101">
            <v>59653</v>
          </cell>
          <cell r="EE101">
            <v>32245</v>
          </cell>
          <cell r="EF101">
            <v>45788</v>
          </cell>
          <cell r="EG101">
            <v>52559</v>
          </cell>
          <cell r="EH101">
            <v>59653</v>
          </cell>
          <cell r="EI101">
            <v>66424</v>
          </cell>
          <cell r="EJ101">
            <v>32245</v>
          </cell>
          <cell r="EK101">
            <v>45788</v>
          </cell>
          <cell r="EL101">
            <v>52559</v>
          </cell>
          <cell r="EM101">
            <v>35469</v>
          </cell>
          <cell r="EN101">
            <v>65618</v>
          </cell>
          <cell r="EO101">
            <v>35469</v>
          </cell>
          <cell r="EP101">
            <v>50366</v>
          </cell>
          <cell r="EQ101">
            <v>57815</v>
          </cell>
          <cell r="ER101">
            <v>65618</v>
          </cell>
          <cell r="ES101">
            <v>73066</v>
          </cell>
          <cell r="ET101">
            <v>35469</v>
          </cell>
          <cell r="EU101">
            <v>50366</v>
          </cell>
          <cell r="EV101">
            <v>57815</v>
          </cell>
          <cell r="EW101">
            <v>37082</v>
          </cell>
          <cell r="EX101">
            <v>68602</v>
          </cell>
          <cell r="EY101">
            <v>37082</v>
          </cell>
          <cell r="EZ101">
            <v>52656</v>
          </cell>
          <cell r="FA101">
            <v>60444</v>
          </cell>
          <cell r="FB101">
            <v>68602</v>
          </cell>
          <cell r="FC101">
            <v>76389</v>
          </cell>
          <cell r="FD101">
            <v>37082</v>
          </cell>
          <cell r="FE101">
            <v>52656</v>
          </cell>
          <cell r="FF101">
            <v>60444</v>
          </cell>
        </row>
        <row r="102">
          <cell r="A102" t="str">
            <v>XI</v>
          </cell>
          <cell r="B102" t="str">
            <v>A-S</v>
          </cell>
          <cell r="C102">
            <v>13434</v>
          </cell>
          <cell r="D102">
            <v>24854</v>
          </cell>
          <cell r="E102">
            <v>13434</v>
          </cell>
          <cell r="F102">
            <v>19076</v>
          </cell>
          <cell r="G102">
            <v>21898</v>
          </cell>
          <cell r="H102">
            <v>24854</v>
          </cell>
          <cell r="I102">
            <v>27675</v>
          </cell>
          <cell r="J102">
            <v>13434</v>
          </cell>
          <cell r="K102">
            <v>19076</v>
          </cell>
          <cell r="L102">
            <v>21898</v>
          </cell>
          <cell r="M102">
            <v>14653</v>
          </cell>
          <cell r="N102">
            <v>27107</v>
          </cell>
          <cell r="O102">
            <v>14653</v>
          </cell>
          <cell r="P102">
            <v>20807</v>
          </cell>
          <cell r="Q102">
            <v>23884</v>
          </cell>
          <cell r="R102">
            <v>27107</v>
          </cell>
          <cell r="S102">
            <v>30184</v>
          </cell>
          <cell r="T102">
            <v>14653</v>
          </cell>
          <cell r="U102">
            <v>20807</v>
          </cell>
          <cell r="V102">
            <v>23884</v>
          </cell>
          <cell r="W102"/>
          <cell r="X102"/>
          <cell r="Y102"/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/>
          <cell r="AO102"/>
          <cell r="AP102"/>
          <cell r="AQ102">
            <v>16460</v>
          </cell>
          <cell r="AR102">
            <v>30452</v>
          </cell>
          <cell r="AS102">
            <v>16460</v>
          </cell>
          <cell r="AT102">
            <v>23373</v>
          </cell>
          <cell r="AU102">
            <v>26830</v>
          </cell>
          <cell r="AV102">
            <v>30452</v>
          </cell>
          <cell r="AW102">
            <v>33908</v>
          </cell>
          <cell r="AX102">
            <v>16460</v>
          </cell>
          <cell r="AY102">
            <v>23373</v>
          </cell>
          <cell r="AZ102">
            <v>26830</v>
          </cell>
          <cell r="BA102">
            <v>17226</v>
          </cell>
          <cell r="BB102">
            <v>31868</v>
          </cell>
          <cell r="BC102">
            <v>17226</v>
          </cell>
          <cell r="BD102">
            <v>24461</v>
          </cell>
          <cell r="BE102">
            <v>28079</v>
          </cell>
          <cell r="BF102">
            <v>31868</v>
          </cell>
          <cell r="BG102">
            <v>35486</v>
          </cell>
          <cell r="BH102">
            <v>17226</v>
          </cell>
          <cell r="BI102">
            <v>24461</v>
          </cell>
          <cell r="BJ102">
            <v>28079</v>
          </cell>
          <cell r="BK102">
            <v>18374</v>
          </cell>
          <cell r="BL102">
            <v>33992</v>
          </cell>
          <cell r="BM102">
            <v>18374</v>
          </cell>
          <cell r="BN102">
            <v>26091</v>
          </cell>
          <cell r="BO102">
            <v>29949</v>
          </cell>
          <cell r="BP102">
            <v>33992</v>
          </cell>
          <cell r="BQ102">
            <v>37850</v>
          </cell>
          <cell r="BR102">
            <v>18374</v>
          </cell>
          <cell r="BS102">
            <v>26091</v>
          </cell>
          <cell r="BT102">
            <v>29949</v>
          </cell>
          <cell r="BU102">
            <v>19906</v>
          </cell>
          <cell r="BV102">
            <v>36826</v>
          </cell>
          <cell r="BW102">
            <v>19906</v>
          </cell>
          <cell r="BX102">
            <v>28266</v>
          </cell>
          <cell r="BY102">
            <v>32447</v>
          </cell>
          <cell r="BZ102">
            <v>36826</v>
          </cell>
          <cell r="CA102">
            <v>41007</v>
          </cell>
          <cell r="CB102">
            <v>19906</v>
          </cell>
          <cell r="CC102">
            <v>28266</v>
          </cell>
          <cell r="CD102">
            <v>32447</v>
          </cell>
          <cell r="CE102">
            <v>21437</v>
          </cell>
          <cell r="CF102">
            <v>39658</v>
          </cell>
          <cell r="CG102">
            <v>21437</v>
          </cell>
          <cell r="CH102">
            <v>30441</v>
          </cell>
          <cell r="CI102">
            <v>34942</v>
          </cell>
          <cell r="CJ102">
            <v>39658</v>
          </cell>
          <cell r="CK102">
            <v>44160</v>
          </cell>
          <cell r="CL102">
            <v>21437</v>
          </cell>
          <cell r="CM102">
            <v>30441</v>
          </cell>
          <cell r="CN102">
            <v>34942</v>
          </cell>
          <cell r="CO102">
            <v>23687</v>
          </cell>
          <cell r="CP102">
            <v>43822</v>
          </cell>
          <cell r="CQ102">
            <v>23687</v>
          </cell>
          <cell r="CR102">
            <v>33636</v>
          </cell>
          <cell r="CS102">
            <v>38610</v>
          </cell>
          <cell r="CT102">
            <v>43822</v>
          </cell>
          <cell r="CU102">
            <v>48796</v>
          </cell>
          <cell r="CV102">
            <v>23687</v>
          </cell>
          <cell r="CW102">
            <v>33636</v>
          </cell>
          <cell r="CX102">
            <v>38610</v>
          </cell>
          <cell r="CY102">
            <v>26056</v>
          </cell>
          <cell r="CZ102">
            <v>48203</v>
          </cell>
          <cell r="DA102">
            <v>26056</v>
          </cell>
          <cell r="DB102">
            <v>36999</v>
          </cell>
          <cell r="DC102">
            <v>42471</v>
          </cell>
          <cell r="DD102">
            <v>48203</v>
          </cell>
          <cell r="DE102">
            <v>53675</v>
          </cell>
          <cell r="DF102">
            <v>26056</v>
          </cell>
          <cell r="DG102">
            <v>36999</v>
          </cell>
          <cell r="DH102">
            <v>42471</v>
          </cell>
          <cell r="DI102">
            <v>29183</v>
          </cell>
          <cell r="DJ102">
            <v>53989</v>
          </cell>
          <cell r="DK102">
            <v>29183</v>
          </cell>
          <cell r="DL102">
            <v>41440</v>
          </cell>
          <cell r="DM102">
            <v>47567</v>
          </cell>
          <cell r="DN102">
            <v>53989</v>
          </cell>
          <cell r="DO102">
            <v>60117</v>
          </cell>
          <cell r="DP102">
            <v>29183</v>
          </cell>
          <cell r="DQ102">
            <v>41440</v>
          </cell>
          <cell r="DR102">
            <v>47567</v>
          </cell>
          <cell r="DS102">
            <v>31315</v>
          </cell>
          <cell r="DT102">
            <v>57932</v>
          </cell>
          <cell r="DU102">
            <v>31315</v>
          </cell>
          <cell r="DV102">
            <v>44467</v>
          </cell>
          <cell r="DW102">
            <v>51043</v>
          </cell>
          <cell r="DX102">
            <v>57932</v>
          </cell>
          <cell r="DY102">
            <v>64509</v>
          </cell>
          <cell r="DZ102">
            <v>31315</v>
          </cell>
          <cell r="EA102">
            <v>44467</v>
          </cell>
          <cell r="EB102">
            <v>51043</v>
          </cell>
          <cell r="EC102">
            <v>35152</v>
          </cell>
          <cell r="ED102">
            <v>65032</v>
          </cell>
          <cell r="EE102">
            <v>35152</v>
          </cell>
          <cell r="EF102">
            <v>49916</v>
          </cell>
          <cell r="EG102">
            <v>57298</v>
          </cell>
          <cell r="EH102">
            <v>65032</v>
          </cell>
          <cell r="EI102">
            <v>72413</v>
          </cell>
          <cell r="EJ102">
            <v>35152</v>
          </cell>
          <cell r="EK102">
            <v>49916</v>
          </cell>
          <cell r="EL102">
            <v>57298</v>
          </cell>
          <cell r="EM102">
            <v>38667</v>
          </cell>
          <cell r="EN102">
            <v>71534</v>
          </cell>
          <cell r="EO102">
            <v>38667</v>
          </cell>
          <cell r="EP102">
            <v>54908</v>
          </cell>
          <cell r="EQ102">
            <v>63027</v>
          </cell>
          <cell r="ER102">
            <v>71534</v>
          </cell>
          <cell r="ES102">
            <v>79654</v>
          </cell>
          <cell r="ET102">
            <v>38667</v>
          </cell>
          <cell r="EU102">
            <v>54908</v>
          </cell>
          <cell r="EV102">
            <v>63027</v>
          </cell>
          <cell r="EW102">
            <v>40425</v>
          </cell>
          <cell r="EX102">
            <v>74787</v>
          </cell>
          <cell r="EY102">
            <v>40425</v>
          </cell>
          <cell r="EZ102">
            <v>57404</v>
          </cell>
          <cell r="FA102">
            <v>65894</v>
          </cell>
          <cell r="FB102">
            <v>74787</v>
          </cell>
          <cell r="FC102">
            <v>83277</v>
          </cell>
          <cell r="FD102">
            <v>40425</v>
          </cell>
          <cell r="FE102">
            <v>57404</v>
          </cell>
          <cell r="FF102">
            <v>65894</v>
          </cell>
        </row>
        <row r="103">
          <cell r="A103" t="str">
            <v>XII</v>
          </cell>
          <cell r="B103" t="str">
            <v>D</v>
          </cell>
          <cell r="C103">
            <v>11119</v>
          </cell>
          <cell r="D103">
            <v>20570</v>
          </cell>
          <cell r="E103">
            <v>11119</v>
          </cell>
          <cell r="F103">
            <v>15789</v>
          </cell>
          <cell r="G103">
            <v>18124</v>
          </cell>
          <cell r="H103">
            <v>20570</v>
          </cell>
          <cell r="I103">
            <v>22905</v>
          </cell>
          <cell r="J103">
            <v>11119</v>
          </cell>
          <cell r="K103">
            <v>15789</v>
          </cell>
          <cell r="L103">
            <v>18124</v>
          </cell>
          <cell r="M103">
            <v>11899</v>
          </cell>
          <cell r="N103">
            <v>22013</v>
          </cell>
          <cell r="O103">
            <v>11899</v>
          </cell>
          <cell r="P103">
            <v>16897</v>
          </cell>
          <cell r="Q103">
            <v>19395</v>
          </cell>
          <cell r="R103">
            <v>22013</v>
          </cell>
          <cell r="S103">
            <v>24512</v>
          </cell>
          <cell r="T103">
            <v>11899</v>
          </cell>
          <cell r="U103">
            <v>16897</v>
          </cell>
          <cell r="V103">
            <v>19395</v>
          </cell>
          <cell r="W103"/>
          <cell r="X103"/>
          <cell r="Y103"/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/>
          <cell r="AO103"/>
          <cell r="AP103"/>
          <cell r="AQ103">
            <v>13367</v>
          </cell>
          <cell r="AR103">
            <v>24729</v>
          </cell>
          <cell r="AS103">
            <v>13367</v>
          </cell>
          <cell r="AT103">
            <v>18981</v>
          </cell>
          <cell r="AU103">
            <v>21788</v>
          </cell>
          <cell r="AV103">
            <v>24729</v>
          </cell>
          <cell r="AW103">
            <v>27536</v>
          </cell>
          <cell r="AX103">
            <v>13367</v>
          </cell>
          <cell r="AY103">
            <v>18981</v>
          </cell>
          <cell r="AZ103">
            <v>21788</v>
          </cell>
          <cell r="BA103">
            <v>13989</v>
          </cell>
          <cell r="BB103">
            <v>25880</v>
          </cell>
          <cell r="BC103">
            <v>13989</v>
          </cell>
          <cell r="BD103">
            <v>19864</v>
          </cell>
          <cell r="BE103">
            <v>22802</v>
          </cell>
          <cell r="BF103">
            <v>25880</v>
          </cell>
          <cell r="BG103">
            <v>28817</v>
          </cell>
          <cell r="BH103">
            <v>13989</v>
          </cell>
          <cell r="BI103">
            <v>19864</v>
          </cell>
          <cell r="BJ103">
            <v>22802</v>
          </cell>
          <cell r="BK103">
            <v>14921</v>
          </cell>
          <cell r="BL103">
            <v>27604</v>
          </cell>
          <cell r="BM103">
            <v>14921</v>
          </cell>
          <cell r="BN103">
            <v>21188</v>
          </cell>
          <cell r="BO103">
            <v>24321</v>
          </cell>
          <cell r="BP103">
            <v>27604</v>
          </cell>
          <cell r="BQ103">
            <v>30737</v>
          </cell>
          <cell r="BR103">
            <v>14921</v>
          </cell>
          <cell r="BS103">
            <v>21188</v>
          </cell>
          <cell r="BT103">
            <v>24321</v>
          </cell>
          <cell r="BU103">
            <v>16165</v>
          </cell>
          <cell r="BV103">
            <v>29905</v>
          </cell>
          <cell r="BW103">
            <v>16165</v>
          </cell>
          <cell r="BX103">
            <v>22954</v>
          </cell>
          <cell r="BY103">
            <v>26349</v>
          </cell>
          <cell r="BZ103">
            <v>29905</v>
          </cell>
          <cell r="CA103">
            <v>33300</v>
          </cell>
          <cell r="CB103">
            <v>16165</v>
          </cell>
          <cell r="CC103">
            <v>22954</v>
          </cell>
          <cell r="CD103">
            <v>26349</v>
          </cell>
          <cell r="CE103">
            <v>17408</v>
          </cell>
          <cell r="CF103">
            <v>32205</v>
          </cell>
          <cell r="CG103">
            <v>17408</v>
          </cell>
          <cell r="CH103">
            <v>24719</v>
          </cell>
          <cell r="CI103">
            <v>28375</v>
          </cell>
          <cell r="CJ103">
            <v>32205</v>
          </cell>
          <cell r="CK103">
            <v>35860</v>
          </cell>
          <cell r="CL103">
            <v>17408</v>
          </cell>
          <cell r="CM103">
            <v>24719</v>
          </cell>
          <cell r="CN103">
            <v>28375</v>
          </cell>
          <cell r="CO103">
            <v>19236</v>
          </cell>
          <cell r="CP103">
            <v>35587</v>
          </cell>
          <cell r="CQ103">
            <v>19236</v>
          </cell>
          <cell r="CR103">
            <v>27315</v>
          </cell>
          <cell r="CS103">
            <v>31355</v>
          </cell>
          <cell r="CT103">
            <v>35587</v>
          </cell>
          <cell r="CU103">
            <v>39626</v>
          </cell>
          <cell r="CV103">
            <v>19236</v>
          </cell>
          <cell r="CW103">
            <v>27315</v>
          </cell>
          <cell r="CX103">
            <v>31355</v>
          </cell>
          <cell r="CY103">
            <v>21160</v>
          </cell>
          <cell r="CZ103">
            <v>39146</v>
          </cell>
          <cell r="DA103">
            <v>21160</v>
          </cell>
          <cell r="DB103">
            <v>30047</v>
          </cell>
          <cell r="DC103">
            <v>34491</v>
          </cell>
          <cell r="DD103">
            <v>39146</v>
          </cell>
          <cell r="DE103">
            <v>43590</v>
          </cell>
          <cell r="DF103">
            <v>21160</v>
          </cell>
          <cell r="DG103">
            <v>30047</v>
          </cell>
          <cell r="DH103">
            <v>34491</v>
          </cell>
          <cell r="DI103">
            <v>23699</v>
          </cell>
          <cell r="DJ103">
            <v>43843</v>
          </cell>
          <cell r="DK103">
            <v>23699</v>
          </cell>
          <cell r="DL103">
            <v>33653</v>
          </cell>
          <cell r="DM103">
            <v>38629</v>
          </cell>
          <cell r="DN103">
            <v>43843</v>
          </cell>
          <cell r="DO103">
            <v>48820</v>
          </cell>
          <cell r="DP103">
            <v>23699</v>
          </cell>
          <cell r="DQ103">
            <v>33653</v>
          </cell>
          <cell r="DR103">
            <v>38629</v>
          </cell>
          <cell r="DS103">
            <v>25430</v>
          </cell>
          <cell r="DT103">
            <v>47046</v>
          </cell>
          <cell r="DU103">
            <v>25430</v>
          </cell>
          <cell r="DV103">
            <v>36111</v>
          </cell>
          <cell r="DW103">
            <v>41451</v>
          </cell>
          <cell r="DX103">
            <v>47046</v>
          </cell>
          <cell r="DY103">
            <v>52386</v>
          </cell>
          <cell r="DZ103">
            <v>25430</v>
          </cell>
          <cell r="EA103">
            <v>36111</v>
          </cell>
          <cell r="EB103">
            <v>41451</v>
          </cell>
          <cell r="EC103">
            <v>28546</v>
          </cell>
          <cell r="ED103">
            <v>52810</v>
          </cell>
          <cell r="EE103">
            <v>28546</v>
          </cell>
          <cell r="EF103">
            <v>40535</v>
          </cell>
          <cell r="EG103">
            <v>46530</v>
          </cell>
          <cell r="EH103">
            <v>52810</v>
          </cell>
          <cell r="EI103">
            <v>58805</v>
          </cell>
          <cell r="EJ103">
            <v>28546</v>
          </cell>
          <cell r="EK103">
            <v>40535</v>
          </cell>
          <cell r="EL103">
            <v>46530</v>
          </cell>
          <cell r="EM103">
            <v>31401</v>
          </cell>
          <cell r="EN103">
            <v>58092</v>
          </cell>
          <cell r="EO103">
            <v>31401</v>
          </cell>
          <cell r="EP103">
            <v>44589</v>
          </cell>
          <cell r="EQ103">
            <v>51184</v>
          </cell>
          <cell r="ER103">
            <v>58092</v>
          </cell>
          <cell r="ES103">
            <v>64686</v>
          </cell>
          <cell r="ET103">
            <v>31401</v>
          </cell>
          <cell r="EU103">
            <v>44589</v>
          </cell>
          <cell r="EV103">
            <v>51184</v>
          </cell>
          <cell r="EW103">
            <v>32828</v>
          </cell>
          <cell r="EX103">
            <v>60732</v>
          </cell>
          <cell r="EY103">
            <v>32828</v>
          </cell>
          <cell r="EZ103">
            <v>46616</v>
          </cell>
          <cell r="FA103">
            <v>53510</v>
          </cell>
          <cell r="FB103">
            <v>60732</v>
          </cell>
          <cell r="FC103">
            <v>67626</v>
          </cell>
          <cell r="FD103">
            <v>32828</v>
          </cell>
          <cell r="FE103">
            <v>46616</v>
          </cell>
          <cell r="FF103">
            <v>53510</v>
          </cell>
        </row>
        <row r="104">
          <cell r="A104" t="str">
            <v>XII</v>
          </cell>
          <cell r="B104" t="str">
            <v>B</v>
          </cell>
          <cell r="C104">
            <v>13565</v>
          </cell>
          <cell r="D104">
            <v>25095</v>
          </cell>
          <cell r="E104">
            <v>13565</v>
          </cell>
          <cell r="F104">
            <v>19263</v>
          </cell>
          <cell r="G104">
            <v>22111</v>
          </cell>
          <cell r="H104">
            <v>25095</v>
          </cell>
          <cell r="I104">
            <v>27944</v>
          </cell>
          <cell r="J104">
            <v>13565</v>
          </cell>
          <cell r="K104">
            <v>19263</v>
          </cell>
          <cell r="L104">
            <v>22111</v>
          </cell>
          <cell r="M104">
            <v>14517</v>
          </cell>
          <cell r="N104">
            <v>26856</v>
          </cell>
          <cell r="O104">
            <v>14517</v>
          </cell>
          <cell r="P104">
            <v>20614</v>
          </cell>
          <cell r="Q104">
            <v>23662</v>
          </cell>
          <cell r="R104">
            <v>26856</v>
          </cell>
          <cell r="S104">
            <v>29905</v>
          </cell>
          <cell r="T104">
            <v>14517</v>
          </cell>
          <cell r="U104">
            <v>20614</v>
          </cell>
          <cell r="V104">
            <v>23662</v>
          </cell>
          <cell r="W104"/>
          <cell r="X104"/>
          <cell r="Y104"/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/>
          <cell r="AO104"/>
          <cell r="AP104"/>
          <cell r="AQ104">
            <v>16308</v>
          </cell>
          <cell r="AR104">
            <v>30169</v>
          </cell>
          <cell r="AS104">
            <v>16308</v>
          </cell>
          <cell r="AT104">
            <v>23157</v>
          </cell>
          <cell r="AU104">
            <v>26581</v>
          </cell>
          <cell r="AV104">
            <v>30169</v>
          </cell>
          <cell r="AW104">
            <v>33594</v>
          </cell>
          <cell r="AX104">
            <v>16308</v>
          </cell>
          <cell r="AY104">
            <v>23157</v>
          </cell>
          <cell r="AZ104">
            <v>26581</v>
          </cell>
          <cell r="BA104">
            <v>17067</v>
          </cell>
          <cell r="BB104">
            <v>31574</v>
          </cell>
          <cell r="BC104">
            <v>17067</v>
          </cell>
          <cell r="BD104">
            <v>24234</v>
          </cell>
          <cell r="BE104">
            <v>27818</v>
          </cell>
          <cell r="BF104">
            <v>31574</v>
          </cell>
          <cell r="BG104">
            <v>35157</v>
          </cell>
          <cell r="BH104">
            <v>17067</v>
          </cell>
          <cell r="BI104">
            <v>24234</v>
          </cell>
          <cell r="BJ104">
            <v>27818</v>
          </cell>
          <cell r="BK104">
            <v>18204</v>
          </cell>
          <cell r="BL104">
            <v>33677</v>
          </cell>
          <cell r="BM104">
            <v>18204</v>
          </cell>
          <cell r="BN104">
            <v>25849</v>
          </cell>
          <cell r="BO104">
            <v>29672</v>
          </cell>
          <cell r="BP104">
            <v>33677</v>
          </cell>
          <cell r="BQ104">
            <v>37499</v>
          </cell>
          <cell r="BR104">
            <v>18204</v>
          </cell>
          <cell r="BS104">
            <v>25849</v>
          </cell>
          <cell r="BT104">
            <v>29672</v>
          </cell>
          <cell r="BU104">
            <v>19721</v>
          </cell>
          <cell r="BV104">
            <v>36484</v>
          </cell>
          <cell r="BW104">
            <v>19721</v>
          </cell>
          <cell r="BX104">
            <v>28004</v>
          </cell>
          <cell r="BY104">
            <v>32146</v>
          </cell>
          <cell r="BZ104">
            <v>36484</v>
          </cell>
          <cell r="CA104">
            <v>40626</v>
          </cell>
          <cell r="CB104">
            <v>19721</v>
          </cell>
          <cell r="CC104">
            <v>28004</v>
          </cell>
          <cell r="CD104">
            <v>32146</v>
          </cell>
          <cell r="CE104">
            <v>21238</v>
          </cell>
          <cell r="CF104">
            <v>39290</v>
          </cell>
          <cell r="CG104">
            <v>21238</v>
          </cell>
          <cell r="CH104">
            <v>30157</v>
          </cell>
          <cell r="CI104">
            <v>34618</v>
          </cell>
          <cell r="CJ104">
            <v>39290</v>
          </cell>
          <cell r="CK104">
            <v>43749</v>
          </cell>
          <cell r="CL104">
            <v>21238</v>
          </cell>
          <cell r="CM104">
            <v>30157</v>
          </cell>
          <cell r="CN104">
            <v>34618</v>
          </cell>
          <cell r="CO104">
            <v>23468</v>
          </cell>
          <cell r="CP104">
            <v>43416</v>
          </cell>
          <cell r="CQ104">
            <v>23468</v>
          </cell>
          <cell r="CR104">
            <v>33324</v>
          </cell>
          <cell r="CS104">
            <v>38253</v>
          </cell>
          <cell r="CT104">
            <v>43416</v>
          </cell>
          <cell r="CU104">
            <v>48344</v>
          </cell>
          <cell r="CV104">
            <v>23468</v>
          </cell>
          <cell r="CW104">
            <v>33324</v>
          </cell>
          <cell r="CX104">
            <v>38253</v>
          </cell>
          <cell r="CY104">
            <v>25815</v>
          </cell>
          <cell r="CZ104">
            <v>47758</v>
          </cell>
          <cell r="DA104">
            <v>25815</v>
          </cell>
          <cell r="DB104">
            <v>36657</v>
          </cell>
          <cell r="DC104">
            <v>42079</v>
          </cell>
          <cell r="DD104">
            <v>47758</v>
          </cell>
          <cell r="DE104">
            <v>53180</v>
          </cell>
          <cell r="DF104">
            <v>25815</v>
          </cell>
          <cell r="DG104">
            <v>36657</v>
          </cell>
          <cell r="DH104">
            <v>42079</v>
          </cell>
          <cell r="DI104">
            <v>28913</v>
          </cell>
          <cell r="DJ104">
            <v>53488</v>
          </cell>
          <cell r="DK104">
            <v>28913</v>
          </cell>
          <cell r="DL104">
            <v>41057</v>
          </cell>
          <cell r="DM104">
            <v>47127</v>
          </cell>
          <cell r="DN104">
            <v>53488</v>
          </cell>
          <cell r="DO104">
            <v>59560</v>
          </cell>
          <cell r="DP104">
            <v>28913</v>
          </cell>
          <cell r="DQ104">
            <v>41057</v>
          </cell>
          <cell r="DR104">
            <v>47127</v>
          </cell>
          <cell r="DS104">
            <v>31025</v>
          </cell>
          <cell r="DT104">
            <v>57396</v>
          </cell>
          <cell r="DU104">
            <v>31025</v>
          </cell>
          <cell r="DV104">
            <v>44055</v>
          </cell>
          <cell r="DW104">
            <v>50570</v>
          </cell>
          <cell r="DX104">
            <v>57396</v>
          </cell>
          <cell r="DY104">
            <v>63911</v>
          </cell>
          <cell r="DZ104">
            <v>31025</v>
          </cell>
          <cell r="EA104">
            <v>44055</v>
          </cell>
          <cell r="EB104">
            <v>50570</v>
          </cell>
          <cell r="EC104">
            <v>34826</v>
          </cell>
          <cell r="ED104">
            <v>64428</v>
          </cell>
          <cell r="EE104">
            <v>34826</v>
          </cell>
          <cell r="EF104">
            <v>49453</v>
          </cell>
          <cell r="EG104">
            <v>56767</v>
          </cell>
          <cell r="EH104">
            <v>64428</v>
          </cell>
          <cell r="EI104">
            <v>71742</v>
          </cell>
          <cell r="EJ104">
            <v>34826</v>
          </cell>
          <cell r="EK104">
            <v>49453</v>
          </cell>
          <cell r="EL104">
            <v>56767</v>
          </cell>
          <cell r="EM104">
            <v>38309</v>
          </cell>
          <cell r="EN104">
            <v>70872</v>
          </cell>
          <cell r="EO104">
            <v>38309</v>
          </cell>
          <cell r="EP104">
            <v>54399</v>
          </cell>
          <cell r="EQ104">
            <v>62444</v>
          </cell>
          <cell r="ER104">
            <v>70872</v>
          </cell>
          <cell r="ES104">
            <v>78917</v>
          </cell>
          <cell r="ET104">
            <v>38309</v>
          </cell>
          <cell r="EU104">
            <v>54399</v>
          </cell>
          <cell r="EV104">
            <v>62444</v>
          </cell>
          <cell r="EW104">
            <v>40050</v>
          </cell>
          <cell r="EX104">
            <v>74093</v>
          </cell>
          <cell r="EY104">
            <v>40050</v>
          </cell>
          <cell r="EZ104">
            <v>56872</v>
          </cell>
          <cell r="FA104">
            <v>65282</v>
          </cell>
          <cell r="FB104">
            <v>74093</v>
          </cell>
          <cell r="FC104">
            <v>82504</v>
          </cell>
          <cell r="FD104">
            <v>40050</v>
          </cell>
          <cell r="FE104">
            <v>56872</v>
          </cell>
          <cell r="FF104">
            <v>65282</v>
          </cell>
        </row>
        <row r="105">
          <cell r="A105" t="str">
            <v>XII</v>
          </cell>
          <cell r="B105" t="str">
            <v>A-S</v>
          </cell>
          <cell r="C105">
            <v>14788</v>
          </cell>
          <cell r="D105">
            <v>27358</v>
          </cell>
          <cell r="E105">
            <v>14788</v>
          </cell>
          <cell r="F105">
            <v>20999</v>
          </cell>
          <cell r="G105">
            <v>24105</v>
          </cell>
          <cell r="H105">
            <v>27358</v>
          </cell>
          <cell r="I105">
            <v>30464</v>
          </cell>
          <cell r="J105">
            <v>14788</v>
          </cell>
          <cell r="K105">
            <v>20999</v>
          </cell>
          <cell r="L105">
            <v>24105</v>
          </cell>
          <cell r="M105">
            <v>15826</v>
          </cell>
          <cell r="N105">
            <v>29277</v>
          </cell>
          <cell r="O105">
            <v>15826</v>
          </cell>
          <cell r="P105">
            <v>22473</v>
          </cell>
          <cell r="Q105">
            <v>25795</v>
          </cell>
          <cell r="R105">
            <v>29277</v>
          </cell>
          <cell r="S105">
            <v>32601</v>
          </cell>
          <cell r="T105">
            <v>15826</v>
          </cell>
          <cell r="U105">
            <v>22473</v>
          </cell>
          <cell r="V105">
            <v>25795</v>
          </cell>
          <cell r="W105"/>
          <cell r="X105"/>
          <cell r="Y105"/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/>
          <cell r="AO105"/>
          <cell r="AP105"/>
          <cell r="AQ105">
            <v>17778</v>
          </cell>
          <cell r="AR105">
            <v>32890</v>
          </cell>
          <cell r="AS105">
            <v>17778</v>
          </cell>
          <cell r="AT105">
            <v>25245</v>
          </cell>
          <cell r="AU105">
            <v>28978</v>
          </cell>
          <cell r="AV105">
            <v>32890</v>
          </cell>
          <cell r="AW105">
            <v>36623</v>
          </cell>
          <cell r="AX105">
            <v>17778</v>
          </cell>
          <cell r="AY105">
            <v>25245</v>
          </cell>
          <cell r="AZ105">
            <v>28978</v>
          </cell>
          <cell r="BA105">
            <v>18605</v>
          </cell>
          <cell r="BB105">
            <v>34420</v>
          </cell>
          <cell r="BC105">
            <v>18605</v>
          </cell>
          <cell r="BD105">
            <v>26419</v>
          </cell>
          <cell r="BE105">
            <v>30327</v>
          </cell>
          <cell r="BF105">
            <v>34420</v>
          </cell>
          <cell r="BG105">
            <v>38327</v>
          </cell>
          <cell r="BH105">
            <v>18605</v>
          </cell>
          <cell r="BI105">
            <v>26419</v>
          </cell>
          <cell r="BJ105">
            <v>30327</v>
          </cell>
          <cell r="BK105">
            <v>19845</v>
          </cell>
          <cell r="BL105">
            <v>36713</v>
          </cell>
          <cell r="BM105">
            <v>19845</v>
          </cell>
          <cell r="BN105">
            <v>28180</v>
          </cell>
          <cell r="BO105">
            <v>32347</v>
          </cell>
          <cell r="BP105">
            <v>36713</v>
          </cell>
          <cell r="BQ105">
            <v>40880</v>
          </cell>
          <cell r="BR105">
            <v>19845</v>
          </cell>
          <cell r="BS105">
            <v>28180</v>
          </cell>
          <cell r="BT105">
            <v>32347</v>
          </cell>
          <cell r="BU105">
            <v>21499</v>
          </cell>
          <cell r="BV105">
            <v>39774</v>
          </cell>
          <cell r="BW105">
            <v>21499</v>
          </cell>
          <cell r="BX105">
            <v>30529</v>
          </cell>
          <cell r="BY105">
            <v>35044</v>
          </cell>
          <cell r="BZ105">
            <v>39774</v>
          </cell>
          <cell r="CA105">
            <v>44289</v>
          </cell>
          <cell r="CB105">
            <v>21499</v>
          </cell>
          <cell r="CC105">
            <v>30529</v>
          </cell>
          <cell r="CD105">
            <v>35044</v>
          </cell>
          <cell r="CE105">
            <v>23153</v>
          </cell>
          <cell r="CF105">
            <v>42833</v>
          </cell>
          <cell r="CG105">
            <v>23153</v>
          </cell>
          <cell r="CH105">
            <v>32876</v>
          </cell>
          <cell r="CI105">
            <v>37739</v>
          </cell>
          <cell r="CJ105">
            <v>42833</v>
          </cell>
          <cell r="CK105">
            <v>47694</v>
          </cell>
          <cell r="CL105">
            <v>23153</v>
          </cell>
          <cell r="CM105">
            <v>32876</v>
          </cell>
          <cell r="CN105">
            <v>37739</v>
          </cell>
          <cell r="CO105">
            <v>25584</v>
          </cell>
          <cell r="CP105">
            <v>47331</v>
          </cell>
          <cell r="CQ105">
            <v>25584</v>
          </cell>
          <cell r="CR105">
            <v>36329</v>
          </cell>
          <cell r="CS105">
            <v>41702</v>
          </cell>
          <cell r="CT105">
            <v>47331</v>
          </cell>
          <cell r="CU105">
            <v>52703</v>
          </cell>
          <cell r="CV105">
            <v>25584</v>
          </cell>
          <cell r="CW105">
            <v>36329</v>
          </cell>
          <cell r="CX105">
            <v>41702</v>
          </cell>
          <cell r="CY105">
            <v>28143</v>
          </cell>
          <cell r="CZ105">
            <v>52064</v>
          </cell>
          <cell r="DA105">
            <v>28143</v>
          </cell>
          <cell r="DB105">
            <v>39963</v>
          </cell>
          <cell r="DC105">
            <v>45873</v>
          </cell>
          <cell r="DD105">
            <v>52064</v>
          </cell>
          <cell r="DE105">
            <v>57975</v>
          </cell>
          <cell r="DF105">
            <v>28143</v>
          </cell>
          <cell r="DG105">
            <v>39963</v>
          </cell>
          <cell r="DH105">
            <v>45873</v>
          </cell>
          <cell r="DI105">
            <v>31520</v>
          </cell>
          <cell r="DJ105">
            <v>58311</v>
          </cell>
          <cell r="DK105">
            <v>31520</v>
          </cell>
          <cell r="DL105">
            <v>44758</v>
          </cell>
          <cell r="DM105">
            <v>51377</v>
          </cell>
          <cell r="DN105">
            <v>58311</v>
          </cell>
          <cell r="DO105">
            <v>64931</v>
          </cell>
          <cell r="DP105">
            <v>31520</v>
          </cell>
          <cell r="DQ105">
            <v>44758</v>
          </cell>
          <cell r="DR105">
            <v>51377</v>
          </cell>
          <cell r="DS105">
            <v>33822</v>
          </cell>
          <cell r="DT105">
            <v>62571</v>
          </cell>
          <cell r="DU105">
            <v>33822</v>
          </cell>
          <cell r="DV105">
            <v>48028</v>
          </cell>
          <cell r="DW105">
            <v>55130</v>
          </cell>
          <cell r="DX105">
            <v>62571</v>
          </cell>
          <cell r="DY105">
            <v>69673</v>
          </cell>
          <cell r="DZ105">
            <v>33822</v>
          </cell>
          <cell r="EA105">
            <v>48028</v>
          </cell>
          <cell r="EB105">
            <v>55130</v>
          </cell>
          <cell r="EC105">
            <v>37966</v>
          </cell>
          <cell r="ED105">
            <v>70237</v>
          </cell>
          <cell r="EE105">
            <v>37966</v>
          </cell>
          <cell r="EF105">
            <v>53912</v>
          </cell>
          <cell r="EG105">
            <v>61885</v>
          </cell>
          <cell r="EH105">
            <v>70237</v>
          </cell>
          <cell r="EI105">
            <v>78211</v>
          </cell>
          <cell r="EJ105">
            <v>37966</v>
          </cell>
          <cell r="EK105">
            <v>53912</v>
          </cell>
          <cell r="EL105">
            <v>61885</v>
          </cell>
          <cell r="EM105">
            <v>41763</v>
          </cell>
          <cell r="EN105">
            <v>77262</v>
          </cell>
          <cell r="EO105">
            <v>41763</v>
          </cell>
          <cell r="EP105">
            <v>59303</v>
          </cell>
          <cell r="EQ105">
            <v>68075</v>
          </cell>
          <cell r="ER105">
            <v>77262</v>
          </cell>
          <cell r="ES105">
            <v>86032</v>
          </cell>
          <cell r="ET105">
            <v>41763</v>
          </cell>
          <cell r="EU105">
            <v>59303</v>
          </cell>
          <cell r="EV105">
            <v>68075</v>
          </cell>
          <cell r="EW105">
            <v>43661</v>
          </cell>
          <cell r="EX105">
            <v>80774</v>
          </cell>
          <cell r="EY105">
            <v>43661</v>
          </cell>
          <cell r="EZ105">
            <v>61999</v>
          </cell>
          <cell r="FA105">
            <v>71168</v>
          </cell>
          <cell r="FB105">
            <v>80774</v>
          </cell>
          <cell r="FC105">
            <v>89943</v>
          </cell>
          <cell r="FD105">
            <v>43661</v>
          </cell>
          <cell r="FE105">
            <v>61999</v>
          </cell>
          <cell r="FF105">
            <v>71168</v>
          </cell>
        </row>
      </sheetData>
      <sheetData sheetId="1"/>
      <sheetData sheetId="2">
        <row r="6">
          <cell r="B6" t="str">
            <v>ASIG. VIANDA COMP. NO REM.</v>
          </cell>
          <cell r="C6" t="str">
            <v>Bono Paz Social CCT Rem</v>
          </cell>
          <cell r="D6" t="str">
            <v>Vianda CCT</v>
          </cell>
          <cell r="E6" t="str">
            <v>Vianda desayuno/merienda</v>
          </cell>
          <cell r="F6" t="str">
            <v>VIANDA MERIENDA</v>
          </cell>
          <cell r="G6" t="str">
            <v>Vianda Expte.</v>
          </cell>
          <cell r="H6" t="str">
            <v>VIANDA ALIMENTACIÓN DIARIA</v>
          </cell>
          <cell r="I6" t="str">
            <v>Hs de viaje</v>
          </cell>
          <cell r="J6" t="str">
            <v>ADIC. ESPERA TRANSPORTE</v>
          </cell>
          <cell r="K6" t="str">
            <v>Adic. Torre (Título II)</v>
          </cell>
          <cell r="L6" t="str">
            <v>Adic. Torre (Título III)</v>
          </cell>
          <cell r="M6" t="str">
            <v>Adic. Torre SPJ</v>
          </cell>
          <cell r="N6" t="str">
            <v>ADIC. TRABAJO EN ALTURA</v>
          </cell>
          <cell r="O6" t="str">
            <v>Ad Yac Prod CCT 643/12</v>
          </cell>
          <cell r="P6" t="str">
            <v>Ad p/disponibilidad Rem</v>
          </cell>
          <cell r="Q6" t="str">
            <v>ADIC. ESPECIAL</v>
          </cell>
          <cell r="R6" t="str">
            <v>ADIC. CHOFER TRANS. PERSONAL</v>
          </cell>
          <cell r="S6" t="str">
            <v>Antigüedad</v>
          </cell>
          <cell r="T6" t="str">
            <v>Guardia Pasiva ART21</v>
          </cell>
          <cell r="U6" t="str">
            <v>PJ - Guardia Pasiva Lunes a Viernes</v>
          </cell>
          <cell r="V6" t="str">
            <v>PJ - Guardia Pasiva Sábado, Domingo y Feriado</v>
          </cell>
          <cell r="W6" t="str">
            <v>Presentismo y Puntualidad</v>
          </cell>
          <cell r="X6" t="str">
            <v>COMPLEM. PRESENTISMO    (1)</v>
          </cell>
          <cell r="Y6" t="str">
            <v>COMPLEM. PRESENTISMO    (2)</v>
          </cell>
          <cell r="Z6" t="str">
            <v>COMPLEM. PRESENTISMO    (3)</v>
          </cell>
          <cell r="AA6" t="str">
            <v>COMPLEM. PRESENTISMO    (4)</v>
          </cell>
          <cell r="AB6" t="str">
            <v>Suplemento Presentismo</v>
          </cell>
          <cell r="AC6" t="str">
            <v>SUBSIDIO FALLECIMIENTO</v>
          </cell>
          <cell r="AD6" t="str">
            <v>Bono Paz Social CCT Rem</v>
          </cell>
          <cell r="AE6" t="str">
            <v>Vianda CCT</v>
          </cell>
          <cell r="AF6" t="str">
            <v>Vianda desayuno/merienda</v>
          </cell>
          <cell r="AG6" t="str">
            <v>VIANDA MERIENDA</v>
          </cell>
          <cell r="AH6" t="str">
            <v>Vianda Expte.</v>
          </cell>
          <cell r="AI6" t="str">
            <v>VIANDA ALIMENTACIÓN DIARIA</v>
          </cell>
          <cell r="AJ6" t="str">
            <v>Hs de viaje</v>
          </cell>
          <cell r="AK6" t="str">
            <v>ADIC. ESPERA TRANSPORTE</v>
          </cell>
          <cell r="AL6" t="str">
            <v>Adic. Torre (Título II)</v>
          </cell>
          <cell r="AM6" t="str">
            <v>Adic. Torre (Título III)</v>
          </cell>
          <cell r="AN6" t="str">
            <v>Adic. Torre SPJ</v>
          </cell>
          <cell r="AO6" t="str">
            <v>ADIC. TRABAJO EN ALTURA</v>
          </cell>
          <cell r="AP6" t="str">
            <v>Ad Yac Prod CCT 643/12</v>
          </cell>
          <cell r="AQ6" t="str">
            <v>Ad p/disponibilidad Rem</v>
          </cell>
          <cell r="AR6" t="str">
            <v>ADIC. ESPECIAL</v>
          </cell>
          <cell r="AS6" t="str">
            <v>ADIC. CHOFER TRANS. PERSONAL</v>
          </cell>
          <cell r="AT6" t="str">
            <v>Antigüedad</v>
          </cell>
          <cell r="AU6" t="str">
            <v>Guardia Pasiva ART21</v>
          </cell>
          <cell r="AV6" t="str">
            <v>PJ - Guardia Pasiva Lunes a Viernes</v>
          </cell>
          <cell r="AW6" t="str">
            <v>PJ - Guardia Pasiva Sábado, Domingo y Feriado</v>
          </cell>
          <cell r="AX6" t="str">
            <v>Presentismo y Puntualidad</v>
          </cell>
          <cell r="AY6" t="str">
            <v>COMPLEM. PRESENTISMO    (1)</v>
          </cell>
          <cell r="AZ6" t="str">
            <v>COMPLEM. PRESENTISMO    (2)</v>
          </cell>
          <cell r="BA6" t="str">
            <v>COMPLEM. PRESENTISMO    (3)</v>
          </cell>
          <cell r="BB6" t="str">
            <v>COMPLEM. PRESENTISMO    (4)</v>
          </cell>
          <cell r="BC6" t="str">
            <v>Suplemento Presentismo</v>
          </cell>
          <cell r="BD6" t="str">
            <v>SUBSIDIO FALLECIMIENTO</v>
          </cell>
          <cell r="BE6" t="str">
            <v>ASIG. VIANDA COMP. NO REM.</v>
          </cell>
          <cell r="BF6" t="str">
            <v>Bono Paz Social CCT Rem</v>
          </cell>
          <cell r="BG6" t="str">
            <v>Vianda CCT</v>
          </cell>
          <cell r="BH6" t="str">
            <v>Vianda desayuno/merienda</v>
          </cell>
          <cell r="BI6" t="str">
            <v>VIANDA MERIENDA</v>
          </cell>
          <cell r="BJ6" t="str">
            <v>Vianda Expte.</v>
          </cell>
          <cell r="BK6" t="str">
            <v>VIANDA ALIMENTACIÓN DIARIA</v>
          </cell>
          <cell r="BL6" t="str">
            <v>Hs de viaje</v>
          </cell>
          <cell r="BM6" t="str">
            <v>ADIC. ESPERA TRANSPORTE</v>
          </cell>
          <cell r="BN6" t="str">
            <v>Adic. Torre (Título II)</v>
          </cell>
          <cell r="BO6" t="str">
            <v>Adic. Torre (Título III)</v>
          </cell>
          <cell r="BP6" t="str">
            <v>Adic. Torre SPJ</v>
          </cell>
          <cell r="BQ6" t="str">
            <v>ADIC. TRABAJO EN ALTURA</v>
          </cell>
          <cell r="BR6" t="str">
            <v>Ad Yac Prod CCT 643/12</v>
          </cell>
          <cell r="BS6" t="str">
            <v>Ad p/disponibilidad Rem</v>
          </cell>
          <cell r="BT6" t="str">
            <v>ADIC. ESPECIAL</v>
          </cell>
          <cell r="BU6" t="str">
            <v>ADIC. CHOFER TRANS. PERSONAL</v>
          </cell>
          <cell r="BV6" t="str">
            <v>Antigüedad</v>
          </cell>
          <cell r="BW6" t="str">
            <v>Guardia Pasiva ART21</v>
          </cell>
          <cell r="BX6" t="str">
            <v>PJ - Guardia Pasiva Lunes a Viernes</v>
          </cell>
          <cell r="BY6" t="str">
            <v>PJ - Guardia Pasiva Sábado, Domingo y Feriado</v>
          </cell>
          <cell r="BZ6" t="str">
            <v>Presentismo y Puntualidad</v>
          </cell>
          <cell r="CA6" t="str">
            <v>COMPLEM. PRESENTISMO    (1)</v>
          </cell>
          <cell r="CB6" t="str">
            <v>COMPLEM. PRESENTISMO    (2)</v>
          </cell>
          <cell r="CC6" t="str">
            <v>COMPLEM. PRESENTISMO    (3)</v>
          </cell>
          <cell r="CD6" t="str">
            <v>COMPLEM. PRESENTISMO    (4)</v>
          </cell>
          <cell r="CE6" t="str">
            <v>Suplemento Presentismo</v>
          </cell>
          <cell r="CF6" t="str">
            <v>SUBSIDIO FALLECIMIENTO</v>
          </cell>
          <cell r="CG6" t="str">
            <v>ASIG. VIANDA COMP. NO REM.</v>
          </cell>
          <cell r="CH6" t="str">
            <v>Bono Paz Social CCT Rem</v>
          </cell>
          <cell r="CI6" t="str">
            <v>Vianda CCT</v>
          </cell>
          <cell r="CJ6" t="str">
            <v>Vianda desayuno/merienda</v>
          </cell>
          <cell r="CK6" t="str">
            <v>VIANDA MERIENDA</v>
          </cell>
          <cell r="CL6" t="str">
            <v>Vianda Expte.</v>
          </cell>
          <cell r="CM6" t="str">
            <v>VIANDA ALIMENTACIÓN DIARIA</v>
          </cell>
          <cell r="CN6" t="str">
            <v>Hs de viaje</v>
          </cell>
          <cell r="CO6" t="str">
            <v>ADIC. ESPERA TRANSPORTE</v>
          </cell>
          <cell r="CP6" t="str">
            <v>Adic. Torre (Título II)</v>
          </cell>
          <cell r="CQ6" t="str">
            <v>Adic. Torre (Título III)</v>
          </cell>
          <cell r="CR6" t="str">
            <v>Adic. Torre SPJ</v>
          </cell>
          <cell r="CS6" t="str">
            <v>ADIC. TRABAJO EN ALTURA</v>
          </cell>
          <cell r="CT6" t="str">
            <v>Ad Yac Prod CCT 643/12</v>
          </cell>
          <cell r="CU6" t="str">
            <v>Ad p/disponibilidad Rem</v>
          </cell>
          <cell r="CV6" t="str">
            <v>ADIC. ESPECIAL</v>
          </cell>
          <cell r="CW6" t="str">
            <v>ADIC. CHOFER TRANS. PERSONAL</v>
          </cell>
          <cell r="CX6" t="str">
            <v>Antigüedad</v>
          </cell>
          <cell r="CY6" t="str">
            <v>Guardia Pasiva ART21</v>
          </cell>
          <cell r="CZ6" t="str">
            <v>PJ - Guardia Pasiva Lunes a Viernes</v>
          </cell>
          <cell r="DA6" t="str">
            <v>PJ - Guardia Pasiva Sábado, Domingo y Feriado</v>
          </cell>
          <cell r="DB6" t="str">
            <v>Presentismo y Puntualidad</v>
          </cell>
          <cell r="DC6" t="str">
            <v>COMPLEM. PRESENTISMO    (1)</v>
          </cell>
          <cell r="DD6" t="str">
            <v>COMPLEM. PRESENTISMO    (2)</v>
          </cell>
          <cell r="DE6" t="str">
            <v>COMPLEM. PRESENTISMO    (3)</v>
          </cell>
          <cell r="DF6" t="str">
            <v>COMPLEM. PRESENTISMO    (4)</v>
          </cell>
          <cell r="DG6" t="str">
            <v>Suplemento Presentismo</v>
          </cell>
          <cell r="DH6" t="str">
            <v>SUBSIDIO FALLECIMIENTO</v>
          </cell>
          <cell r="DI6" t="str">
            <v>ASIG. VIANDA COMP. NO REM.</v>
          </cell>
          <cell r="DJ6" t="str">
            <v>Bono Paz Social CCT Rem</v>
          </cell>
          <cell r="DK6" t="str">
            <v>Vianda CCT</v>
          </cell>
          <cell r="DL6" t="str">
            <v>Vianda desayuno/merienda</v>
          </cell>
          <cell r="DM6" t="str">
            <v>VIANDA MERIENDA</v>
          </cell>
          <cell r="DN6" t="str">
            <v>Vianda Expte.</v>
          </cell>
          <cell r="DO6" t="str">
            <v>VIANDA ALIMENTACIÓN DIARIA</v>
          </cell>
          <cell r="DP6" t="str">
            <v>Hs de viaje</v>
          </cell>
          <cell r="DQ6" t="str">
            <v>ADIC. ESPERA TRANSPORTE</v>
          </cell>
          <cell r="DR6" t="str">
            <v>Adic. Torre (Título II)</v>
          </cell>
          <cell r="DS6" t="str">
            <v>Adic. Torre (Título III)</v>
          </cell>
          <cell r="DT6" t="str">
            <v>Adic. Torre SPJ</v>
          </cell>
          <cell r="DU6" t="str">
            <v>ADIC. TRABAJO EN ALTURA</v>
          </cell>
          <cell r="DV6" t="str">
            <v>Ad Yac Prod CCT 643/12</v>
          </cell>
          <cell r="DW6" t="str">
            <v>Ad p/disponibilidad Rem</v>
          </cell>
          <cell r="DX6" t="str">
            <v>ADIC. ESPECIAL</v>
          </cell>
          <cell r="DY6" t="str">
            <v>ADIC. CHOFER TRANS. PERSONAL</v>
          </cell>
          <cell r="DZ6" t="str">
            <v>Antigüedad</v>
          </cell>
          <cell r="EA6" t="str">
            <v>Guardia Pasiva ART21</v>
          </cell>
          <cell r="EB6" t="str">
            <v>PJ - Guardia Pasiva Lunes a Viernes</v>
          </cell>
          <cell r="EC6" t="str">
            <v>PJ - Guardia Pasiva Sábado, Domingo y Feriado</v>
          </cell>
          <cell r="ED6" t="str">
            <v>Presentismo y Puntualidad</v>
          </cell>
          <cell r="EE6" t="str">
            <v>COMPLEM. PRESENTISMO    (1)</v>
          </cell>
          <cell r="EF6" t="str">
            <v>COMPLEM. PRESENTISMO    (2)</v>
          </cell>
          <cell r="EG6" t="str">
            <v>COMPLEM. PRESENTISMO    (3)</v>
          </cell>
          <cell r="EH6" t="str">
            <v>COMPLEM. PRESENTISMO    (4)</v>
          </cell>
          <cell r="EI6" t="str">
            <v>Suplemento Presentismo</v>
          </cell>
          <cell r="EJ6" t="str">
            <v>SUBSIDIO FALLECIMIENTO</v>
          </cell>
          <cell r="EK6" t="str">
            <v>ASIG. VIANDA COMP. NO REM.</v>
          </cell>
          <cell r="EL6" t="str">
            <v>Bono Paz Social CCT Rem</v>
          </cell>
          <cell r="EM6" t="str">
            <v>Vianda CCT</v>
          </cell>
          <cell r="EN6" t="str">
            <v>Vianda desayuno/merienda</v>
          </cell>
          <cell r="EO6" t="str">
            <v>VIANDA MERIENDA</v>
          </cell>
          <cell r="EP6" t="str">
            <v>Vianda Expte.</v>
          </cell>
          <cell r="EQ6" t="str">
            <v>VIANDA ALIMENTACIÓN DIARIA</v>
          </cell>
          <cell r="ER6" t="str">
            <v>Hs de viaje</v>
          </cell>
          <cell r="ES6" t="str">
            <v>ADIC. ESPERA TRANSPORTE</v>
          </cell>
          <cell r="ET6" t="str">
            <v>Adic. Torre (Título II)</v>
          </cell>
          <cell r="EU6" t="str">
            <v>Adic. Torre (Título III)</v>
          </cell>
          <cell r="EV6" t="str">
            <v>Adic. Torre SPJ</v>
          </cell>
          <cell r="EW6" t="str">
            <v>ADIC. TRABAJO EN ALTURA</v>
          </cell>
          <cell r="EX6" t="str">
            <v>Ad Yac Prod CCT 643/12</v>
          </cell>
          <cell r="EY6" t="str">
            <v>Ad p/disponibilidad Rem</v>
          </cell>
          <cell r="EZ6" t="str">
            <v>ADIC. ESPECIAL</v>
          </cell>
          <cell r="FA6" t="str">
            <v>ADIC. CHOFER TRANS. PERSONAL</v>
          </cell>
          <cell r="FB6" t="str">
            <v>Antigüedad</v>
          </cell>
          <cell r="FC6" t="str">
            <v>Guardia Pasiva ART21</v>
          </cell>
          <cell r="FD6" t="str">
            <v>PJ - Guardia Pasiva Lunes a Viernes</v>
          </cell>
          <cell r="FE6" t="str">
            <v>PJ - Guardia Pasiva Sábado, Domingo y Feriado</v>
          </cell>
          <cell r="FF6" t="str">
            <v>Presentismo y Puntualidad</v>
          </cell>
          <cell r="FG6" t="str">
            <v>COMPLEM. PRESENTISMO    (1)</v>
          </cell>
          <cell r="FH6" t="str">
            <v>COMPLEM. PRESENTISMO    (2)</v>
          </cell>
          <cell r="FI6" t="str">
            <v>COMPLEM. PRESENTISMO    (3)</v>
          </cell>
          <cell r="FJ6" t="str">
            <v>COMPLEM. PRESENTISMO    (4)</v>
          </cell>
          <cell r="FK6" t="str">
            <v>Suplemento Presentismo</v>
          </cell>
          <cell r="FL6" t="str">
            <v>SUBSIDIO FALLECIMIENTO</v>
          </cell>
          <cell r="FM6" t="str">
            <v>ASIG. VIANDA COMP. NO REM.</v>
          </cell>
          <cell r="FN6" t="str">
            <v>Bono Paz Social CCT Rem</v>
          </cell>
          <cell r="FO6" t="str">
            <v>Vianda CCT</v>
          </cell>
          <cell r="FP6" t="str">
            <v>Vianda desayuno/merienda</v>
          </cell>
          <cell r="FQ6" t="str">
            <v>VIANDA MERIENDA</v>
          </cell>
          <cell r="FR6" t="str">
            <v>Vianda Expte.</v>
          </cell>
          <cell r="FS6" t="str">
            <v>VIANDA ALIMENTACIÓN DIARIA</v>
          </cell>
          <cell r="FT6" t="str">
            <v>Hs de viaje</v>
          </cell>
          <cell r="FU6" t="str">
            <v>ADIC. ESPERA TRANSPORTE</v>
          </cell>
          <cell r="FV6" t="str">
            <v>Adic. Torre (Título II)</v>
          </cell>
          <cell r="FW6" t="str">
            <v>Adic. Torre (Título III)</v>
          </cell>
          <cell r="FX6" t="str">
            <v>Adic. Torre SPJ</v>
          </cell>
          <cell r="FY6" t="str">
            <v>ADIC. TRABAJO EN ALTURA</v>
          </cell>
          <cell r="FZ6" t="str">
            <v>Ad Yac Prod CCT 643/12</v>
          </cell>
          <cell r="GA6" t="str">
            <v>Ad p/disponibilidad Rem</v>
          </cell>
          <cell r="GB6" t="str">
            <v>ADIC. ESPECIAL</v>
          </cell>
          <cell r="GC6" t="str">
            <v>ADIC. CHOFER TRANS. PERSONAL</v>
          </cell>
          <cell r="GD6" t="str">
            <v>Antigüedad</v>
          </cell>
          <cell r="GE6" t="str">
            <v>Guardia Pasiva ART21</v>
          </cell>
          <cell r="GF6" t="str">
            <v>PJ - Guardia Pasiva Lunes a Viernes</v>
          </cell>
          <cell r="GG6" t="str">
            <v>PJ - Guardia Pasiva Sábado, Domingo y Feriado</v>
          </cell>
          <cell r="GH6" t="str">
            <v>Presentismo y Puntualidad</v>
          </cell>
          <cell r="GI6" t="str">
            <v>COMPLEM. PRESENTISMO    (1)</v>
          </cell>
          <cell r="GJ6" t="str">
            <v>COMPLEM. PRESENTISMO    (2)</v>
          </cell>
          <cell r="GK6" t="str">
            <v>COMPLEM. PRESENTISMO    (3)</v>
          </cell>
          <cell r="GL6" t="str">
            <v>COMPLEM. PRESENTISMO    (4)</v>
          </cell>
          <cell r="GM6" t="str">
            <v>Suplemento Presentismo</v>
          </cell>
          <cell r="GN6" t="str">
            <v>SUBSIDIO FALLECIMIENTO</v>
          </cell>
          <cell r="GO6" t="str">
            <v>ASIG. VIANDA COMP. NO REM.</v>
          </cell>
          <cell r="GP6" t="str">
            <v>Bono Paz Social CCT Rem</v>
          </cell>
          <cell r="GQ6" t="str">
            <v>Vianda CCT</v>
          </cell>
          <cell r="GR6" t="str">
            <v>Vianda desayuno/merienda</v>
          </cell>
          <cell r="GS6" t="str">
            <v>VIANDA MERIENDA</v>
          </cell>
          <cell r="GT6" t="str">
            <v>Vianda Expte.</v>
          </cell>
          <cell r="GU6" t="str">
            <v>VIANDA ALIMENTACIÓN DIARIA</v>
          </cell>
          <cell r="GV6" t="str">
            <v>Hs de viaje</v>
          </cell>
          <cell r="GW6" t="str">
            <v>ADIC. ESPERA TRANSPORTE</v>
          </cell>
          <cell r="GX6" t="str">
            <v>Adic. Torre (Título II)</v>
          </cell>
          <cell r="GY6" t="str">
            <v>Adic. Torre (Título III)</v>
          </cell>
          <cell r="GZ6" t="str">
            <v>Adic. Torre SPJ</v>
          </cell>
          <cell r="HA6" t="str">
            <v>ADIC. TRABAJO EN ALTURA</v>
          </cell>
          <cell r="HB6" t="str">
            <v>Ad Yac Prod CCT 643/12</v>
          </cell>
          <cell r="HC6" t="str">
            <v>Ad p/disponibilidad Rem</v>
          </cell>
          <cell r="HD6" t="str">
            <v>ADIC. ESPECIAL</v>
          </cell>
          <cell r="HE6" t="str">
            <v>ADIC. CHOFER TRANS. PERSONAL</v>
          </cell>
          <cell r="HF6" t="str">
            <v>Antigüedad</v>
          </cell>
          <cell r="HG6" t="str">
            <v>Guardia Pasiva ART21</v>
          </cell>
          <cell r="HH6" t="str">
            <v>PJ - Guardia Pasiva Lunes a Viernes</v>
          </cell>
          <cell r="HI6" t="str">
            <v>PJ - Guardia Pasiva Sábado, Domingo y Feriado</v>
          </cell>
          <cell r="HJ6" t="str">
            <v>Presentismo y Puntualidad</v>
          </cell>
          <cell r="HK6" t="str">
            <v>COMPLEM. PRESENTISMO    (1)</v>
          </cell>
          <cell r="HL6" t="str">
            <v>COMPLEM. PRESENTISMO    (2)</v>
          </cell>
          <cell r="HM6" t="str">
            <v>COMPLEM. PRESENTISMO    (3)</v>
          </cell>
          <cell r="HN6" t="str">
            <v>COMPLEM. PRESENTISMO    (4)</v>
          </cell>
          <cell r="HO6" t="str">
            <v>Suplemento Presentismo</v>
          </cell>
          <cell r="HP6" t="str">
            <v>SUBSIDIO FALLECIMIENTO</v>
          </cell>
          <cell r="HQ6" t="str">
            <v>ASIG. VIANDA COMP. NO REM.</v>
          </cell>
          <cell r="HR6" t="str">
            <v>Bono Paz Social CCT Rem</v>
          </cell>
          <cell r="HS6" t="str">
            <v>Vianda CCT</v>
          </cell>
          <cell r="HT6" t="str">
            <v>Vianda desayuno/merienda</v>
          </cell>
          <cell r="HU6" t="str">
            <v>VIANDA MERIENDA</v>
          </cell>
          <cell r="HV6" t="str">
            <v>Vianda Expte.</v>
          </cell>
          <cell r="HW6" t="str">
            <v>VIANDA ALIMENTACIÓN DIARIA</v>
          </cell>
          <cell r="HX6" t="str">
            <v>Hs de viaje</v>
          </cell>
          <cell r="HY6" t="str">
            <v>ADIC. ESPERA TRANSPORTE</v>
          </cell>
          <cell r="HZ6" t="str">
            <v>Adic. Torre (Título II)</v>
          </cell>
          <cell r="IA6" t="str">
            <v>Adic. Torre (Título III)</v>
          </cell>
          <cell r="IB6" t="str">
            <v>Adic. Torre SPJ</v>
          </cell>
          <cell r="IC6" t="str">
            <v>ADIC. TRABAJO EN ALTURA</v>
          </cell>
          <cell r="ID6" t="str">
            <v>Ad Yac Prod CCT 643/12</v>
          </cell>
          <cell r="IE6" t="str">
            <v>Ad p/disponibilidad Rem</v>
          </cell>
          <cell r="IF6" t="str">
            <v>ADIC. ESPECIAL</v>
          </cell>
          <cell r="IG6" t="str">
            <v>ADIC. CHOFER TRANS. PERSONAL</v>
          </cell>
          <cell r="IH6" t="str">
            <v>Antigüedad</v>
          </cell>
          <cell r="II6" t="str">
            <v>Guardia Pasiva ART21</v>
          </cell>
          <cell r="IJ6" t="str">
            <v>PJ - Guardia Pasiva Lunes a Viernes</v>
          </cell>
          <cell r="IK6" t="str">
            <v>PJ - Guardia Pasiva Sábado, Domingo y Feriado</v>
          </cell>
          <cell r="IL6" t="str">
            <v>Presentismo y Puntualidad</v>
          </cell>
          <cell r="IM6" t="str">
            <v>COMPLEM. PRESENTISMO    (1)</v>
          </cell>
          <cell r="IN6" t="str">
            <v>COMPLEM. PRESENTISMO    (2)</v>
          </cell>
          <cell r="IO6" t="str">
            <v>COMPLEM. PRESENTISMO    (3)</v>
          </cell>
          <cell r="IP6" t="str">
            <v>COMPLEM. PRESENTISMO    (4)</v>
          </cell>
          <cell r="IQ6" t="str">
            <v>Suplemento Presentismo</v>
          </cell>
          <cell r="IR6" t="str">
            <v>SUBSIDIO FALLECIMIENTO</v>
          </cell>
          <cell r="IS6" t="str">
            <v>ASIG. VIANDA COMP. NO REM.</v>
          </cell>
          <cell r="IT6" t="str">
            <v>Bono Paz Social CCT Rem</v>
          </cell>
          <cell r="IU6" t="str">
            <v>Vianda CCT</v>
          </cell>
          <cell r="IV6" t="str">
            <v>Vianda desayuno/merienda</v>
          </cell>
          <cell r="IW6" t="str">
            <v>VIANDA MERIENDA</v>
          </cell>
          <cell r="IX6" t="str">
            <v>Vianda Expte.</v>
          </cell>
          <cell r="IY6" t="str">
            <v>VIANDA ALIMENTACIÓN DIARIA</v>
          </cell>
          <cell r="IZ6" t="str">
            <v>Hs de viaje</v>
          </cell>
          <cell r="JA6" t="str">
            <v>ADIC. ESPERA TRANSPORTE</v>
          </cell>
          <cell r="JB6" t="str">
            <v>Adic. Torre (Título II)</v>
          </cell>
          <cell r="JC6" t="str">
            <v>Adic. Torre (Título III)</v>
          </cell>
          <cell r="JD6" t="str">
            <v>Adic. Torre SPJ</v>
          </cell>
          <cell r="JE6" t="str">
            <v>ADIC. TRABAJO EN ALTURA</v>
          </cell>
          <cell r="JF6" t="str">
            <v>Ad Yac Prod CCT 643/12</v>
          </cell>
          <cell r="JG6" t="str">
            <v>Ad p/disponibilidad Rem</v>
          </cell>
          <cell r="JH6" t="str">
            <v>ADIC. ESPECIAL</v>
          </cell>
          <cell r="JI6" t="str">
            <v>ADIC. CHOFER TRANS. PERSONAL</v>
          </cell>
          <cell r="JJ6" t="str">
            <v>Antigüedad</v>
          </cell>
          <cell r="JK6" t="str">
            <v>Guardia Pasiva ART21</v>
          </cell>
          <cell r="JL6" t="str">
            <v>PJ - Guardia Pasiva Lunes a Viernes</v>
          </cell>
          <cell r="JM6" t="str">
            <v>PJ - Guardia Pasiva Sábado, Domingo y Feriado</v>
          </cell>
          <cell r="JN6" t="str">
            <v>Presentismo y Puntualidad</v>
          </cell>
          <cell r="JO6" t="str">
            <v>COMPLEM. PRESENTISMO    (1)</v>
          </cell>
          <cell r="JP6" t="str">
            <v>COMPLEM. PRESENTISMO    (2)</v>
          </cell>
          <cell r="JQ6" t="str">
            <v>COMPLEM. PRESENTISMO    (3)</v>
          </cell>
          <cell r="JR6" t="str">
            <v>COMPLEM. PRESENTISMO    (4)</v>
          </cell>
          <cell r="JS6" t="str">
            <v>Suplemento Presentismo</v>
          </cell>
          <cell r="JT6" t="str">
            <v>SUBSIDIO FALLECIMIENTO</v>
          </cell>
          <cell r="JU6" t="str">
            <v>ASIG. VIANDA COMP. NO REM.</v>
          </cell>
          <cell r="JV6" t="str">
            <v>Bono Paz Social CCT Rem</v>
          </cell>
          <cell r="JW6" t="str">
            <v>Vianda CCT</v>
          </cell>
          <cell r="JX6" t="str">
            <v>Vianda desayuno/merienda</v>
          </cell>
          <cell r="JY6" t="str">
            <v>VIANDA MERIENDA</v>
          </cell>
          <cell r="JZ6" t="str">
            <v>Vianda Expte.</v>
          </cell>
          <cell r="KA6" t="str">
            <v>VIANDA ALIMENTACIÓN DIARIA</v>
          </cell>
          <cell r="KB6" t="str">
            <v>Hs de viaje</v>
          </cell>
          <cell r="KC6" t="str">
            <v>ADIC. ESPERA TRANSPORTE</v>
          </cell>
          <cell r="KD6" t="str">
            <v>Adic. Torre (Título II)</v>
          </cell>
          <cell r="KE6" t="str">
            <v>Adic. Torre (Título III)</v>
          </cell>
          <cell r="KF6" t="str">
            <v>Adic. Torre SPJ</v>
          </cell>
          <cell r="KG6" t="str">
            <v>ADIC. TRABAJO EN ALTURA</v>
          </cell>
          <cell r="KH6" t="str">
            <v>Ad Yac Prod CCT 643/12</v>
          </cell>
          <cell r="KI6" t="str">
            <v>Ad p/disponibilidad Rem</v>
          </cell>
          <cell r="KJ6" t="str">
            <v>ADIC. ESPECIAL</v>
          </cell>
          <cell r="KK6" t="str">
            <v>ADIC. CHOFER TRANS. PERSONAL</v>
          </cell>
          <cell r="KL6" t="str">
            <v>Antigüedad</v>
          </cell>
          <cell r="KM6" t="str">
            <v>Guardia Pasiva ART21</v>
          </cell>
          <cell r="KN6" t="str">
            <v>PJ - Guardia Pasiva Lunes a Viernes</v>
          </cell>
          <cell r="KO6" t="str">
            <v>PJ - Guardia Pasiva Sábado, Domingo y Feriado</v>
          </cell>
          <cell r="KP6" t="str">
            <v>Presentismo y Puntualidad</v>
          </cell>
          <cell r="KQ6" t="str">
            <v>COMPLEM. PRESENTISMO    (1)</v>
          </cell>
          <cell r="KR6" t="str">
            <v>COMPLEM. PRESENTISMO    (2)</v>
          </cell>
          <cell r="KS6" t="str">
            <v>COMPLEM. PRESENTISMO    (3)</v>
          </cell>
          <cell r="KT6" t="str">
            <v>COMPLEM. PRESENTISMO    (4)</v>
          </cell>
          <cell r="KU6" t="str">
            <v>Suplemento Presentismo</v>
          </cell>
          <cell r="KV6" t="str">
            <v>SUBSIDIO FALLECIMIENTO</v>
          </cell>
          <cell r="KW6" t="str">
            <v>ASIG. VIANDA COMP. NO REM.</v>
          </cell>
          <cell r="KX6" t="str">
            <v>Bono Paz Social CCT Rem</v>
          </cell>
          <cell r="KY6" t="str">
            <v>Vianda CCT</v>
          </cell>
          <cell r="KZ6" t="str">
            <v>Vianda desayuno/merienda</v>
          </cell>
          <cell r="LA6" t="str">
            <v>VIANDA MERIENDA</v>
          </cell>
          <cell r="LB6" t="str">
            <v>Vianda Expte.</v>
          </cell>
          <cell r="LC6" t="str">
            <v>VIANDA ALIMENTACIÓN DIARIA</v>
          </cell>
          <cell r="LD6" t="str">
            <v>Hs de viaje</v>
          </cell>
          <cell r="LE6" t="str">
            <v>ADIC. ESPERA TRANSPORTE</v>
          </cell>
          <cell r="LF6" t="str">
            <v>Adic. Torre (Título II)</v>
          </cell>
          <cell r="LG6" t="str">
            <v>Adic. Torre (Título III)</v>
          </cell>
          <cell r="LH6" t="str">
            <v>Adic. Torre SPJ</v>
          </cell>
          <cell r="LI6" t="str">
            <v>ADIC. TRABAJO EN ALTURA</v>
          </cell>
          <cell r="LJ6" t="str">
            <v>Ad Yac Prod CCT 643/12</v>
          </cell>
          <cell r="LK6" t="str">
            <v>Ad p/disponibilidad Rem</v>
          </cell>
          <cell r="LL6" t="str">
            <v>ADIC. ESPECIAL</v>
          </cell>
          <cell r="LM6" t="str">
            <v>ADIC. CHOFER TRANS. PERSONAL</v>
          </cell>
          <cell r="LN6" t="str">
            <v>Antigüedad</v>
          </cell>
          <cell r="LO6" t="str">
            <v>Guardia Pasiva ART21</v>
          </cell>
          <cell r="LP6" t="str">
            <v>PJ - Guardia Pasiva Lunes a Viernes</v>
          </cell>
          <cell r="LQ6" t="str">
            <v>PJ - Guardia Pasiva Sábado, Domingo y Feriado</v>
          </cell>
          <cell r="LR6" t="str">
            <v>Presentismo y Puntualidad</v>
          </cell>
          <cell r="LS6" t="str">
            <v>COMPLEM. PRESENTISMO    (1)</v>
          </cell>
          <cell r="LT6" t="str">
            <v>COMPLEM. PRESENTISMO    (2)</v>
          </cell>
          <cell r="LU6" t="str">
            <v>COMPLEM. PRESENTISMO    (3)</v>
          </cell>
          <cell r="LV6" t="str">
            <v>COMPLEM. PRESENTISMO    (4)</v>
          </cell>
          <cell r="LW6" t="str">
            <v>Suplemento Presentismo</v>
          </cell>
          <cell r="LX6" t="str">
            <v>SUBSIDIO FALLECIMIENTO</v>
          </cell>
          <cell r="LY6" t="str">
            <v>ASIG. VIANDA COMP. NO REM.</v>
          </cell>
          <cell r="LZ6" t="str">
            <v>Bono Paz Social CCT Rem</v>
          </cell>
          <cell r="MA6" t="str">
            <v>Vianda CCT</v>
          </cell>
          <cell r="MB6" t="str">
            <v>Vianda desayuno/merienda</v>
          </cell>
          <cell r="MC6" t="str">
            <v>VIANDA MERIENDA</v>
          </cell>
          <cell r="MD6" t="str">
            <v>Vianda Expte.</v>
          </cell>
          <cell r="ME6" t="str">
            <v>VIANDA ALIMENTACIÓN DIARIA</v>
          </cell>
          <cell r="MF6" t="str">
            <v>Hs de viaje</v>
          </cell>
          <cell r="MG6" t="str">
            <v>ADIC. ESPERA TRANSPORTE</v>
          </cell>
          <cell r="MH6" t="str">
            <v>Adic. Torre (Título II)</v>
          </cell>
          <cell r="MI6" t="str">
            <v>Adic. Torre (Título III)</v>
          </cell>
          <cell r="MJ6" t="str">
            <v>Adic. Torre SPJ</v>
          </cell>
          <cell r="MK6" t="str">
            <v>ADIC. TRABAJO EN ALTURA</v>
          </cell>
          <cell r="ML6" t="str">
            <v>Ad Yac Prod CCT 643/12</v>
          </cell>
          <cell r="MM6" t="str">
            <v>Ad p/disponibilidad Rem</v>
          </cell>
          <cell r="MN6" t="str">
            <v>ADIC. ESPECIAL</v>
          </cell>
          <cell r="MO6" t="str">
            <v>ADIC. CHOFER TRANS. PERSONAL</v>
          </cell>
          <cell r="MP6" t="str">
            <v>Antigüedad</v>
          </cell>
          <cell r="MQ6" t="str">
            <v>Guardia Pasiva ART21</v>
          </cell>
          <cell r="MR6" t="str">
            <v>PJ - Guardia Pasiva Lunes a Viernes</v>
          </cell>
          <cell r="MS6" t="str">
            <v>PJ - Guardia Pasiva Sábado, Domingo y Feriado</v>
          </cell>
          <cell r="MT6" t="str">
            <v>Presentismo y Puntualidad</v>
          </cell>
          <cell r="MU6" t="str">
            <v>COMPLEM. PRESENTISMO    (1)</v>
          </cell>
          <cell r="MV6" t="str">
            <v>COMPLEM. PRESENTISMO    (2)</v>
          </cell>
          <cell r="MW6" t="str">
            <v>COMPLEM. PRESENTISMO    (3)</v>
          </cell>
          <cell r="MX6" t="str">
            <v>COMPLEM. PRESENTISMO    (4)</v>
          </cell>
          <cell r="MY6" t="str">
            <v>Suplemento Presentismo</v>
          </cell>
          <cell r="MZ6" t="str">
            <v>SUBSIDIO FALLECIMIENTO</v>
          </cell>
          <cell r="NA6" t="str">
            <v>ASIG. VIANDA COMP. NO REM.</v>
          </cell>
          <cell r="NB6" t="str">
            <v>Bono Paz Social CCT Rem</v>
          </cell>
          <cell r="NC6" t="str">
            <v>Vianda CCT</v>
          </cell>
          <cell r="ND6" t="str">
            <v>Vianda desayuno/merienda</v>
          </cell>
          <cell r="NE6" t="str">
            <v>VIANDA MERIENDA</v>
          </cell>
          <cell r="NF6" t="str">
            <v>Vianda Expte.</v>
          </cell>
          <cell r="NG6" t="str">
            <v>VIANDA ALIMENTACIÓN DIARIA</v>
          </cell>
          <cell r="NH6" t="str">
            <v>Hs de viaje</v>
          </cell>
          <cell r="NI6" t="str">
            <v>ADIC. ESPERA TRANSPORTE</v>
          </cell>
          <cell r="NJ6" t="str">
            <v>Adic. Torre (Título II)</v>
          </cell>
          <cell r="NK6" t="str">
            <v>Adic. Torre (Título III)</v>
          </cell>
          <cell r="NL6" t="str">
            <v>Adic. Torre SPJ</v>
          </cell>
          <cell r="NM6" t="str">
            <v>ADIC. TRABAJO EN ALTURA</v>
          </cell>
          <cell r="NN6" t="str">
            <v>Ad Yac Prod CCT 643/12</v>
          </cell>
          <cell r="NO6" t="str">
            <v>Ad p/disponibilidad Rem</v>
          </cell>
          <cell r="NP6" t="str">
            <v>ADIC. ESPECIAL</v>
          </cell>
          <cell r="NQ6" t="str">
            <v>ADIC. CHOFER TRANS. PERSONAL</v>
          </cell>
          <cell r="NR6" t="str">
            <v>Antigüedad</v>
          </cell>
          <cell r="NS6" t="str">
            <v>Guardia Pasiva ART21</v>
          </cell>
          <cell r="NT6" t="str">
            <v>PJ - Guardia Pasiva Lunes a Viernes</v>
          </cell>
          <cell r="NU6" t="str">
            <v>PJ - Guardia Pasiva Sábado, Domingo y Feriado</v>
          </cell>
          <cell r="NV6" t="str">
            <v>Presentismo y Puntualidad</v>
          </cell>
          <cell r="NW6" t="str">
            <v>COMPLEM. PRESENTISMO    (1)</v>
          </cell>
          <cell r="NX6" t="str">
            <v>COMPLEM. PRESENTISMO    (2)</v>
          </cell>
          <cell r="NY6" t="str">
            <v>COMPLEM. PRESENTISMO    (3)</v>
          </cell>
          <cell r="NZ6" t="str">
            <v>COMPLEM. PRESENTISMO    (4)</v>
          </cell>
          <cell r="OA6" t="str">
            <v>Suplemento Presentismo</v>
          </cell>
          <cell r="OB6" t="str">
            <v>SUBSIDIO FALLECIMIENTO</v>
          </cell>
        </row>
        <row r="7">
          <cell r="B7">
            <v>42917</v>
          </cell>
          <cell r="C7">
            <v>42917</v>
          </cell>
          <cell r="D7">
            <v>42917</v>
          </cell>
          <cell r="E7">
            <v>42917</v>
          </cell>
          <cell r="F7">
            <v>42917</v>
          </cell>
          <cell r="G7">
            <v>42917</v>
          </cell>
          <cell r="H7">
            <v>42917</v>
          </cell>
          <cell r="I7">
            <v>42917</v>
          </cell>
          <cell r="J7">
            <v>42917</v>
          </cell>
          <cell r="K7">
            <v>42917</v>
          </cell>
          <cell r="L7">
            <v>42917</v>
          </cell>
          <cell r="M7">
            <v>42917</v>
          </cell>
          <cell r="N7">
            <v>42917</v>
          </cell>
          <cell r="O7">
            <v>42917</v>
          </cell>
          <cell r="P7">
            <v>42917</v>
          </cell>
          <cell r="Q7">
            <v>42917</v>
          </cell>
          <cell r="R7">
            <v>42917</v>
          </cell>
          <cell r="S7">
            <v>42917</v>
          </cell>
          <cell r="T7">
            <v>42917</v>
          </cell>
          <cell r="U7">
            <v>42917</v>
          </cell>
          <cell r="V7">
            <v>42917</v>
          </cell>
          <cell r="W7">
            <v>42917</v>
          </cell>
          <cell r="X7">
            <v>42917</v>
          </cell>
          <cell r="Y7">
            <v>42917</v>
          </cell>
          <cell r="Z7">
            <v>42917</v>
          </cell>
          <cell r="AA7">
            <v>42917</v>
          </cell>
          <cell r="AB7">
            <v>42917</v>
          </cell>
          <cell r="AC7">
            <v>43009</v>
          </cell>
          <cell r="AD7">
            <v>43009</v>
          </cell>
          <cell r="AE7">
            <v>43009</v>
          </cell>
          <cell r="AF7">
            <v>43009</v>
          </cell>
          <cell r="AG7">
            <v>43009</v>
          </cell>
          <cell r="AH7">
            <v>43009</v>
          </cell>
          <cell r="AI7">
            <v>43009</v>
          </cell>
          <cell r="AJ7">
            <v>43009</v>
          </cell>
          <cell r="AK7">
            <v>43009</v>
          </cell>
          <cell r="AL7">
            <v>43009</v>
          </cell>
          <cell r="AM7">
            <v>43009</v>
          </cell>
          <cell r="AN7">
            <v>43009</v>
          </cell>
          <cell r="AO7">
            <v>43009</v>
          </cell>
          <cell r="AP7">
            <v>43009</v>
          </cell>
          <cell r="AQ7">
            <v>43009</v>
          </cell>
          <cell r="AR7">
            <v>43009</v>
          </cell>
          <cell r="AS7">
            <v>43009</v>
          </cell>
          <cell r="AT7">
            <v>43009</v>
          </cell>
          <cell r="AU7">
            <v>43009</v>
          </cell>
          <cell r="AV7">
            <v>43009</v>
          </cell>
          <cell r="AW7">
            <v>43009</v>
          </cell>
          <cell r="AX7">
            <v>43009</v>
          </cell>
          <cell r="AY7">
            <v>43009</v>
          </cell>
          <cell r="AZ7">
            <v>43009</v>
          </cell>
          <cell r="BA7">
            <v>43009</v>
          </cell>
          <cell r="BB7">
            <v>43009</v>
          </cell>
          <cell r="BC7">
            <v>43009</v>
          </cell>
          <cell r="BD7">
            <v>43009</v>
          </cell>
          <cell r="BE7">
            <v>43191</v>
          </cell>
          <cell r="BF7">
            <v>43191</v>
          </cell>
          <cell r="BG7">
            <v>43191</v>
          </cell>
          <cell r="BH7">
            <v>43191</v>
          </cell>
          <cell r="BI7">
            <v>43191</v>
          </cell>
          <cell r="BJ7">
            <v>43191</v>
          </cell>
          <cell r="BK7">
            <v>43191</v>
          </cell>
          <cell r="BL7">
            <v>43191</v>
          </cell>
          <cell r="BM7">
            <v>43191</v>
          </cell>
          <cell r="BN7">
            <v>43191</v>
          </cell>
          <cell r="BO7">
            <v>43191</v>
          </cell>
          <cell r="BP7">
            <v>43191</v>
          </cell>
          <cell r="BQ7">
            <v>43191</v>
          </cell>
          <cell r="BR7">
            <v>43191</v>
          </cell>
          <cell r="BS7">
            <v>43191</v>
          </cell>
          <cell r="BT7">
            <v>43191</v>
          </cell>
          <cell r="BU7">
            <v>43191</v>
          </cell>
          <cell r="BV7">
            <v>43191</v>
          </cell>
          <cell r="BW7">
            <v>43191</v>
          </cell>
          <cell r="BX7">
            <v>43191</v>
          </cell>
          <cell r="BY7">
            <v>43191</v>
          </cell>
          <cell r="BZ7">
            <v>43191</v>
          </cell>
          <cell r="CA7">
            <v>43191</v>
          </cell>
          <cell r="CB7">
            <v>43191</v>
          </cell>
          <cell r="CC7">
            <v>43191</v>
          </cell>
          <cell r="CD7">
            <v>43191</v>
          </cell>
          <cell r="CE7">
            <v>43191</v>
          </cell>
          <cell r="CF7">
            <v>43191</v>
          </cell>
          <cell r="CG7">
            <v>43282</v>
          </cell>
          <cell r="CH7">
            <v>43282</v>
          </cell>
          <cell r="CI7">
            <v>43282</v>
          </cell>
          <cell r="CJ7">
            <v>43282</v>
          </cell>
          <cell r="CK7">
            <v>43282</v>
          </cell>
          <cell r="CL7">
            <v>43282</v>
          </cell>
          <cell r="CM7">
            <v>43282</v>
          </cell>
          <cell r="CN7">
            <v>43282</v>
          </cell>
          <cell r="CO7">
            <v>43282</v>
          </cell>
          <cell r="CP7">
            <v>43282</v>
          </cell>
          <cell r="CQ7">
            <v>43282</v>
          </cell>
          <cell r="CR7">
            <v>43282</v>
          </cell>
          <cell r="CS7">
            <v>43282</v>
          </cell>
          <cell r="CT7">
            <v>43282</v>
          </cell>
          <cell r="CU7">
            <v>43282</v>
          </cell>
          <cell r="CV7">
            <v>43282</v>
          </cell>
          <cell r="CW7">
            <v>43282</v>
          </cell>
          <cell r="CX7">
            <v>43282</v>
          </cell>
          <cell r="CY7">
            <v>43282</v>
          </cell>
          <cell r="CZ7">
            <v>43282</v>
          </cell>
          <cell r="DA7">
            <v>43282</v>
          </cell>
          <cell r="DB7">
            <v>43282</v>
          </cell>
          <cell r="DC7">
            <v>43282</v>
          </cell>
          <cell r="DD7">
            <v>43282</v>
          </cell>
          <cell r="DE7">
            <v>43282</v>
          </cell>
          <cell r="DF7">
            <v>43282</v>
          </cell>
          <cell r="DG7">
            <v>43282</v>
          </cell>
          <cell r="DH7">
            <v>43282</v>
          </cell>
          <cell r="DI7">
            <v>43374</v>
          </cell>
          <cell r="DJ7">
            <v>43374</v>
          </cell>
          <cell r="DK7">
            <v>43374</v>
          </cell>
          <cell r="DL7">
            <v>43374</v>
          </cell>
          <cell r="DM7">
            <v>43374</v>
          </cell>
          <cell r="DN7">
            <v>43374</v>
          </cell>
          <cell r="DO7">
            <v>43374</v>
          </cell>
          <cell r="DP7">
            <v>43374</v>
          </cell>
          <cell r="DQ7">
            <v>43374</v>
          </cell>
          <cell r="DR7">
            <v>43374</v>
          </cell>
          <cell r="DS7">
            <v>43374</v>
          </cell>
          <cell r="DT7">
            <v>43374</v>
          </cell>
          <cell r="DU7">
            <v>43374</v>
          </cell>
          <cell r="DV7">
            <v>43374</v>
          </cell>
          <cell r="DW7">
            <v>43374</v>
          </cell>
          <cell r="DX7">
            <v>43374</v>
          </cell>
          <cell r="DY7">
            <v>43374</v>
          </cell>
          <cell r="DZ7">
            <v>43374</v>
          </cell>
          <cell r="EA7">
            <v>43374</v>
          </cell>
          <cell r="EB7">
            <v>43374</v>
          </cell>
          <cell r="EC7">
            <v>43374</v>
          </cell>
          <cell r="ED7">
            <v>43374</v>
          </cell>
          <cell r="EE7">
            <v>43374</v>
          </cell>
          <cell r="EF7">
            <v>43374</v>
          </cell>
          <cell r="EG7">
            <v>43374</v>
          </cell>
          <cell r="EH7">
            <v>43374</v>
          </cell>
          <cell r="EI7">
            <v>43374</v>
          </cell>
          <cell r="EJ7">
            <v>43374</v>
          </cell>
          <cell r="EK7">
            <v>43405</v>
          </cell>
          <cell r="EL7">
            <v>43405</v>
          </cell>
          <cell r="EM7">
            <v>43405</v>
          </cell>
          <cell r="EN7">
            <v>43405</v>
          </cell>
          <cell r="EO7">
            <v>43405</v>
          </cell>
          <cell r="EP7">
            <v>43405</v>
          </cell>
          <cell r="EQ7">
            <v>43405</v>
          </cell>
          <cell r="ER7">
            <v>43405</v>
          </cell>
          <cell r="ES7">
            <v>43405</v>
          </cell>
          <cell r="ET7">
            <v>43405</v>
          </cell>
          <cell r="EU7">
            <v>43405</v>
          </cell>
          <cell r="EV7">
            <v>43405</v>
          </cell>
          <cell r="EW7">
            <v>43405</v>
          </cell>
          <cell r="EX7">
            <v>43405</v>
          </cell>
          <cell r="EY7">
            <v>43405</v>
          </cell>
          <cell r="EZ7">
            <v>43405</v>
          </cell>
          <cell r="FA7">
            <v>43405</v>
          </cell>
          <cell r="FB7">
            <v>43405</v>
          </cell>
          <cell r="FC7">
            <v>43405</v>
          </cell>
          <cell r="FD7">
            <v>43405</v>
          </cell>
          <cell r="FE7">
            <v>43405</v>
          </cell>
          <cell r="FF7">
            <v>43405</v>
          </cell>
          <cell r="FG7">
            <v>43405</v>
          </cell>
          <cell r="FH7">
            <v>43405</v>
          </cell>
          <cell r="FI7">
            <v>43405</v>
          </cell>
          <cell r="FJ7">
            <v>43405</v>
          </cell>
          <cell r="FK7">
            <v>43405</v>
          </cell>
          <cell r="FL7">
            <v>43405</v>
          </cell>
          <cell r="FM7">
            <v>43497</v>
          </cell>
          <cell r="FN7">
            <v>43497</v>
          </cell>
          <cell r="FO7">
            <v>43497</v>
          </cell>
          <cell r="FP7">
            <v>43497</v>
          </cell>
          <cell r="FQ7">
            <v>43497</v>
          </cell>
          <cell r="FR7">
            <v>43497</v>
          </cell>
          <cell r="FS7">
            <v>43497</v>
          </cell>
          <cell r="FT7">
            <v>43497</v>
          </cell>
          <cell r="FU7">
            <v>43497</v>
          </cell>
          <cell r="FV7">
            <v>43497</v>
          </cell>
          <cell r="FW7">
            <v>43497</v>
          </cell>
          <cell r="FX7">
            <v>43497</v>
          </cell>
          <cell r="FY7">
            <v>43497</v>
          </cell>
          <cell r="FZ7">
            <v>43497</v>
          </cell>
          <cell r="GA7">
            <v>43497</v>
          </cell>
          <cell r="GB7">
            <v>43497</v>
          </cell>
          <cell r="GC7">
            <v>43497</v>
          </cell>
          <cell r="GD7">
            <v>43497</v>
          </cell>
          <cell r="GE7">
            <v>43497</v>
          </cell>
          <cell r="GF7">
            <v>43497</v>
          </cell>
          <cell r="GG7">
            <v>43497</v>
          </cell>
          <cell r="GH7">
            <v>43497</v>
          </cell>
          <cell r="GI7">
            <v>43497</v>
          </cell>
          <cell r="GJ7">
            <v>43497</v>
          </cell>
          <cell r="GK7">
            <v>43497</v>
          </cell>
          <cell r="GL7">
            <v>43497</v>
          </cell>
          <cell r="GM7">
            <v>43497</v>
          </cell>
          <cell r="GN7">
            <v>43497</v>
          </cell>
          <cell r="GO7">
            <v>43525</v>
          </cell>
          <cell r="GP7">
            <v>43525</v>
          </cell>
          <cell r="GQ7">
            <v>43525</v>
          </cell>
          <cell r="GR7">
            <v>43525</v>
          </cell>
          <cell r="GS7">
            <v>43525</v>
          </cell>
          <cell r="GT7">
            <v>43525</v>
          </cell>
          <cell r="GU7">
            <v>43525</v>
          </cell>
          <cell r="GV7">
            <v>43525</v>
          </cell>
          <cell r="GW7">
            <v>43525</v>
          </cell>
          <cell r="GX7">
            <v>43525</v>
          </cell>
          <cell r="GY7">
            <v>43525</v>
          </cell>
          <cell r="GZ7">
            <v>43525</v>
          </cell>
          <cell r="HA7">
            <v>43525</v>
          </cell>
          <cell r="HB7">
            <v>43525</v>
          </cell>
          <cell r="HC7">
            <v>43525</v>
          </cell>
          <cell r="HD7">
            <v>43525</v>
          </cell>
          <cell r="HE7">
            <v>43525</v>
          </cell>
          <cell r="HF7">
            <v>43525</v>
          </cell>
          <cell r="HG7">
            <v>43525</v>
          </cell>
          <cell r="HH7">
            <v>43525</v>
          </cell>
          <cell r="HI7">
            <v>43525</v>
          </cell>
          <cell r="HJ7">
            <v>43525</v>
          </cell>
          <cell r="HK7">
            <v>43525</v>
          </cell>
          <cell r="HL7">
            <v>43525</v>
          </cell>
          <cell r="HM7">
            <v>43525</v>
          </cell>
          <cell r="HN7">
            <v>43525</v>
          </cell>
          <cell r="HO7">
            <v>43525</v>
          </cell>
          <cell r="HP7">
            <v>43525</v>
          </cell>
          <cell r="HQ7">
            <v>43617</v>
          </cell>
          <cell r="HR7">
            <v>43617</v>
          </cell>
          <cell r="HS7">
            <v>43617</v>
          </cell>
          <cell r="HT7">
            <v>43617</v>
          </cell>
          <cell r="HU7">
            <v>43617</v>
          </cell>
          <cell r="HV7">
            <v>43617</v>
          </cell>
          <cell r="HW7">
            <v>43617</v>
          </cell>
          <cell r="HX7">
            <v>43617</v>
          </cell>
          <cell r="HY7">
            <v>43617</v>
          </cell>
          <cell r="HZ7">
            <v>43617</v>
          </cell>
          <cell r="IA7">
            <v>43617</v>
          </cell>
          <cell r="IB7">
            <v>43617</v>
          </cell>
          <cell r="IC7">
            <v>43617</v>
          </cell>
          <cell r="ID7">
            <v>43617</v>
          </cell>
          <cell r="IE7">
            <v>43617</v>
          </cell>
          <cell r="IF7">
            <v>43617</v>
          </cell>
          <cell r="IG7">
            <v>43617</v>
          </cell>
          <cell r="IH7">
            <v>43617</v>
          </cell>
          <cell r="II7">
            <v>43617</v>
          </cell>
          <cell r="IJ7">
            <v>43617</v>
          </cell>
          <cell r="IK7">
            <v>43617</v>
          </cell>
          <cell r="IL7">
            <v>43617</v>
          </cell>
          <cell r="IM7">
            <v>43617</v>
          </cell>
          <cell r="IN7">
            <v>43617</v>
          </cell>
          <cell r="IO7">
            <v>43617</v>
          </cell>
          <cell r="IP7">
            <v>43617</v>
          </cell>
          <cell r="IQ7">
            <v>43617</v>
          </cell>
          <cell r="IR7">
            <v>43617</v>
          </cell>
          <cell r="IS7">
            <v>43739</v>
          </cell>
          <cell r="IT7">
            <v>43739</v>
          </cell>
          <cell r="IU7">
            <v>43739</v>
          </cell>
          <cell r="IV7">
            <v>43739</v>
          </cell>
          <cell r="IW7">
            <v>43739</v>
          </cell>
          <cell r="IX7">
            <v>43739</v>
          </cell>
          <cell r="IY7">
            <v>43739</v>
          </cell>
          <cell r="IZ7">
            <v>43739</v>
          </cell>
          <cell r="JA7">
            <v>43739</v>
          </cell>
          <cell r="JB7">
            <v>43739</v>
          </cell>
          <cell r="JC7">
            <v>43739</v>
          </cell>
          <cell r="JD7">
            <v>43739</v>
          </cell>
          <cell r="JE7">
            <v>43739</v>
          </cell>
          <cell r="JF7">
            <v>43739</v>
          </cell>
          <cell r="JG7">
            <v>43739</v>
          </cell>
          <cell r="JH7">
            <v>43739</v>
          </cell>
          <cell r="JI7">
            <v>43739</v>
          </cell>
          <cell r="JJ7">
            <v>43739</v>
          </cell>
          <cell r="JK7">
            <v>43739</v>
          </cell>
          <cell r="JL7">
            <v>43739</v>
          </cell>
          <cell r="JM7">
            <v>43739</v>
          </cell>
          <cell r="JN7">
            <v>43739</v>
          </cell>
          <cell r="JO7">
            <v>43739</v>
          </cell>
          <cell r="JP7">
            <v>43739</v>
          </cell>
          <cell r="JQ7">
            <v>43739</v>
          </cell>
          <cell r="JR7">
            <v>43739</v>
          </cell>
          <cell r="JS7">
            <v>43739</v>
          </cell>
          <cell r="JT7">
            <v>43739</v>
          </cell>
          <cell r="JU7">
            <v>43831</v>
          </cell>
          <cell r="JV7">
            <v>43831</v>
          </cell>
          <cell r="JW7">
            <v>43831</v>
          </cell>
          <cell r="JX7">
            <v>43831</v>
          </cell>
          <cell r="JY7">
            <v>43831</v>
          </cell>
          <cell r="JZ7">
            <v>43831</v>
          </cell>
          <cell r="KA7">
            <v>43831</v>
          </cell>
          <cell r="KB7">
            <v>43831</v>
          </cell>
          <cell r="KC7">
            <v>43831</v>
          </cell>
          <cell r="KD7">
            <v>43831</v>
          </cell>
          <cell r="KE7">
            <v>43831</v>
          </cell>
          <cell r="KF7">
            <v>43831</v>
          </cell>
          <cell r="KG7">
            <v>43831</v>
          </cell>
          <cell r="KH7">
            <v>43831</v>
          </cell>
          <cell r="KI7">
            <v>43831</v>
          </cell>
          <cell r="KJ7">
            <v>43831</v>
          </cell>
          <cell r="KK7">
            <v>43831</v>
          </cell>
          <cell r="KL7">
            <v>43831</v>
          </cell>
          <cell r="KM7">
            <v>43831</v>
          </cell>
          <cell r="KN7">
            <v>43831</v>
          </cell>
          <cell r="KO7">
            <v>43831</v>
          </cell>
          <cell r="KP7">
            <v>43831</v>
          </cell>
          <cell r="KQ7">
            <v>43831</v>
          </cell>
          <cell r="KR7">
            <v>43831</v>
          </cell>
          <cell r="KS7">
            <v>43831</v>
          </cell>
          <cell r="KT7">
            <v>43831</v>
          </cell>
          <cell r="KU7">
            <v>43831</v>
          </cell>
          <cell r="KV7">
            <v>43831</v>
          </cell>
          <cell r="KW7">
            <v>44075</v>
          </cell>
          <cell r="KX7">
            <v>44075</v>
          </cell>
          <cell r="KY7">
            <v>44075</v>
          </cell>
          <cell r="KZ7">
            <v>44075</v>
          </cell>
          <cell r="LA7">
            <v>44075</v>
          </cell>
          <cell r="LB7">
            <v>44075</v>
          </cell>
          <cell r="LC7">
            <v>44075</v>
          </cell>
          <cell r="LD7">
            <v>44075</v>
          </cell>
          <cell r="LE7">
            <v>44075</v>
          </cell>
          <cell r="LF7">
            <v>44075</v>
          </cell>
          <cell r="LG7">
            <v>44075</v>
          </cell>
          <cell r="LH7">
            <v>44075</v>
          </cell>
          <cell r="LI7">
            <v>44075</v>
          </cell>
          <cell r="LJ7">
            <v>44075</v>
          </cell>
          <cell r="LK7">
            <v>44075</v>
          </cell>
          <cell r="LL7">
            <v>44075</v>
          </cell>
          <cell r="LM7">
            <v>44075</v>
          </cell>
          <cell r="LN7">
            <v>44075</v>
          </cell>
          <cell r="LO7">
            <v>44075</v>
          </cell>
          <cell r="LP7">
            <v>44075</v>
          </cell>
          <cell r="LQ7">
            <v>44075</v>
          </cell>
          <cell r="LR7">
            <v>44075</v>
          </cell>
          <cell r="LS7">
            <v>44075</v>
          </cell>
          <cell r="LT7">
            <v>44075</v>
          </cell>
          <cell r="LU7">
            <v>44075</v>
          </cell>
          <cell r="LV7">
            <v>44075</v>
          </cell>
          <cell r="LW7">
            <v>44075</v>
          </cell>
          <cell r="LX7">
            <v>44075</v>
          </cell>
          <cell r="LY7">
            <v>44256</v>
          </cell>
          <cell r="LZ7">
            <v>44256</v>
          </cell>
          <cell r="MA7">
            <v>44256</v>
          </cell>
          <cell r="MB7">
            <v>44256</v>
          </cell>
          <cell r="MC7">
            <v>44256</v>
          </cell>
          <cell r="MD7">
            <v>44256</v>
          </cell>
          <cell r="ME7">
            <v>44256</v>
          </cell>
          <cell r="MF7">
            <v>44256</v>
          </cell>
          <cell r="MG7">
            <v>44256</v>
          </cell>
          <cell r="MH7">
            <v>44256</v>
          </cell>
          <cell r="MI7">
            <v>44256</v>
          </cell>
          <cell r="MJ7">
            <v>44256</v>
          </cell>
          <cell r="MK7">
            <v>44256</v>
          </cell>
          <cell r="ML7">
            <v>44256</v>
          </cell>
          <cell r="MM7">
            <v>44256</v>
          </cell>
          <cell r="MN7">
            <v>44256</v>
          </cell>
          <cell r="MO7">
            <v>44256</v>
          </cell>
          <cell r="MP7">
            <v>44256</v>
          </cell>
          <cell r="MQ7">
            <v>44256</v>
          </cell>
          <cell r="MR7">
            <v>44256</v>
          </cell>
          <cell r="MS7">
            <v>44256</v>
          </cell>
          <cell r="MT7">
            <v>44256</v>
          </cell>
          <cell r="MU7">
            <v>44256</v>
          </cell>
          <cell r="MV7">
            <v>44256</v>
          </cell>
          <cell r="MW7">
            <v>44256</v>
          </cell>
          <cell r="MX7">
            <v>44256</v>
          </cell>
          <cell r="MY7">
            <v>44256</v>
          </cell>
          <cell r="MZ7">
            <v>44256</v>
          </cell>
          <cell r="NA7">
            <v>44287</v>
          </cell>
          <cell r="NB7">
            <v>44287</v>
          </cell>
          <cell r="NC7">
            <v>44287</v>
          </cell>
          <cell r="ND7">
            <v>44287</v>
          </cell>
          <cell r="NE7">
            <v>44287</v>
          </cell>
          <cell r="NF7">
            <v>44287</v>
          </cell>
          <cell r="NG7">
            <v>44287</v>
          </cell>
          <cell r="NH7">
            <v>44287</v>
          </cell>
          <cell r="NI7">
            <v>44287</v>
          </cell>
          <cell r="NJ7">
            <v>44287</v>
          </cell>
          <cell r="NK7">
            <v>44287</v>
          </cell>
          <cell r="NL7">
            <v>44287</v>
          </cell>
          <cell r="NM7">
            <v>44287</v>
          </cell>
          <cell r="NN7">
            <v>44287</v>
          </cell>
          <cell r="NO7">
            <v>44287</v>
          </cell>
          <cell r="NP7">
            <v>44287</v>
          </cell>
          <cell r="NQ7">
            <v>44287</v>
          </cell>
          <cell r="NR7">
            <v>44287</v>
          </cell>
          <cell r="NS7">
            <v>44287</v>
          </cell>
          <cell r="NT7">
            <v>44287</v>
          </cell>
          <cell r="NU7">
            <v>44287</v>
          </cell>
          <cell r="NV7">
            <v>44287</v>
          </cell>
          <cell r="NW7">
            <v>44287</v>
          </cell>
          <cell r="NX7">
            <v>44287</v>
          </cell>
          <cell r="NY7">
            <v>44287</v>
          </cell>
          <cell r="NZ7">
            <v>44287</v>
          </cell>
          <cell r="OA7">
            <v>44287</v>
          </cell>
          <cell r="OB7">
            <v>44287</v>
          </cell>
        </row>
        <row r="8">
          <cell r="A8" t="str">
            <v>PETROLERO RN, NQN Y LP (644/12)</v>
          </cell>
          <cell r="B8">
            <v>1846</v>
          </cell>
          <cell r="C8">
            <v>3523</v>
          </cell>
          <cell r="D8">
            <v>262</v>
          </cell>
          <cell r="E8">
            <v>74</v>
          </cell>
          <cell r="F8">
            <v>74</v>
          </cell>
          <cell r="G8">
            <v>262</v>
          </cell>
          <cell r="H8">
            <v>524</v>
          </cell>
          <cell r="I8">
            <v>85</v>
          </cell>
          <cell r="J8" t="str">
            <v>1 hr. Extra + 100%</v>
          </cell>
          <cell r="K8">
            <v>5635</v>
          </cell>
          <cell r="L8">
            <v>5635</v>
          </cell>
          <cell r="M8">
            <v>0</v>
          </cell>
          <cell r="N8">
            <v>1973</v>
          </cell>
          <cell r="O8">
            <v>1973</v>
          </cell>
          <cell r="P8">
            <v>0</v>
          </cell>
          <cell r="Q8">
            <v>1973</v>
          </cell>
          <cell r="R8">
            <v>85</v>
          </cell>
          <cell r="S8">
            <v>308</v>
          </cell>
          <cell r="T8">
            <v>0</v>
          </cell>
          <cell r="U8"/>
          <cell r="V8">
            <v>0.06</v>
          </cell>
          <cell r="W8">
            <v>1202</v>
          </cell>
          <cell r="X8">
            <v>1803</v>
          </cell>
          <cell r="Y8">
            <v>3605</v>
          </cell>
          <cell r="Z8">
            <v>4208</v>
          </cell>
          <cell r="AA8">
            <v>10818</v>
          </cell>
          <cell r="AB8">
            <v>14606</v>
          </cell>
          <cell r="AC8">
            <v>1846</v>
          </cell>
          <cell r="AD8">
            <v>3844</v>
          </cell>
          <cell r="AE8">
            <v>286</v>
          </cell>
          <cell r="AF8">
            <v>80</v>
          </cell>
          <cell r="AG8">
            <v>80</v>
          </cell>
          <cell r="AH8">
            <v>286</v>
          </cell>
          <cell r="AI8">
            <v>572</v>
          </cell>
          <cell r="AJ8">
            <v>92</v>
          </cell>
          <cell r="AK8" t="str">
            <v>1 hr. Extra + 100%</v>
          </cell>
          <cell r="AL8">
            <v>6148</v>
          </cell>
          <cell r="AM8">
            <v>6148</v>
          </cell>
          <cell r="AN8">
            <v>0</v>
          </cell>
          <cell r="AO8">
            <v>0</v>
          </cell>
          <cell r="AP8">
            <v>2153</v>
          </cell>
          <cell r="AQ8">
            <v>2153</v>
          </cell>
          <cell r="AR8">
            <v>0</v>
          </cell>
          <cell r="AS8">
            <v>2153</v>
          </cell>
          <cell r="AT8">
            <v>92</v>
          </cell>
          <cell r="AU8">
            <v>336</v>
          </cell>
          <cell r="AV8">
            <v>0</v>
          </cell>
          <cell r="AW8">
            <v>0</v>
          </cell>
          <cell r="AX8">
            <v>0.06</v>
          </cell>
          <cell r="AY8">
            <v>1312</v>
          </cell>
          <cell r="AZ8">
            <v>1967</v>
          </cell>
          <cell r="BA8">
            <v>3932</v>
          </cell>
          <cell r="BB8">
            <v>4590</v>
          </cell>
          <cell r="BC8">
            <v>11801</v>
          </cell>
          <cell r="BD8">
            <v>15934</v>
          </cell>
          <cell r="BE8">
            <v>1846</v>
          </cell>
          <cell r="BF8">
            <v>4318</v>
          </cell>
          <cell r="BG8">
            <v>321</v>
          </cell>
          <cell r="BH8">
            <v>90</v>
          </cell>
          <cell r="BI8">
            <v>90</v>
          </cell>
          <cell r="BJ8">
            <v>321</v>
          </cell>
          <cell r="BK8">
            <v>642</v>
          </cell>
          <cell r="BL8">
            <v>103</v>
          </cell>
          <cell r="BM8" t="str">
            <v>1 hr. Extra + 100%</v>
          </cell>
          <cell r="BN8">
            <v>6907</v>
          </cell>
          <cell r="BO8">
            <v>6907</v>
          </cell>
          <cell r="BP8">
            <v>0</v>
          </cell>
          <cell r="BQ8">
            <v>0</v>
          </cell>
          <cell r="BR8">
            <v>2419</v>
          </cell>
          <cell r="BS8">
            <v>2419</v>
          </cell>
          <cell r="BT8">
            <v>0</v>
          </cell>
          <cell r="BU8">
            <v>2419</v>
          </cell>
          <cell r="BV8">
            <v>103</v>
          </cell>
          <cell r="BW8">
            <v>377</v>
          </cell>
          <cell r="BX8">
            <v>0</v>
          </cell>
          <cell r="BY8">
            <v>0</v>
          </cell>
          <cell r="BZ8">
            <v>0.06</v>
          </cell>
          <cell r="CA8">
            <v>1474</v>
          </cell>
          <cell r="CB8">
            <v>2210</v>
          </cell>
          <cell r="CC8">
            <v>4417</v>
          </cell>
          <cell r="CD8">
            <v>5156</v>
          </cell>
          <cell r="CE8">
            <v>13257</v>
          </cell>
          <cell r="CF8">
            <v>17900</v>
          </cell>
          <cell r="CG8">
            <v>1846</v>
          </cell>
          <cell r="CH8">
            <v>4519</v>
          </cell>
          <cell r="CI8">
            <v>336</v>
          </cell>
          <cell r="CJ8">
            <v>94</v>
          </cell>
          <cell r="CK8">
            <v>94</v>
          </cell>
          <cell r="CL8">
            <v>336</v>
          </cell>
          <cell r="CM8">
            <v>672</v>
          </cell>
          <cell r="CN8">
            <v>108</v>
          </cell>
          <cell r="CO8" t="str">
            <v>1 hr. Extra + 100%</v>
          </cell>
          <cell r="CP8">
            <v>7228</v>
          </cell>
          <cell r="CQ8">
            <v>7228</v>
          </cell>
          <cell r="CR8"/>
          <cell r="CS8">
            <v>0</v>
          </cell>
          <cell r="CT8">
            <v>2531</v>
          </cell>
          <cell r="CU8">
            <v>2531</v>
          </cell>
          <cell r="CV8">
            <v>0</v>
          </cell>
          <cell r="CW8">
            <v>2531</v>
          </cell>
          <cell r="CX8">
            <v>108</v>
          </cell>
          <cell r="CY8">
            <v>395</v>
          </cell>
          <cell r="CZ8">
            <v>0</v>
          </cell>
          <cell r="DA8">
            <v>0</v>
          </cell>
          <cell r="DB8">
            <v>0.06</v>
          </cell>
          <cell r="DC8">
            <v>1542</v>
          </cell>
          <cell r="DD8">
            <v>2312</v>
          </cell>
          <cell r="DE8">
            <v>4623</v>
          </cell>
          <cell r="DF8">
            <v>5396</v>
          </cell>
          <cell r="DG8">
            <v>13873</v>
          </cell>
          <cell r="DH8">
            <v>18732</v>
          </cell>
          <cell r="DI8">
            <v>1846</v>
          </cell>
          <cell r="DJ8">
            <v>4820</v>
          </cell>
          <cell r="DK8">
            <v>359</v>
          </cell>
          <cell r="DL8">
            <v>100</v>
          </cell>
          <cell r="DM8">
            <v>100</v>
          </cell>
          <cell r="DN8">
            <v>359</v>
          </cell>
          <cell r="DO8">
            <v>718</v>
          </cell>
          <cell r="DP8">
            <v>115</v>
          </cell>
          <cell r="DQ8" t="str">
            <v>1 hr. Extra + 100%</v>
          </cell>
          <cell r="DR8">
            <v>7710</v>
          </cell>
          <cell r="DS8">
            <v>7710</v>
          </cell>
          <cell r="DT8"/>
          <cell r="DU8">
            <v>0</v>
          </cell>
          <cell r="DV8">
            <v>2700</v>
          </cell>
          <cell r="DW8">
            <v>2700</v>
          </cell>
          <cell r="DX8">
            <v>0</v>
          </cell>
          <cell r="DY8">
            <v>2700</v>
          </cell>
          <cell r="DZ8">
            <v>115</v>
          </cell>
          <cell r="EA8">
            <v>421</v>
          </cell>
          <cell r="EB8">
            <v>0</v>
          </cell>
          <cell r="EC8">
            <v>0</v>
          </cell>
          <cell r="ED8">
            <v>0.06</v>
          </cell>
          <cell r="EE8">
            <v>1645</v>
          </cell>
          <cell r="EF8">
            <v>2467</v>
          </cell>
          <cell r="EG8">
            <v>4931</v>
          </cell>
          <cell r="EH8">
            <v>5756</v>
          </cell>
          <cell r="EI8">
            <v>14799</v>
          </cell>
          <cell r="EJ8">
            <v>19981</v>
          </cell>
          <cell r="EK8">
            <v>1846</v>
          </cell>
          <cell r="EL8">
            <v>5222</v>
          </cell>
          <cell r="EM8">
            <v>389</v>
          </cell>
          <cell r="EN8">
            <v>109</v>
          </cell>
          <cell r="EO8">
            <v>109</v>
          </cell>
          <cell r="EP8">
            <v>389</v>
          </cell>
          <cell r="EQ8">
            <v>778</v>
          </cell>
          <cell r="ER8">
            <v>125</v>
          </cell>
          <cell r="ES8" t="str">
            <v>1 hr. Extra + 100%</v>
          </cell>
          <cell r="ET8">
            <v>8352</v>
          </cell>
          <cell r="EU8">
            <v>8352</v>
          </cell>
          <cell r="EV8"/>
          <cell r="EW8">
            <v>0</v>
          </cell>
          <cell r="EX8">
            <v>2925</v>
          </cell>
          <cell r="EY8">
            <v>2925</v>
          </cell>
          <cell r="EZ8">
            <v>0</v>
          </cell>
          <cell r="FA8">
            <v>2925</v>
          </cell>
          <cell r="FB8">
            <v>125</v>
          </cell>
          <cell r="FC8">
            <v>456</v>
          </cell>
          <cell r="FD8">
            <v>0</v>
          </cell>
          <cell r="FE8">
            <v>0</v>
          </cell>
          <cell r="FF8">
            <v>0.06</v>
          </cell>
          <cell r="FG8">
            <v>1782</v>
          </cell>
          <cell r="FH8">
            <v>2672</v>
          </cell>
          <cell r="FI8">
            <v>5342</v>
          </cell>
          <cell r="FJ8">
            <v>6236</v>
          </cell>
          <cell r="FK8">
            <v>16032</v>
          </cell>
          <cell r="FL8">
            <v>21646</v>
          </cell>
          <cell r="FM8">
            <v>1846</v>
          </cell>
          <cell r="FN8">
            <v>5624</v>
          </cell>
          <cell r="FO8">
            <v>418</v>
          </cell>
          <cell r="FP8">
            <v>117</v>
          </cell>
          <cell r="FQ8">
            <v>117</v>
          </cell>
          <cell r="FR8">
            <v>418</v>
          </cell>
          <cell r="FS8">
            <v>836</v>
          </cell>
          <cell r="FT8">
            <v>135</v>
          </cell>
          <cell r="FU8" t="str">
            <v>1 hr. Extra + 100%</v>
          </cell>
          <cell r="FV8">
            <v>8995</v>
          </cell>
          <cell r="FW8">
            <v>8995</v>
          </cell>
          <cell r="FX8"/>
          <cell r="FY8">
            <v>0</v>
          </cell>
          <cell r="FZ8">
            <v>3150</v>
          </cell>
          <cell r="GA8">
            <v>3150</v>
          </cell>
          <cell r="GB8">
            <v>0</v>
          </cell>
          <cell r="GC8">
            <v>3150</v>
          </cell>
          <cell r="GD8">
            <v>135</v>
          </cell>
          <cell r="GE8">
            <v>492</v>
          </cell>
          <cell r="GF8">
            <v>0</v>
          </cell>
          <cell r="GG8">
            <v>0</v>
          </cell>
          <cell r="GH8">
            <v>0.06</v>
          </cell>
          <cell r="GI8">
            <v>1919</v>
          </cell>
          <cell r="GJ8">
            <v>2878</v>
          </cell>
          <cell r="GK8">
            <v>5753</v>
          </cell>
          <cell r="GL8">
            <v>6715</v>
          </cell>
          <cell r="GM8">
            <v>17265</v>
          </cell>
          <cell r="GN8">
            <v>21646</v>
          </cell>
          <cell r="GO8">
            <v>1846</v>
          </cell>
          <cell r="GP8">
            <v>6214</v>
          </cell>
          <cell r="GQ8">
            <v>462</v>
          </cell>
          <cell r="GR8">
            <v>129</v>
          </cell>
          <cell r="GS8">
            <v>129</v>
          </cell>
          <cell r="GT8">
            <v>462</v>
          </cell>
          <cell r="GU8">
            <v>924</v>
          </cell>
          <cell r="GV8">
            <v>149</v>
          </cell>
          <cell r="GW8" t="str">
            <v>1 Hr Ext + 100%</v>
          </cell>
          <cell r="GX8">
            <v>9939</v>
          </cell>
          <cell r="GY8">
            <v>9939</v>
          </cell>
          <cell r="GZ8"/>
          <cell r="HA8"/>
          <cell r="HB8">
            <v>3481</v>
          </cell>
          <cell r="HC8">
            <v>3481</v>
          </cell>
          <cell r="HD8">
            <v>3481</v>
          </cell>
          <cell r="HE8">
            <v>3481</v>
          </cell>
          <cell r="HF8">
            <v>149</v>
          </cell>
          <cell r="HG8">
            <v>543</v>
          </cell>
          <cell r="HH8"/>
          <cell r="HI8"/>
          <cell r="HJ8">
            <v>0.06</v>
          </cell>
          <cell r="HK8">
            <v>2121</v>
          </cell>
          <cell r="HL8">
            <v>3180</v>
          </cell>
          <cell r="HM8">
            <v>6357</v>
          </cell>
          <cell r="HN8">
            <v>7420</v>
          </cell>
          <cell r="HO8">
            <v>19078</v>
          </cell>
          <cell r="HP8">
            <v>25759</v>
          </cell>
          <cell r="HQ8">
            <v>1846</v>
          </cell>
          <cell r="HR8">
            <v>6835</v>
          </cell>
          <cell r="HS8">
            <v>508</v>
          </cell>
          <cell r="HT8">
            <v>142</v>
          </cell>
          <cell r="HU8">
            <v>142</v>
          </cell>
          <cell r="HV8">
            <v>508</v>
          </cell>
          <cell r="HW8">
            <v>1016</v>
          </cell>
          <cell r="HX8">
            <v>164</v>
          </cell>
          <cell r="HY8" t="str">
            <v>1 Hr Ext + 100%</v>
          </cell>
          <cell r="HZ8">
            <v>10933</v>
          </cell>
          <cell r="IA8">
            <v>10933</v>
          </cell>
          <cell r="IB8"/>
          <cell r="IC8"/>
          <cell r="ID8">
            <v>3829</v>
          </cell>
          <cell r="IE8">
            <v>3829</v>
          </cell>
          <cell r="IF8"/>
          <cell r="IG8">
            <v>3829</v>
          </cell>
          <cell r="IH8">
            <v>164</v>
          </cell>
          <cell r="II8">
            <v>597</v>
          </cell>
          <cell r="IJ8"/>
          <cell r="IK8"/>
          <cell r="IL8">
            <v>0.06</v>
          </cell>
          <cell r="IM8">
            <v>2333</v>
          </cell>
          <cell r="IN8">
            <v>3498</v>
          </cell>
          <cell r="IO8">
            <v>6993</v>
          </cell>
          <cell r="IP8">
            <v>8162</v>
          </cell>
          <cell r="IQ8">
            <v>20986</v>
          </cell>
          <cell r="IR8">
            <v>28335</v>
          </cell>
          <cell r="IS8">
            <v>1846</v>
          </cell>
          <cell r="IT8">
            <v>7656</v>
          </cell>
          <cell r="IU8">
            <v>569</v>
          </cell>
          <cell r="IV8">
            <v>159</v>
          </cell>
          <cell r="IW8">
            <v>159</v>
          </cell>
          <cell r="IX8">
            <v>569</v>
          </cell>
          <cell r="IY8">
            <v>1138</v>
          </cell>
          <cell r="IZ8">
            <v>184</v>
          </cell>
          <cell r="JA8" t="str">
            <v>1 Hr Ext + 100%</v>
          </cell>
          <cell r="JB8">
            <v>12245</v>
          </cell>
          <cell r="JC8">
            <v>12245</v>
          </cell>
          <cell r="JD8"/>
          <cell r="JE8"/>
          <cell r="JF8">
            <v>4289</v>
          </cell>
          <cell r="JG8">
            <v>4289</v>
          </cell>
          <cell r="JH8"/>
          <cell r="JI8">
            <v>4289</v>
          </cell>
          <cell r="JJ8">
            <v>184</v>
          </cell>
          <cell r="JK8">
            <v>669</v>
          </cell>
          <cell r="JL8"/>
          <cell r="JM8"/>
          <cell r="JN8">
            <v>0.06</v>
          </cell>
          <cell r="JO8">
            <v>2613</v>
          </cell>
          <cell r="JP8">
            <v>3918</v>
          </cell>
          <cell r="JQ8">
            <v>7832</v>
          </cell>
          <cell r="JR8">
            <v>9141</v>
          </cell>
          <cell r="JS8">
            <v>22703</v>
          </cell>
          <cell r="JT8">
            <v>31795</v>
          </cell>
          <cell r="JU8">
            <v>1846</v>
          </cell>
          <cell r="JV8">
            <v>8215</v>
          </cell>
          <cell r="JW8">
            <v>611</v>
          </cell>
          <cell r="JX8">
            <v>171</v>
          </cell>
          <cell r="JY8">
            <v>171</v>
          </cell>
          <cell r="JZ8">
            <v>611</v>
          </cell>
          <cell r="KA8">
            <v>1222</v>
          </cell>
          <cell r="KB8">
            <v>197</v>
          </cell>
          <cell r="KC8" t="str">
            <v>1 Hr Ext + 100%</v>
          </cell>
          <cell r="KD8">
            <v>13139</v>
          </cell>
          <cell r="KE8">
            <v>13139</v>
          </cell>
          <cell r="KF8"/>
          <cell r="KG8"/>
          <cell r="KH8">
            <v>4602</v>
          </cell>
          <cell r="KI8">
            <v>4602</v>
          </cell>
          <cell r="KJ8"/>
          <cell r="KK8">
            <v>4602</v>
          </cell>
          <cell r="KL8">
            <v>197</v>
          </cell>
          <cell r="KM8">
            <v>718</v>
          </cell>
          <cell r="KN8"/>
          <cell r="KO8"/>
          <cell r="KP8">
            <v>0.06</v>
          </cell>
          <cell r="KQ8">
            <v>2804</v>
          </cell>
          <cell r="KR8">
            <v>4204</v>
          </cell>
          <cell r="KS8">
            <v>8404</v>
          </cell>
          <cell r="KT8">
            <v>9809</v>
          </cell>
          <cell r="KU8">
            <v>24420</v>
          </cell>
          <cell r="KV8">
            <v>34053</v>
          </cell>
          <cell r="KW8">
            <v>1846</v>
          </cell>
          <cell r="KX8">
            <v>9222</v>
          </cell>
          <cell r="KY8">
            <v>686</v>
          </cell>
          <cell r="KZ8">
            <v>191</v>
          </cell>
          <cell r="LA8">
            <v>191</v>
          </cell>
          <cell r="LB8">
            <v>686</v>
          </cell>
          <cell r="LC8">
            <v>1372</v>
          </cell>
          <cell r="LD8">
            <v>221</v>
          </cell>
          <cell r="LE8" t="str">
            <v>1 Hr Ext + 100%</v>
          </cell>
          <cell r="LF8">
            <v>14749</v>
          </cell>
          <cell r="LG8">
            <v>14749</v>
          </cell>
          <cell r="LH8"/>
          <cell r="LI8"/>
          <cell r="LJ8">
            <v>5166</v>
          </cell>
          <cell r="LK8">
            <v>5166</v>
          </cell>
          <cell r="LL8"/>
          <cell r="LM8">
            <v>5166</v>
          </cell>
          <cell r="LN8">
            <v>221</v>
          </cell>
          <cell r="LO8">
            <v>806</v>
          </cell>
          <cell r="LP8"/>
          <cell r="LQ8"/>
          <cell r="LR8">
            <v>0.06</v>
          </cell>
          <cell r="LS8">
            <v>3148</v>
          </cell>
          <cell r="LT8">
            <v>4719</v>
          </cell>
          <cell r="LU8">
            <v>9434</v>
          </cell>
          <cell r="LV8">
            <v>11011</v>
          </cell>
          <cell r="LW8">
            <v>28312</v>
          </cell>
          <cell r="LX8">
            <v>38226</v>
          </cell>
          <cell r="LY8">
            <v>1846</v>
          </cell>
          <cell r="LZ8">
            <v>10144</v>
          </cell>
          <cell r="MA8">
            <v>755</v>
          </cell>
          <cell r="MB8">
            <v>210</v>
          </cell>
          <cell r="MC8">
            <v>210</v>
          </cell>
          <cell r="MD8">
            <v>755</v>
          </cell>
          <cell r="ME8">
            <v>1510</v>
          </cell>
          <cell r="MF8">
            <v>243</v>
          </cell>
          <cell r="MG8" t="str">
            <v>1 Hr Ext + 100%</v>
          </cell>
          <cell r="MH8">
            <v>16224</v>
          </cell>
          <cell r="MI8">
            <v>16224</v>
          </cell>
          <cell r="MJ8"/>
          <cell r="MK8"/>
          <cell r="ML8">
            <v>5682</v>
          </cell>
          <cell r="MM8">
            <v>5683</v>
          </cell>
          <cell r="MN8"/>
          <cell r="MO8">
            <v>5683</v>
          </cell>
          <cell r="MP8">
            <v>243</v>
          </cell>
          <cell r="MQ8">
            <v>886</v>
          </cell>
          <cell r="MR8"/>
          <cell r="MS8"/>
          <cell r="MT8">
            <v>0.06</v>
          </cell>
          <cell r="MU8">
            <v>3463</v>
          </cell>
          <cell r="MV8">
            <v>5191</v>
          </cell>
          <cell r="MW8">
            <v>10337</v>
          </cell>
          <cell r="MX8">
            <v>12112</v>
          </cell>
          <cell r="MY8">
            <v>31103</v>
          </cell>
          <cell r="MZ8">
            <v>42049</v>
          </cell>
          <cell r="NA8">
            <v>1846</v>
          </cell>
          <cell r="NB8">
            <v>10605</v>
          </cell>
          <cell r="NC8">
            <v>789</v>
          </cell>
          <cell r="ND8">
            <v>220</v>
          </cell>
          <cell r="NE8">
            <v>220</v>
          </cell>
          <cell r="NF8">
            <v>789</v>
          </cell>
          <cell r="NG8">
            <v>1578</v>
          </cell>
          <cell r="NH8">
            <v>254</v>
          </cell>
          <cell r="NI8" t="str">
            <v>1 Hr Ext + 100%</v>
          </cell>
          <cell r="NJ8">
            <v>16961</v>
          </cell>
          <cell r="NK8">
            <v>16961</v>
          </cell>
          <cell r="NL8"/>
          <cell r="NM8"/>
          <cell r="NN8">
            <v>5941</v>
          </cell>
          <cell r="NO8">
            <v>5941</v>
          </cell>
          <cell r="NP8"/>
          <cell r="NQ8">
            <v>5941</v>
          </cell>
          <cell r="NR8">
            <v>254</v>
          </cell>
          <cell r="NS8">
            <v>927</v>
          </cell>
          <cell r="NT8"/>
          <cell r="NU8"/>
          <cell r="NV8">
            <v>0.06</v>
          </cell>
          <cell r="NW8">
            <v>3620</v>
          </cell>
          <cell r="NX8">
            <v>5427</v>
          </cell>
          <cell r="NY8">
            <v>10849</v>
          </cell>
          <cell r="NZ8">
            <v>12663</v>
          </cell>
          <cell r="OA8">
            <v>32559</v>
          </cell>
          <cell r="OB8">
            <v>43960</v>
          </cell>
        </row>
        <row r="9">
          <cell r="A9" t="str">
            <v>PETROLERO FASP (643/12)</v>
          </cell>
          <cell r="B9">
            <v>1846</v>
          </cell>
          <cell r="C9">
            <v>3523</v>
          </cell>
          <cell r="D9">
            <v>262</v>
          </cell>
          <cell r="E9">
            <v>74</v>
          </cell>
          <cell r="F9">
            <v>74</v>
          </cell>
          <cell r="G9">
            <v>262</v>
          </cell>
          <cell r="H9">
            <v>524</v>
          </cell>
          <cell r="I9">
            <v>85</v>
          </cell>
          <cell r="J9" t="str">
            <v>1 hr. Extra + 100%</v>
          </cell>
          <cell r="K9">
            <v>5635</v>
          </cell>
          <cell r="L9">
            <v>5635</v>
          </cell>
          <cell r="M9">
            <v>1973</v>
          </cell>
          <cell r="N9">
            <v>1973</v>
          </cell>
          <cell r="O9">
            <v>1973</v>
          </cell>
          <cell r="P9">
            <v>0</v>
          </cell>
          <cell r="Q9">
            <v>1973</v>
          </cell>
          <cell r="R9">
            <v>85</v>
          </cell>
          <cell r="S9">
            <v>308</v>
          </cell>
          <cell r="T9"/>
          <cell r="U9"/>
          <cell r="V9">
            <v>0.06</v>
          </cell>
          <cell r="W9">
            <v>1202</v>
          </cell>
          <cell r="X9">
            <v>1803</v>
          </cell>
          <cell r="Y9">
            <v>3605</v>
          </cell>
          <cell r="Z9">
            <v>4208</v>
          </cell>
          <cell r="AA9">
            <v>10818</v>
          </cell>
          <cell r="AB9">
            <v>0</v>
          </cell>
          <cell r="AC9">
            <v>1846</v>
          </cell>
          <cell r="AD9">
            <v>3844</v>
          </cell>
          <cell r="AE9">
            <v>286</v>
          </cell>
          <cell r="AF9">
            <v>80</v>
          </cell>
          <cell r="AG9">
            <v>80</v>
          </cell>
          <cell r="AH9">
            <v>286</v>
          </cell>
          <cell r="AI9">
            <v>572</v>
          </cell>
          <cell r="AJ9">
            <v>92</v>
          </cell>
          <cell r="AK9" t="str">
            <v>1 hr. Extra + 100%</v>
          </cell>
          <cell r="AL9">
            <v>6148</v>
          </cell>
          <cell r="AM9">
            <v>6148</v>
          </cell>
          <cell r="AN9">
            <v>0</v>
          </cell>
          <cell r="AO9">
            <v>2153</v>
          </cell>
          <cell r="AP9">
            <v>2153</v>
          </cell>
          <cell r="AQ9">
            <v>2153</v>
          </cell>
          <cell r="AR9">
            <v>0</v>
          </cell>
          <cell r="AS9">
            <v>2153</v>
          </cell>
          <cell r="AT9">
            <v>92</v>
          </cell>
          <cell r="AU9">
            <v>336</v>
          </cell>
          <cell r="AV9">
            <v>0</v>
          </cell>
          <cell r="AW9">
            <v>0</v>
          </cell>
          <cell r="AX9">
            <v>0.06</v>
          </cell>
          <cell r="AY9">
            <v>1312</v>
          </cell>
          <cell r="AZ9">
            <v>1967</v>
          </cell>
          <cell r="BA9">
            <v>3932</v>
          </cell>
          <cell r="BB9">
            <v>4590</v>
          </cell>
          <cell r="BC9">
            <v>11801</v>
          </cell>
          <cell r="BD9">
            <v>0</v>
          </cell>
          <cell r="BE9">
            <v>1846</v>
          </cell>
          <cell r="BF9">
            <v>4318</v>
          </cell>
          <cell r="BG9">
            <v>321</v>
          </cell>
          <cell r="BH9">
            <v>90</v>
          </cell>
          <cell r="BI9">
            <v>90</v>
          </cell>
          <cell r="BJ9">
            <v>321</v>
          </cell>
          <cell r="BK9">
            <v>642</v>
          </cell>
          <cell r="BL9">
            <v>103</v>
          </cell>
          <cell r="BM9" t="str">
            <v>1 hr. Extra + 100%</v>
          </cell>
          <cell r="BN9">
            <v>6907</v>
          </cell>
          <cell r="BO9">
            <v>6907</v>
          </cell>
          <cell r="BP9">
            <v>0</v>
          </cell>
          <cell r="BQ9">
            <v>2419</v>
          </cell>
          <cell r="BR9">
            <v>2419</v>
          </cell>
          <cell r="BS9">
            <v>2419</v>
          </cell>
          <cell r="BT9">
            <v>0</v>
          </cell>
          <cell r="BU9">
            <v>2419</v>
          </cell>
          <cell r="BV9">
            <v>103</v>
          </cell>
          <cell r="BW9">
            <v>377</v>
          </cell>
          <cell r="BX9">
            <v>0</v>
          </cell>
          <cell r="BY9">
            <v>0</v>
          </cell>
          <cell r="BZ9">
            <v>0.06</v>
          </cell>
          <cell r="CA9">
            <v>1474</v>
          </cell>
          <cell r="CB9">
            <v>2210</v>
          </cell>
          <cell r="CC9">
            <v>4417</v>
          </cell>
          <cell r="CD9">
            <v>5156</v>
          </cell>
          <cell r="CE9">
            <v>13257</v>
          </cell>
          <cell r="CF9">
            <v>0</v>
          </cell>
          <cell r="CG9">
            <v>1846</v>
          </cell>
          <cell r="CH9">
            <v>4519</v>
          </cell>
          <cell r="CI9">
            <v>336</v>
          </cell>
          <cell r="CJ9">
            <v>94</v>
          </cell>
          <cell r="CK9">
            <v>94</v>
          </cell>
          <cell r="CL9">
            <v>336</v>
          </cell>
          <cell r="CM9">
            <v>672</v>
          </cell>
          <cell r="CN9">
            <v>108</v>
          </cell>
          <cell r="CO9" t="str">
            <v>1 hr. Extra + 100%</v>
          </cell>
          <cell r="CP9">
            <v>7228</v>
          </cell>
          <cell r="CQ9">
            <v>7228</v>
          </cell>
          <cell r="CR9"/>
          <cell r="CS9">
            <v>2531</v>
          </cell>
          <cell r="CT9">
            <v>2531</v>
          </cell>
          <cell r="CU9">
            <v>2531</v>
          </cell>
          <cell r="CV9">
            <v>0</v>
          </cell>
          <cell r="CW9">
            <v>2531</v>
          </cell>
          <cell r="CX9">
            <v>108</v>
          </cell>
          <cell r="CY9">
            <v>395</v>
          </cell>
          <cell r="CZ9">
            <v>0</v>
          </cell>
          <cell r="DA9">
            <v>0</v>
          </cell>
          <cell r="DB9">
            <v>0.06</v>
          </cell>
          <cell r="DC9">
            <v>1542</v>
          </cell>
          <cell r="DD9">
            <v>2312</v>
          </cell>
          <cell r="DE9">
            <v>4623</v>
          </cell>
          <cell r="DF9">
            <v>5396</v>
          </cell>
          <cell r="DG9">
            <v>13873</v>
          </cell>
          <cell r="DH9">
            <v>0</v>
          </cell>
          <cell r="DI9">
            <v>1846</v>
          </cell>
          <cell r="DJ9">
            <v>4820</v>
          </cell>
          <cell r="DK9">
            <v>359</v>
          </cell>
          <cell r="DL9">
            <v>100</v>
          </cell>
          <cell r="DM9">
            <v>100</v>
          </cell>
          <cell r="DN9">
            <v>359</v>
          </cell>
          <cell r="DO9">
            <v>718</v>
          </cell>
          <cell r="DP9">
            <v>115</v>
          </cell>
          <cell r="DQ9" t="str">
            <v>1 hr. Extra + 100%</v>
          </cell>
          <cell r="DR9">
            <v>7710</v>
          </cell>
          <cell r="DS9">
            <v>7710</v>
          </cell>
          <cell r="DT9"/>
          <cell r="DU9">
            <v>2700</v>
          </cell>
          <cell r="DV9">
            <v>2700</v>
          </cell>
          <cell r="DW9">
            <v>2700</v>
          </cell>
          <cell r="DX9">
            <v>0</v>
          </cell>
          <cell r="DY9">
            <v>2700</v>
          </cell>
          <cell r="DZ9">
            <v>115</v>
          </cell>
          <cell r="EA9">
            <v>421</v>
          </cell>
          <cell r="EB9">
            <v>0</v>
          </cell>
          <cell r="EC9">
            <v>0</v>
          </cell>
          <cell r="ED9">
            <v>0.06</v>
          </cell>
          <cell r="EE9">
            <v>1645</v>
          </cell>
          <cell r="EF9">
            <v>2467</v>
          </cell>
          <cell r="EG9">
            <v>4931</v>
          </cell>
          <cell r="EH9">
            <v>5756</v>
          </cell>
          <cell r="EI9">
            <v>14799</v>
          </cell>
          <cell r="EJ9">
            <v>0</v>
          </cell>
          <cell r="EK9">
            <v>1846</v>
          </cell>
          <cell r="EL9">
            <v>5222</v>
          </cell>
          <cell r="EM9">
            <v>389</v>
          </cell>
          <cell r="EN9">
            <v>109</v>
          </cell>
          <cell r="EO9">
            <v>109</v>
          </cell>
          <cell r="EP9">
            <v>389</v>
          </cell>
          <cell r="EQ9">
            <v>778</v>
          </cell>
          <cell r="ER9">
            <v>125</v>
          </cell>
          <cell r="ES9" t="str">
            <v>1 hr. Extra + 100%</v>
          </cell>
          <cell r="ET9">
            <v>8352</v>
          </cell>
          <cell r="EU9">
            <v>8352</v>
          </cell>
          <cell r="EV9"/>
          <cell r="EW9">
            <v>2925</v>
          </cell>
          <cell r="EX9">
            <v>2925</v>
          </cell>
          <cell r="EY9">
            <v>2925</v>
          </cell>
          <cell r="EZ9">
            <v>0</v>
          </cell>
          <cell r="FA9">
            <v>2925</v>
          </cell>
          <cell r="FB9">
            <v>125</v>
          </cell>
          <cell r="FC9">
            <v>456</v>
          </cell>
          <cell r="FD9">
            <v>0</v>
          </cell>
          <cell r="FE9">
            <v>0</v>
          </cell>
          <cell r="FF9">
            <v>0.06</v>
          </cell>
          <cell r="FG9">
            <v>1782</v>
          </cell>
          <cell r="FH9">
            <v>2672</v>
          </cell>
          <cell r="FI9">
            <v>5342</v>
          </cell>
          <cell r="FJ9">
            <v>6236</v>
          </cell>
          <cell r="FK9">
            <v>16032</v>
          </cell>
          <cell r="FL9">
            <v>0</v>
          </cell>
          <cell r="FM9">
            <v>1846</v>
          </cell>
          <cell r="FN9">
            <v>5624</v>
          </cell>
          <cell r="FO9">
            <v>418</v>
          </cell>
          <cell r="FP9">
            <v>117</v>
          </cell>
          <cell r="FQ9">
            <v>117</v>
          </cell>
          <cell r="FR9">
            <v>418</v>
          </cell>
          <cell r="FS9">
            <v>836</v>
          </cell>
          <cell r="FT9">
            <v>135</v>
          </cell>
          <cell r="FU9" t="str">
            <v>1 hr. Extra + 100%</v>
          </cell>
          <cell r="FV9">
            <v>8995</v>
          </cell>
          <cell r="FW9">
            <v>8995</v>
          </cell>
          <cell r="FX9"/>
          <cell r="FY9">
            <v>3150</v>
          </cell>
          <cell r="FZ9">
            <v>3150</v>
          </cell>
          <cell r="GA9">
            <v>3150</v>
          </cell>
          <cell r="GB9">
            <v>0</v>
          </cell>
          <cell r="GC9">
            <v>3150</v>
          </cell>
          <cell r="GD9">
            <v>135</v>
          </cell>
          <cell r="GE9">
            <v>492</v>
          </cell>
          <cell r="GF9">
            <v>0</v>
          </cell>
          <cell r="GG9">
            <v>0</v>
          </cell>
          <cell r="GH9">
            <v>0.06</v>
          </cell>
          <cell r="GI9">
            <v>1919</v>
          </cell>
          <cell r="GJ9">
            <v>2878</v>
          </cell>
          <cell r="GK9">
            <v>5753</v>
          </cell>
          <cell r="GL9">
            <v>6715</v>
          </cell>
          <cell r="GM9">
            <v>17265</v>
          </cell>
          <cell r="GN9">
            <v>0</v>
          </cell>
          <cell r="GO9">
            <v>1846</v>
          </cell>
          <cell r="GP9">
            <v>6214</v>
          </cell>
          <cell r="GQ9">
            <v>462</v>
          </cell>
          <cell r="GR9">
            <v>129</v>
          </cell>
          <cell r="GS9">
            <v>129</v>
          </cell>
          <cell r="GT9">
            <v>462</v>
          </cell>
          <cell r="GU9">
            <v>924</v>
          </cell>
          <cell r="GV9">
            <v>149</v>
          </cell>
          <cell r="GW9" t="str">
            <v>1 Hr Ext + 100%</v>
          </cell>
          <cell r="GX9">
            <v>9939</v>
          </cell>
          <cell r="GY9">
            <v>9939</v>
          </cell>
          <cell r="GZ9">
            <v>0</v>
          </cell>
          <cell r="HA9">
            <v>3481</v>
          </cell>
          <cell r="HB9">
            <v>3481</v>
          </cell>
          <cell r="HC9">
            <v>3481</v>
          </cell>
          <cell r="HD9">
            <v>3481</v>
          </cell>
          <cell r="HE9">
            <v>3481</v>
          </cell>
          <cell r="HF9">
            <v>149</v>
          </cell>
          <cell r="HG9">
            <v>543</v>
          </cell>
          <cell r="HH9">
            <v>0</v>
          </cell>
          <cell r="HI9">
            <v>0</v>
          </cell>
          <cell r="HJ9">
            <v>0.06</v>
          </cell>
          <cell r="HK9">
            <v>2121</v>
          </cell>
          <cell r="HL9">
            <v>3180</v>
          </cell>
          <cell r="HM9">
            <v>6357</v>
          </cell>
          <cell r="HN9">
            <v>7420</v>
          </cell>
          <cell r="HO9">
            <v>19078</v>
          </cell>
          <cell r="HP9"/>
          <cell r="HQ9">
            <v>1846</v>
          </cell>
          <cell r="HR9">
            <v>6835</v>
          </cell>
          <cell r="HS9">
            <v>508</v>
          </cell>
          <cell r="HT9">
            <v>142</v>
          </cell>
          <cell r="HU9">
            <v>142</v>
          </cell>
          <cell r="HV9">
            <v>508</v>
          </cell>
          <cell r="HW9">
            <v>1016</v>
          </cell>
          <cell r="HX9">
            <v>164</v>
          </cell>
          <cell r="HY9" t="str">
            <v>1 Hr Ext + 100%</v>
          </cell>
          <cell r="HZ9">
            <v>10933</v>
          </cell>
          <cell r="IA9">
            <v>10933</v>
          </cell>
          <cell r="IB9">
            <v>0</v>
          </cell>
          <cell r="IC9">
            <v>3829</v>
          </cell>
          <cell r="ID9">
            <v>3829</v>
          </cell>
          <cell r="IE9">
            <v>3829</v>
          </cell>
          <cell r="IF9">
            <v>0</v>
          </cell>
          <cell r="IG9">
            <v>3829</v>
          </cell>
          <cell r="IH9">
            <v>164</v>
          </cell>
          <cell r="II9">
            <v>597</v>
          </cell>
          <cell r="IJ9">
            <v>0</v>
          </cell>
          <cell r="IK9">
            <v>0</v>
          </cell>
          <cell r="IL9">
            <v>0.06</v>
          </cell>
          <cell r="IM9">
            <v>2333</v>
          </cell>
          <cell r="IN9">
            <v>3498</v>
          </cell>
          <cell r="IO9">
            <v>6993</v>
          </cell>
          <cell r="IP9">
            <v>8162</v>
          </cell>
          <cell r="IQ9">
            <v>20986</v>
          </cell>
          <cell r="IR9"/>
          <cell r="IS9">
            <v>1846</v>
          </cell>
          <cell r="IT9">
            <v>7656</v>
          </cell>
          <cell r="IU9">
            <v>569</v>
          </cell>
          <cell r="IV9">
            <v>159</v>
          </cell>
          <cell r="IW9">
            <v>159</v>
          </cell>
          <cell r="IX9">
            <v>569</v>
          </cell>
          <cell r="IY9">
            <v>1138</v>
          </cell>
          <cell r="IZ9">
            <v>184</v>
          </cell>
          <cell r="JA9" t="str">
            <v>1 Hr Ext + 100%</v>
          </cell>
          <cell r="JB9">
            <v>12245</v>
          </cell>
          <cell r="JC9">
            <v>12245</v>
          </cell>
          <cell r="JD9">
            <v>0</v>
          </cell>
          <cell r="JE9">
            <v>4289</v>
          </cell>
          <cell r="JF9">
            <v>4289</v>
          </cell>
          <cell r="JG9">
            <v>4289</v>
          </cell>
          <cell r="JH9">
            <v>0</v>
          </cell>
          <cell r="JI9">
            <v>4289</v>
          </cell>
          <cell r="JJ9">
            <v>184</v>
          </cell>
          <cell r="JK9">
            <v>669</v>
          </cell>
          <cell r="JL9">
            <v>0</v>
          </cell>
          <cell r="JM9">
            <v>0</v>
          </cell>
          <cell r="JN9">
            <v>0.06</v>
          </cell>
          <cell r="JO9">
            <v>2613</v>
          </cell>
          <cell r="JP9">
            <v>3918</v>
          </cell>
          <cell r="JQ9">
            <v>7832</v>
          </cell>
          <cell r="JR9">
            <v>9141</v>
          </cell>
          <cell r="JS9">
            <v>22703</v>
          </cell>
          <cell r="JT9"/>
          <cell r="JU9">
            <v>1846</v>
          </cell>
          <cell r="JV9">
            <v>8215</v>
          </cell>
          <cell r="JW9">
            <v>611</v>
          </cell>
          <cell r="JX9">
            <v>171</v>
          </cell>
          <cell r="JY9">
            <v>171</v>
          </cell>
          <cell r="JZ9">
            <v>611</v>
          </cell>
          <cell r="KA9">
            <v>1222</v>
          </cell>
          <cell r="KB9">
            <v>197</v>
          </cell>
          <cell r="KC9" t="str">
            <v>1 Hr Ext + 100%</v>
          </cell>
          <cell r="KD9">
            <v>13139</v>
          </cell>
          <cell r="KE9">
            <v>13139</v>
          </cell>
          <cell r="KF9">
            <v>0</v>
          </cell>
          <cell r="KG9">
            <v>4602</v>
          </cell>
          <cell r="KH9">
            <v>4602</v>
          </cell>
          <cell r="KI9">
            <v>4602</v>
          </cell>
          <cell r="KJ9">
            <v>0</v>
          </cell>
          <cell r="KK9">
            <v>4602</v>
          </cell>
          <cell r="KL9">
            <v>197</v>
          </cell>
          <cell r="KM9">
            <v>718</v>
          </cell>
          <cell r="KN9">
            <v>0</v>
          </cell>
          <cell r="KO9">
            <v>0</v>
          </cell>
          <cell r="KP9">
            <v>0.06</v>
          </cell>
          <cell r="KQ9">
            <v>2804</v>
          </cell>
          <cell r="KR9">
            <v>4204</v>
          </cell>
          <cell r="KS9">
            <v>8404</v>
          </cell>
          <cell r="KT9">
            <v>9809</v>
          </cell>
          <cell r="KU9">
            <v>24420</v>
          </cell>
          <cell r="KV9"/>
          <cell r="KW9">
            <v>1846</v>
          </cell>
          <cell r="KX9">
            <v>9222</v>
          </cell>
          <cell r="KY9">
            <v>686</v>
          </cell>
          <cell r="KZ9">
            <v>191</v>
          </cell>
          <cell r="LA9">
            <v>191</v>
          </cell>
          <cell r="LB9">
            <v>686</v>
          </cell>
          <cell r="LC9">
            <v>1372</v>
          </cell>
          <cell r="LD9">
            <v>221</v>
          </cell>
          <cell r="LE9" t="str">
            <v>1 Hr Ext + 100%</v>
          </cell>
          <cell r="LF9">
            <v>14749</v>
          </cell>
          <cell r="LG9">
            <v>14749</v>
          </cell>
          <cell r="LH9">
            <v>0</v>
          </cell>
          <cell r="LI9">
            <v>5166</v>
          </cell>
          <cell r="LJ9">
            <v>5166</v>
          </cell>
          <cell r="LK9">
            <v>5166</v>
          </cell>
          <cell r="LL9">
            <v>0</v>
          </cell>
          <cell r="LM9">
            <v>5166</v>
          </cell>
          <cell r="LN9">
            <v>221</v>
          </cell>
          <cell r="LO9">
            <v>806</v>
          </cell>
          <cell r="LP9">
            <v>0</v>
          </cell>
          <cell r="LQ9">
            <v>0</v>
          </cell>
          <cell r="LR9">
            <v>0.06</v>
          </cell>
          <cell r="LS9">
            <v>3148</v>
          </cell>
          <cell r="LT9">
            <v>4719</v>
          </cell>
          <cell r="LU9">
            <v>9434</v>
          </cell>
          <cell r="LV9">
            <v>11011</v>
          </cell>
          <cell r="LW9">
            <v>28312</v>
          </cell>
          <cell r="LX9"/>
          <cell r="LY9">
            <v>1846</v>
          </cell>
          <cell r="LZ9">
            <v>10144</v>
          </cell>
          <cell r="MA9">
            <v>755</v>
          </cell>
          <cell r="MB9">
            <v>210</v>
          </cell>
          <cell r="MC9">
            <v>210</v>
          </cell>
          <cell r="MD9">
            <v>755</v>
          </cell>
          <cell r="ME9">
            <v>1510</v>
          </cell>
          <cell r="MF9">
            <v>243</v>
          </cell>
          <cell r="MG9" t="str">
            <v>1 Hr Ext + 100%</v>
          </cell>
          <cell r="MH9">
            <v>16224</v>
          </cell>
          <cell r="MI9">
            <v>16224</v>
          </cell>
          <cell r="MJ9">
            <v>0</v>
          </cell>
          <cell r="MK9">
            <v>5683</v>
          </cell>
          <cell r="ML9">
            <v>5682</v>
          </cell>
          <cell r="MM9">
            <v>5683</v>
          </cell>
          <cell r="MN9">
            <v>0</v>
          </cell>
          <cell r="MO9">
            <v>5683</v>
          </cell>
          <cell r="MP9">
            <v>243</v>
          </cell>
          <cell r="MQ9">
            <v>886</v>
          </cell>
          <cell r="MR9">
            <v>0</v>
          </cell>
          <cell r="MS9">
            <v>0</v>
          </cell>
          <cell r="MT9">
            <v>0.06</v>
          </cell>
          <cell r="MU9">
            <v>3463</v>
          </cell>
          <cell r="MV9">
            <v>5191</v>
          </cell>
          <cell r="MW9">
            <v>10337</v>
          </cell>
          <cell r="MX9">
            <v>12112</v>
          </cell>
          <cell r="MY9">
            <v>31103</v>
          </cell>
          <cell r="MZ9"/>
          <cell r="NA9">
            <v>1846</v>
          </cell>
          <cell r="NB9">
            <v>10605</v>
          </cell>
          <cell r="NC9">
            <v>789</v>
          </cell>
          <cell r="ND9">
            <v>220</v>
          </cell>
          <cell r="NE9">
            <v>220</v>
          </cell>
          <cell r="NF9">
            <v>789</v>
          </cell>
          <cell r="NG9">
            <v>1578</v>
          </cell>
          <cell r="NH9">
            <v>254</v>
          </cell>
          <cell r="NI9" t="str">
            <v>1 Hr Ext + 100%</v>
          </cell>
          <cell r="NJ9">
            <v>16961</v>
          </cell>
          <cell r="NK9">
            <v>16961</v>
          </cell>
          <cell r="NL9">
            <v>0</v>
          </cell>
          <cell r="NM9">
            <v>5941</v>
          </cell>
          <cell r="NN9">
            <v>5941</v>
          </cell>
          <cell r="NO9">
            <v>5941</v>
          </cell>
          <cell r="NP9">
            <v>0</v>
          </cell>
          <cell r="NQ9">
            <v>5941</v>
          </cell>
          <cell r="NR9">
            <v>254</v>
          </cell>
          <cell r="NS9">
            <v>927</v>
          </cell>
          <cell r="NT9">
            <v>0</v>
          </cell>
          <cell r="NU9">
            <v>0</v>
          </cell>
          <cell r="NV9">
            <v>0.06</v>
          </cell>
          <cell r="NW9">
            <v>3463</v>
          </cell>
          <cell r="NX9">
            <v>5191</v>
          </cell>
          <cell r="NY9">
            <v>10337</v>
          </cell>
          <cell r="NZ9">
            <v>12112</v>
          </cell>
          <cell r="OA9">
            <v>31103</v>
          </cell>
          <cell r="OB9"/>
        </row>
        <row r="10">
          <cell r="A10" t="str">
            <v>PETROLERO CHUBUT (605/10)</v>
          </cell>
          <cell r="B10">
            <v>1846</v>
          </cell>
          <cell r="C10">
            <v>3523</v>
          </cell>
          <cell r="D10">
            <v>262</v>
          </cell>
          <cell r="E10">
            <v>74</v>
          </cell>
          <cell r="F10">
            <v>74</v>
          </cell>
          <cell r="G10">
            <v>262</v>
          </cell>
          <cell r="H10">
            <v>524</v>
          </cell>
          <cell r="I10">
            <v>85</v>
          </cell>
          <cell r="J10" t="str">
            <v>1 hr. Extra + 100%</v>
          </cell>
          <cell r="K10">
            <v>5635</v>
          </cell>
          <cell r="L10">
            <v>5635</v>
          </cell>
          <cell r="M10">
            <v>1973</v>
          </cell>
          <cell r="N10">
            <v>1973</v>
          </cell>
          <cell r="O10">
            <v>1973</v>
          </cell>
          <cell r="P10">
            <v>0</v>
          </cell>
          <cell r="Q10">
            <v>1973</v>
          </cell>
          <cell r="R10">
            <v>85</v>
          </cell>
          <cell r="S10">
            <v>3280</v>
          </cell>
          <cell r="T10">
            <v>0</v>
          </cell>
          <cell r="U10"/>
          <cell r="V10">
            <v>0.06</v>
          </cell>
          <cell r="W10">
            <v>1202</v>
          </cell>
          <cell r="X10">
            <v>1803</v>
          </cell>
          <cell r="Y10">
            <v>3605</v>
          </cell>
          <cell r="Z10">
            <v>4208</v>
          </cell>
          <cell r="AA10">
            <v>10818</v>
          </cell>
          <cell r="AB10">
            <v>5869</v>
          </cell>
          <cell r="AC10">
            <v>1846</v>
          </cell>
          <cell r="AD10">
            <v>3848</v>
          </cell>
          <cell r="AE10">
            <v>286</v>
          </cell>
          <cell r="AF10">
            <v>80</v>
          </cell>
          <cell r="AG10">
            <v>80</v>
          </cell>
          <cell r="AH10">
            <v>286</v>
          </cell>
          <cell r="AI10">
            <v>572</v>
          </cell>
          <cell r="AJ10">
            <v>92</v>
          </cell>
          <cell r="AK10" t="str">
            <v>1 hr. Extra + 100%</v>
          </cell>
          <cell r="AL10">
            <v>6148</v>
          </cell>
          <cell r="AM10">
            <v>6148</v>
          </cell>
          <cell r="AN10">
            <v>0</v>
          </cell>
          <cell r="AO10">
            <v>2153</v>
          </cell>
          <cell r="AP10">
            <v>2153</v>
          </cell>
          <cell r="AQ10">
            <v>2153</v>
          </cell>
          <cell r="AR10">
            <v>0</v>
          </cell>
          <cell r="AS10">
            <v>2153</v>
          </cell>
          <cell r="AT10">
            <v>92</v>
          </cell>
          <cell r="AU10">
            <v>3578</v>
          </cell>
          <cell r="AV10">
            <v>0</v>
          </cell>
          <cell r="AW10">
            <v>0</v>
          </cell>
          <cell r="AX10">
            <v>0.06</v>
          </cell>
          <cell r="AY10">
            <v>1312</v>
          </cell>
          <cell r="AZ10">
            <v>1967</v>
          </cell>
          <cell r="BA10">
            <v>3932</v>
          </cell>
          <cell r="BB10">
            <v>4590</v>
          </cell>
          <cell r="BC10">
            <v>11801</v>
          </cell>
          <cell r="BD10">
            <v>6402</v>
          </cell>
          <cell r="BE10">
            <v>1846</v>
          </cell>
          <cell r="BF10">
            <v>4318</v>
          </cell>
          <cell r="BG10">
            <v>321</v>
          </cell>
          <cell r="BH10">
            <v>90</v>
          </cell>
          <cell r="BI10">
            <v>90</v>
          </cell>
          <cell r="BJ10">
            <v>321</v>
          </cell>
          <cell r="BK10">
            <v>642</v>
          </cell>
          <cell r="BL10">
            <v>103</v>
          </cell>
          <cell r="BM10" t="str">
            <v>1 hr. Extra + 100%</v>
          </cell>
          <cell r="BN10">
            <v>6907</v>
          </cell>
          <cell r="BO10">
            <v>6907</v>
          </cell>
          <cell r="BP10">
            <v>0</v>
          </cell>
          <cell r="BQ10">
            <v>2419</v>
          </cell>
          <cell r="BR10">
            <v>2419</v>
          </cell>
          <cell r="BS10">
            <v>2419</v>
          </cell>
          <cell r="BT10">
            <v>0</v>
          </cell>
          <cell r="BU10">
            <v>2419</v>
          </cell>
          <cell r="BV10">
            <v>103</v>
          </cell>
          <cell r="BW10">
            <v>4019</v>
          </cell>
          <cell r="BX10">
            <v>0</v>
          </cell>
          <cell r="BY10">
            <v>0</v>
          </cell>
          <cell r="BZ10">
            <v>0.06</v>
          </cell>
          <cell r="CA10">
            <v>1474</v>
          </cell>
          <cell r="CB10">
            <v>2210</v>
          </cell>
          <cell r="CC10">
            <v>4417</v>
          </cell>
          <cell r="CD10">
            <v>5156</v>
          </cell>
          <cell r="CE10">
            <v>13257</v>
          </cell>
          <cell r="CF10">
            <v>7192</v>
          </cell>
          <cell r="CG10">
            <v>1846</v>
          </cell>
          <cell r="CH10">
            <v>4519</v>
          </cell>
          <cell r="CI10">
            <v>336</v>
          </cell>
          <cell r="CJ10">
            <v>94</v>
          </cell>
          <cell r="CK10">
            <v>94</v>
          </cell>
          <cell r="CL10">
            <v>336</v>
          </cell>
          <cell r="CM10">
            <v>672</v>
          </cell>
          <cell r="CN10">
            <v>108</v>
          </cell>
          <cell r="CO10" t="str">
            <v>1 hr. Extra + 100%</v>
          </cell>
          <cell r="CP10">
            <v>7228</v>
          </cell>
          <cell r="CQ10">
            <v>7228</v>
          </cell>
          <cell r="CR10"/>
          <cell r="CS10">
            <v>2531</v>
          </cell>
          <cell r="CT10">
            <v>2531</v>
          </cell>
          <cell r="CU10">
            <v>2531</v>
          </cell>
          <cell r="CV10">
            <v>0</v>
          </cell>
          <cell r="CW10">
            <v>2531</v>
          </cell>
          <cell r="CX10">
            <v>108</v>
          </cell>
          <cell r="CY10">
            <v>4206</v>
          </cell>
          <cell r="CZ10">
            <v>0</v>
          </cell>
          <cell r="DA10">
            <v>0</v>
          </cell>
          <cell r="DB10">
            <v>0.06</v>
          </cell>
          <cell r="DC10">
            <v>1542</v>
          </cell>
          <cell r="DD10">
            <v>2312</v>
          </cell>
          <cell r="DE10">
            <v>4623</v>
          </cell>
          <cell r="DF10">
            <v>5396</v>
          </cell>
          <cell r="DG10">
            <v>13873</v>
          </cell>
          <cell r="DH10">
            <v>7526</v>
          </cell>
          <cell r="DI10">
            <v>1846</v>
          </cell>
          <cell r="DJ10">
            <v>4820</v>
          </cell>
          <cell r="DK10">
            <v>359</v>
          </cell>
          <cell r="DL10">
            <v>100</v>
          </cell>
          <cell r="DM10">
            <v>100</v>
          </cell>
          <cell r="DN10">
            <v>359</v>
          </cell>
          <cell r="DO10">
            <v>718</v>
          </cell>
          <cell r="DP10">
            <v>115</v>
          </cell>
          <cell r="DQ10" t="str">
            <v>1 hr. Extra + 100%</v>
          </cell>
          <cell r="DR10">
            <v>7710</v>
          </cell>
          <cell r="DS10">
            <v>7710</v>
          </cell>
          <cell r="DT10"/>
          <cell r="DU10">
            <v>2700</v>
          </cell>
          <cell r="DV10">
            <v>2700</v>
          </cell>
          <cell r="DW10">
            <v>2700</v>
          </cell>
          <cell r="DX10">
            <v>0</v>
          </cell>
          <cell r="DY10">
            <v>2700</v>
          </cell>
          <cell r="DZ10">
            <v>115</v>
          </cell>
          <cell r="EA10">
            <v>4487</v>
          </cell>
          <cell r="EB10">
            <v>0</v>
          </cell>
          <cell r="EC10">
            <v>0</v>
          </cell>
          <cell r="ED10">
            <v>0.06</v>
          </cell>
          <cell r="EE10">
            <v>1645</v>
          </cell>
          <cell r="EF10">
            <v>2467</v>
          </cell>
          <cell r="EG10">
            <v>4931</v>
          </cell>
          <cell r="EH10">
            <v>5756</v>
          </cell>
          <cell r="EI10">
            <v>14799</v>
          </cell>
          <cell r="EJ10">
            <v>8028</v>
          </cell>
          <cell r="EK10">
            <v>1846</v>
          </cell>
          <cell r="EL10">
            <v>5222</v>
          </cell>
          <cell r="EM10">
            <v>389</v>
          </cell>
          <cell r="EN10">
            <v>109</v>
          </cell>
          <cell r="EO10">
            <v>109</v>
          </cell>
          <cell r="EP10">
            <v>389</v>
          </cell>
          <cell r="EQ10">
            <v>778</v>
          </cell>
          <cell r="ER10">
            <v>125</v>
          </cell>
          <cell r="ES10" t="str">
            <v>1 hr. Extra + 100%</v>
          </cell>
          <cell r="ET10">
            <v>8352</v>
          </cell>
          <cell r="EU10">
            <v>8352</v>
          </cell>
          <cell r="EV10"/>
          <cell r="EW10">
            <v>2925</v>
          </cell>
          <cell r="EX10">
            <v>2925</v>
          </cell>
          <cell r="EY10">
            <v>2925</v>
          </cell>
          <cell r="EZ10">
            <v>0</v>
          </cell>
          <cell r="FA10">
            <v>2925</v>
          </cell>
          <cell r="FB10">
            <v>125</v>
          </cell>
          <cell r="FC10">
            <v>4861</v>
          </cell>
          <cell r="FD10">
            <v>0</v>
          </cell>
          <cell r="FE10">
            <v>0</v>
          </cell>
          <cell r="FF10">
            <v>0.06</v>
          </cell>
          <cell r="FG10">
            <v>1782</v>
          </cell>
          <cell r="FH10">
            <v>2672</v>
          </cell>
          <cell r="FI10">
            <v>5342</v>
          </cell>
          <cell r="FJ10">
            <v>6236</v>
          </cell>
          <cell r="FK10">
            <v>16032</v>
          </cell>
          <cell r="FL10">
            <v>8697</v>
          </cell>
          <cell r="FM10">
            <v>1846</v>
          </cell>
          <cell r="FN10">
            <v>5624</v>
          </cell>
          <cell r="FO10">
            <v>418</v>
          </cell>
          <cell r="FP10">
            <v>117</v>
          </cell>
          <cell r="FQ10">
            <v>117</v>
          </cell>
          <cell r="FR10">
            <v>418</v>
          </cell>
          <cell r="FS10">
            <v>836</v>
          </cell>
          <cell r="FT10">
            <v>135</v>
          </cell>
          <cell r="FU10" t="str">
            <v>1 hr. Extra + 100%</v>
          </cell>
          <cell r="FV10">
            <v>8995</v>
          </cell>
          <cell r="FW10">
            <v>8995</v>
          </cell>
          <cell r="FX10"/>
          <cell r="FY10">
            <v>3150</v>
          </cell>
          <cell r="FZ10">
            <v>3150</v>
          </cell>
          <cell r="GA10">
            <v>3150</v>
          </cell>
          <cell r="GB10">
            <v>0</v>
          </cell>
          <cell r="GC10">
            <v>3150</v>
          </cell>
          <cell r="GD10">
            <v>135</v>
          </cell>
          <cell r="GE10">
            <v>5235</v>
          </cell>
          <cell r="GF10">
            <v>0</v>
          </cell>
          <cell r="GG10">
            <v>0</v>
          </cell>
          <cell r="GH10">
            <v>0.06</v>
          </cell>
          <cell r="GI10">
            <v>1919</v>
          </cell>
          <cell r="GJ10">
            <v>2878</v>
          </cell>
          <cell r="GK10">
            <v>5753</v>
          </cell>
          <cell r="GL10">
            <v>6715</v>
          </cell>
          <cell r="GM10">
            <v>17265</v>
          </cell>
          <cell r="GN10">
            <v>8697</v>
          </cell>
          <cell r="GO10">
            <v>1846</v>
          </cell>
          <cell r="GP10">
            <v>6214</v>
          </cell>
          <cell r="GQ10">
            <v>462</v>
          </cell>
          <cell r="GR10">
            <v>129</v>
          </cell>
          <cell r="GS10">
            <v>129</v>
          </cell>
          <cell r="GT10">
            <v>462</v>
          </cell>
          <cell r="GU10">
            <v>924</v>
          </cell>
          <cell r="GV10">
            <v>149</v>
          </cell>
          <cell r="GW10" t="str">
            <v>1 Hr Ext + 100%</v>
          </cell>
          <cell r="GX10">
            <v>9939</v>
          </cell>
          <cell r="GY10">
            <v>9939</v>
          </cell>
          <cell r="GZ10">
            <v>0</v>
          </cell>
          <cell r="HA10">
            <v>3481</v>
          </cell>
          <cell r="HB10">
            <v>3481</v>
          </cell>
          <cell r="HC10">
            <v>3481</v>
          </cell>
          <cell r="HD10">
            <v>3481</v>
          </cell>
          <cell r="HE10">
            <v>3481</v>
          </cell>
          <cell r="HF10">
            <v>149</v>
          </cell>
          <cell r="HG10">
            <v>543</v>
          </cell>
          <cell r="HH10">
            <v>0</v>
          </cell>
          <cell r="HI10">
            <v>0</v>
          </cell>
          <cell r="HJ10">
            <v>0.06</v>
          </cell>
          <cell r="HK10">
            <v>2121</v>
          </cell>
          <cell r="HL10">
            <v>3180</v>
          </cell>
          <cell r="HM10">
            <v>6357</v>
          </cell>
          <cell r="HN10">
            <v>7420</v>
          </cell>
          <cell r="HO10">
            <v>19078</v>
          </cell>
          <cell r="HP10">
            <v>10305</v>
          </cell>
          <cell r="HQ10">
            <v>1846</v>
          </cell>
          <cell r="HR10">
            <v>6835</v>
          </cell>
          <cell r="HS10">
            <v>508</v>
          </cell>
          <cell r="HT10">
            <v>142</v>
          </cell>
          <cell r="HU10">
            <v>142</v>
          </cell>
          <cell r="HV10">
            <v>508</v>
          </cell>
          <cell r="HW10">
            <v>1016</v>
          </cell>
          <cell r="HX10">
            <v>164</v>
          </cell>
          <cell r="HY10" t="str">
            <v>1 Hr Ext + 100%</v>
          </cell>
          <cell r="HZ10">
            <v>10933</v>
          </cell>
          <cell r="IA10">
            <v>10933</v>
          </cell>
          <cell r="IB10">
            <v>0</v>
          </cell>
          <cell r="IC10">
            <v>3829</v>
          </cell>
          <cell r="ID10">
            <v>3829</v>
          </cell>
          <cell r="IE10">
            <v>3829</v>
          </cell>
          <cell r="IF10">
            <v>0</v>
          </cell>
          <cell r="IG10">
            <v>3829</v>
          </cell>
          <cell r="IH10">
            <v>164</v>
          </cell>
          <cell r="II10">
            <v>597</v>
          </cell>
          <cell r="IJ10">
            <v>0</v>
          </cell>
          <cell r="IK10">
            <v>0</v>
          </cell>
          <cell r="IL10">
            <v>0.06</v>
          </cell>
          <cell r="IM10">
            <v>2333</v>
          </cell>
          <cell r="IN10">
            <v>3498</v>
          </cell>
          <cell r="IO10">
            <v>6993</v>
          </cell>
          <cell r="IP10">
            <v>8162</v>
          </cell>
          <cell r="IQ10">
            <v>20986</v>
          </cell>
          <cell r="IR10">
            <v>11385</v>
          </cell>
          <cell r="IS10">
            <v>1846</v>
          </cell>
          <cell r="IT10">
            <v>7656</v>
          </cell>
          <cell r="IU10">
            <v>569</v>
          </cell>
          <cell r="IV10">
            <v>159</v>
          </cell>
          <cell r="IW10">
            <v>159</v>
          </cell>
          <cell r="IX10">
            <v>569</v>
          </cell>
          <cell r="IY10">
            <v>1138</v>
          </cell>
          <cell r="IZ10">
            <v>184</v>
          </cell>
          <cell r="JA10" t="str">
            <v>1 Hr Ext + 100%</v>
          </cell>
          <cell r="JB10">
            <v>12245</v>
          </cell>
          <cell r="JC10">
            <v>12245</v>
          </cell>
          <cell r="JD10">
            <v>0</v>
          </cell>
          <cell r="JE10">
            <v>4289</v>
          </cell>
          <cell r="JF10">
            <v>4289</v>
          </cell>
          <cell r="JG10">
            <v>4289</v>
          </cell>
          <cell r="JH10">
            <v>0</v>
          </cell>
          <cell r="JI10">
            <v>4289</v>
          </cell>
          <cell r="JJ10">
            <v>184</v>
          </cell>
          <cell r="JK10">
            <v>669</v>
          </cell>
          <cell r="JL10">
            <v>0</v>
          </cell>
          <cell r="JM10">
            <v>0</v>
          </cell>
          <cell r="JN10">
            <v>0.06</v>
          </cell>
          <cell r="JO10">
            <v>2613</v>
          </cell>
          <cell r="JP10">
            <v>3918</v>
          </cell>
          <cell r="JQ10">
            <v>7832</v>
          </cell>
          <cell r="JR10">
            <v>9141</v>
          </cell>
          <cell r="JS10">
            <v>22703</v>
          </cell>
          <cell r="JT10">
            <v>12751</v>
          </cell>
          <cell r="JU10">
            <v>1846</v>
          </cell>
          <cell r="JV10">
            <v>8215</v>
          </cell>
          <cell r="JW10">
            <v>611</v>
          </cell>
          <cell r="JX10">
            <v>171</v>
          </cell>
          <cell r="JY10">
            <v>171</v>
          </cell>
          <cell r="JZ10">
            <v>611</v>
          </cell>
          <cell r="KA10">
            <v>1222</v>
          </cell>
          <cell r="KB10">
            <v>197</v>
          </cell>
          <cell r="KC10" t="str">
            <v>1 Hr Ext + 100%</v>
          </cell>
          <cell r="KD10">
            <v>13139</v>
          </cell>
          <cell r="KE10">
            <v>13139</v>
          </cell>
          <cell r="KF10">
            <v>0</v>
          </cell>
          <cell r="KG10">
            <v>4602</v>
          </cell>
          <cell r="KH10">
            <v>4602</v>
          </cell>
          <cell r="KI10">
            <v>4602</v>
          </cell>
          <cell r="KJ10">
            <v>0</v>
          </cell>
          <cell r="KK10">
            <v>4602</v>
          </cell>
          <cell r="KL10">
            <v>197</v>
          </cell>
          <cell r="KM10">
            <v>718</v>
          </cell>
          <cell r="KN10">
            <v>0</v>
          </cell>
          <cell r="KO10">
            <v>0</v>
          </cell>
          <cell r="KP10">
            <v>0.06</v>
          </cell>
          <cell r="KQ10">
            <v>2804</v>
          </cell>
          <cell r="KR10">
            <v>4204</v>
          </cell>
          <cell r="KS10">
            <v>8404</v>
          </cell>
          <cell r="KT10">
            <v>9809</v>
          </cell>
          <cell r="KU10">
            <v>24420</v>
          </cell>
          <cell r="KV10">
            <v>13683</v>
          </cell>
          <cell r="KW10">
            <v>1846</v>
          </cell>
          <cell r="KX10">
            <v>9222</v>
          </cell>
          <cell r="KY10">
            <v>686</v>
          </cell>
          <cell r="KZ10">
            <v>191</v>
          </cell>
          <cell r="LA10">
            <v>191</v>
          </cell>
          <cell r="LB10">
            <v>686</v>
          </cell>
          <cell r="LC10">
            <v>1372</v>
          </cell>
          <cell r="LD10">
            <v>221</v>
          </cell>
          <cell r="LE10" t="str">
            <v>1 Hr Ext + 100%</v>
          </cell>
          <cell r="LF10">
            <v>14749</v>
          </cell>
          <cell r="LG10">
            <v>14749</v>
          </cell>
          <cell r="LH10">
            <v>0</v>
          </cell>
          <cell r="LI10">
            <v>5166</v>
          </cell>
          <cell r="LJ10">
            <v>5166</v>
          </cell>
          <cell r="LK10">
            <v>5166</v>
          </cell>
          <cell r="LL10">
            <v>0</v>
          </cell>
          <cell r="LM10">
            <v>5166</v>
          </cell>
          <cell r="LN10">
            <v>221</v>
          </cell>
          <cell r="LO10">
            <v>806</v>
          </cell>
          <cell r="LP10">
            <v>0</v>
          </cell>
          <cell r="LQ10">
            <v>0</v>
          </cell>
          <cell r="LR10">
            <v>0.06</v>
          </cell>
          <cell r="LS10">
            <v>3148</v>
          </cell>
          <cell r="LT10">
            <v>4719</v>
          </cell>
          <cell r="LU10">
            <v>9434</v>
          </cell>
          <cell r="LV10">
            <v>11011</v>
          </cell>
          <cell r="LW10">
            <v>28312</v>
          </cell>
          <cell r="LX10">
            <v>15359</v>
          </cell>
          <cell r="LY10">
            <v>1846</v>
          </cell>
          <cell r="LZ10">
            <v>10144</v>
          </cell>
          <cell r="MA10">
            <v>755</v>
          </cell>
          <cell r="MB10">
            <v>210</v>
          </cell>
          <cell r="MC10">
            <v>210</v>
          </cell>
          <cell r="MD10">
            <v>755</v>
          </cell>
          <cell r="ME10">
            <v>1510</v>
          </cell>
          <cell r="MF10">
            <v>243</v>
          </cell>
          <cell r="MG10" t="str">
            <v>1 Hr Ext + 100%</v>
          </cell>
          <cell r="MH10">
            <v>16224</v>
          </cell>
          <cell r="MI10">
            <v>16224</v>
          </cell>
          <cell r="MJ10">
            <v>0</v>
          </cell>
          <cell r="MK10">
            <v>5683</v>
          </cell>
          <cell r="ML10">
            <v>5682</v>
          </cell>
          <cell r="MM10">
            <v>5683</v>
          </cell>
          <cell r="MN10">
            <v>0</v>
          </cell>
          <cell r="MO10">
            <v>5683</v>
          </cell>
          <cell r="MP10">
            <v>243</v>
          </cell>
          <cell r="MQ10">
            <v>9441</v>
          </cell>
          <cell r="MR10">
            <v>0</v>
          </cell>
          <cell r="MS10">
            <v>0</v>
          </cell>
          <cell r="MT10">
            <v>0.06</v>
          </cell>
          <cell r="MU10">
            <v>3463</v>
          </cell>
          <cell r="MV10">
            <v>5191</v>
          </cell>
          <cell r="MW10">
            <v>10337</v>
          </cell>
          <cell r="MX10">
            <v>12112</v>
          </cell>
          <cell r="MY10">
            <v>31103</v>
          </cell>
          <cell r="MZ10">
            <v>16895</v>
          </cell>
          <cell r="NA10">
            <v>1846</v>
          </cell>
          <cell r="NB10">
            <v>10605</v>
          </cell>
          <cell r="NC10">
            <v>789</v>
          </cell>
          <cell r="ND10">
            <v>220</v>
          </cell>
          <cell r="NE10">
            <v>220</v>
          </cell>
          <cell r="NF10">
            <v>789</v>
          </cell>
          <cell r="NG10">
            <v>1578</v>
          </cell>
          <cell r="NH10">
            <v>254</v>
          </cell>
          <cell r="NI10" t="str">
            <v>1 Hr Ext + 100%</v>
          </cell>
          <cell r="NJ10">
            <v>16961</v>
          </cell>
          <cell r="NK10">
            <v>16961</v>
          </cell>
          <cell r="NL10">
            <v>0</v>
          </cell>
          <cell r="NM10">
            <v>5941</v>
          </cell>
          <cell r="NN10">
            <v>5941</v>
          </cell>
          <cell r="NO10">
            <v>5941</v>
          </cell>
          <cell r="NP10">
            <v>0</v>
          </cell>
          <cell r="NQ10">
            <v>5941</v>
          </cell>
          <cell r="NR10">
            <v>254</v>
          </cell>
          <cell r="NS10">
            <v>9870</v>
          </cell>
          <cell r="NT10">
            <v>0</v>
          </cell>
          <cell r="NU10">
            <v>0</v>
          </cell>
          <cell r="NV10">
            <v>0.06</v>
          </cell>
          <cell r="NW10">
            <v>3463</v>
          </cell>
          <cell r="NX10">
            <v>5191</v>
          </cell>
          <cell r="NY10">
            <v>10337</v>
          </cell>
          <cell r="NZ10">
            <v>12112</v>
          </cell>
          <cell r="OA10">
            <v>31103</v>
          </cell>
          <cell r="OB10">
            <v>17663</v>
          </cell>
        </row>
        <row r="11">
          <cell r="A11" t="str">
            <v>JERARQUICO NQN (637/11)</v>
          </cell>
          <cell r="B11">
            <v>1846</v>
          </cell>
          <cell r="C11">
            <v>3528</v>
          </cell>
          <cell r="D11">
            <v>262</v>
          </cell>
          <cell r="E11">
            <v>74</v>
          </cell>
          <cell r="F11">
            <v>74</v>
          </cell>
          <cell r="G11">
            <v>262</v>
          </cell>
          <cell r="H11">
            <v>524</v>
          </cell>
          <cell r="I11">
            <v>85</v>
          </cell>
          <cell r="J11">
            <v>226</v>
          </cell>
          <cell r="K11">
            <v>5635</v>
          </cell>
          <cell r="L11">
            <v>5635</v>
          </cell>
          <cell r="M11">
            <v>0</v>
          </cell>
          <cell r="N11">
            <v>1973</v>
          </cell>
          <cell r="O11">
            <v>1973</v>
          </cell>
          <cell r="P11">
            <v>1973</v>
          </cell>
          <cell r="Q11">
            <v>0</v>
          </cell>
          <cell r="R11">
            <v>85</v>
          </cell>
          <cell r="S11">
            <v>0</v>
          </cell>
          <cell r="T11">
            <v>271</v>
          </cell>
          <cell r="U11">
            <v>420</v>
          </cell>
          <cell r="V11">
            <v>1654</v>
          </cell>
          <cell r="W11">
            <v>1654</v>
          </cell>
          <cell r="X11">
            <v>1654</v>
          </cell>
          <cell r="Y11">
            <v>1654</v>
          </cell>
          <cell r="Z11">
            <v>1654</v>
          </cell>
          <cell r="AA11">
            <v>6616</v>
          </cell>
          <cell r="AB11">
            <v>0</v>
          </cell>
          <cell r="AC11">
            <v>1846</v>
          </cell>
          <cell r="AD11">
            <v>3848</v>
          </cell>
          <cell r="AE11">
            <v>286</v>
          </cell>
          <cell r="AF11">
            <v>80</v>
          </cell>
          <cell r="AG11">
            <v>80</v>
          </cell>
          <cell r="AH11">
            <v>286</v>
          </cell>
          <cell r="AI11">
            <v>572</v>
          </cell>
          <cell r="AJ11">
            <v>92</v>
          </cell>
          <cell r="AK11">
            <v>246</v>
          </cell>
          <cell r="AL11">
            <v>0</v>
          </cell>
          <cell r="AM11">
            <v>0</v>
          </cell>
          <cell r="AN11">
            <v>6148</v>
          </cell>
          <cell r="AO11">
            <v>0</v>
          </cell>
          <cell r="AP11">
            <v>2153</v>
          </cell>
          <cell r="AQ11">
            <v>2153</v>
          </cell>
          <cell r="AR11">
            <v>2153</v>
          </cell>
          <cell r="AS11">
            <v>0</v>
          </cell>
          <cell r="AT11">
            <v>92</v>
          </cell>
          <cell r="AU11">
            <v>0</v>
          </cell>
          <cell r="AV11">
            <v>295</v>
          </cell>
          <cell r="AW11">
            <v>458</v>
          </cell>
          <cell r="AX11">
            <v>1805</v>
          </cell>
          <cell r="AY11">
            <v>1805</v>
          </cell>
          <cell r="AZ11">
            <v>1805</v>
          </cell>
          <cell r="BA11">
            <v>1805</v>
          </cell>
          <cell r="BB11">
            <v>1805</v>
          </cell>
          <cell r="BC11">
            <v>7220</v>
          </cell>
          <cell r="BD11">
            <v>0</v>
          </cell>
          <cell r="BE11">
            <v>1846</v>
          </cell>
          <cell r="BF11">
            <v>4323</v>
          </cell>
          <cell r="BG11">
            <v>321</v>
          </cell>
          <cell r="BH11">
            <v>90</v>
          </cell>
          <cell r="BI11">
            <v>90</v>
          </cell>
          <cell r="BJ11">
            <v>321</v>
          </cell>
          <cell r="BK11">
            <v>642</v>
          </cell>
          <cell r="BL11">
            <v>103</v>
          </cell>
          <cell r="BM11">
            <v>276</v>
          </cell>
          <cell r="BN11">
            <v>0</v>
          </cell>
          <cell r="BO11">
            <v>0</v>
          </cell>
          <cell r="BP11">
            <v>6907</v>
          </cell>
          <cell r="BQ11">
            <v>0</v>
          </cell>
          <cell r="BR11">
            <v>2419</v>
          </cell>
          <cell r="BS11">
            <v>2419</v>
          </cell>
          <cell r="BT11">
            <v>2419</v>
          </cell>
          <cell r="BU11">
            <v>0</v>
          </cell>
          <cell r="BV11">
            <v>103</v>
          </cell>
          <cell r="BW11">
            <v>0</v>
          </cell>
          <cell r="BX11">
            <v>331</v>
          </cell>
          <cell r="BY11">
            <v>515</v>
          </cell>
          <cell r="BZ11">
            <v>2028</v>
          </cell>
          <cell r="CA11">
            <v>2028</v>
          </cell>
          <cell r="CB11">
            <v>2028</v>
          </cell>
          <cell r="CC11">
            <v>2028</v>
          </cell>
          <cell r="CD11">
            <v>2028</v>
          </cell>
          <cell r="CE11">
            <v>8112</v>
          </cell>
          <cell r="CF11">
            <v>0</v>
          </cell>
          <cell r="CG11">
            <v>1846</v>
          </cell>
          <cell r="CH11">
            <v>4524</v>
          </cell>
          <cell r="CI11">
            <v>336</v>
          </cell>
          <cell r="CJ11">
            <v>94</v>
          </cell>
          <cell r="CK11">
            <v>94</v>
          </cell>
          <cell r="CL11">
            <v>336</v>
          </cell>
          <cell r="CM11">
            <v>672</v>
          </cell>
          <cell r="CN11">
            <v>108</v>
          </cell>
          <cell r="CO11">
            <v>289</v>
          </cell>
          <cell r="CP11"/>
          <cell r="CQ11"/>
          <cell r="CR11">
            <v>7228</v>
          </cell>
          <cell r="CS11">
            <v>0</v>
          </cell>
          <cell r="CT11">
            <v>2531</v>
          </cell>
          <cell r="CU11">
            <v>2531</v>
          </cell>
          <cell r="CV11">
            <v>2531</v>
          </cell>
          <cell r="CW11">
            <v>0</v>
          </cell>
          <cell r="CX11">
            <v>108</v>
          </cell>
          <cell r="CY11">
            <v>0</v>
          </cell>
          <cell r="CZ11">
            <v>347</v>
          </cell>
          <cell r="DA11">
            <v>538</v>
          </cell>
          <cell r="DB11">
            <v>2122</v>
          </cell>
          <cell r="DC11">
            <v>2122</v>
          </cell>
          <cell r="DD11">
            <v>2122</v>
          </cell>
          <cell r="DE11">
            <v>2122</v>
          </cell>
          <cell r="DF11">
            <v>2122</v>
          </cell>
          <cell r="DG11">
            <v>8488</v>
          </cell>
          <cell r="DH11">
            <v>0</v>
          </cell>
          <cell r="DI11">
            <v>1846</v>
          </cell>
          <cell r="DJ11">
            <v>4825</v>
          </cell>
          <cell r="DK11">
            <v>359</v>
          </cell>
          <cell r="DL11">
            <v>100</v>
          </cell>
          <cell r="DM11">
            <v>100</v>
          </cell>
          <cell r="DN11">
            <v>359</v>
          </cell>
          <cell r="DO11">
            <v>718</v>
          </cell>
          <cell r="DP11">
            <v>115</v>
          </cell>
          <cell r="DQ11">
            <v>308</v>
          </cell>
          <cell r="DR11"/>
          <cell r="DS11"/>
          <cell r="DT11">
            <v>7710</v>
          </cell>
          <cell r="DU11">
            <v>0</v>
          </cell>
          <cell r="DV11">
            <v>2700</v>
          </cell>
          <cell r="DW11">
            <v>2700</v>
          </cell>
          <cell r="DX11">
            <v>2700</v>
          </cell>
          <cell r="DY11">
            <v>0</v>
          </cell>
          <cell r="DZ11">
            <v>115</v>
          </cell>
          <cell r="EA11">
            <v>0</v>
          </cell>
          <cell r="EB11">
            <v>370</v>
          </cell>
          <cell r="EC11">
            <v>574</v>
          </cell>
          <cell r="ED11">
            <v>2263</v>
          </cell>
          <cell r="EE11">
            <v>2263</v>
          </cell>
          <cell r="EF11">
            <v>2263</v>
          </cell>
          <cell r="EG11">
            <v>2263</v>
          </cell>
          <cell r="EH11">
            <v>2263</v>
          </cell>
          <cell r="EI11">
            <v>9052</v>
          </cell>
          <cell r="EJ11">
            <v>0</v>
          </cell>
          <cell r="EK11">
            <v>1846</v>
          </cell>
          <cell r="EL11">
            <v>5228</v>
          </cell>
          <cell r="EM11">
            <v>389</v>
          </cell>
          <cell r="EN11">
            <v>109</v>
          </cell>
          <cell r="EO11">
            <v>109</v>
          </cell>
          <cell r="EP11">
            <v>389</v>
          </cell>
          <cell r="EQ11">
            <v>778</v>
          </cell>
          <cell r="ER11">
            <v>125</v>
          </cell>
          <cell r="ES11">
            <v>334</v>
          </cell>
          <cell r="ET11"/>
          <cell r="EU11"/>
          <cell r="EV11">
            <v>8352</v>
          </cell>
          <cell r="EW11">
            <v>0</v>
          </cell>
          <cell r="EX11">
            <v>2925</v>
          </cell>
          <cell r="EY11">
            <v>2925</v>
          </cell>
          <cell r="EZ11">
            <v>2925</v>
          </cell>
          <cell r="FA11">
            <v>0</v>
          </cell>
          <cell r="FB11">
            <v>125</v>
          </cell>
          <cell r="FC11">
            <v>0</v>
          </cell>
          <cell r="FD11">
            <v>401</v>
          </cell>
          <cell r="FE11">
            <v>622</v>
          </cell>
          <cell r="FF11">
            <v>2452</v>
          </cell>
          <cell r="FG11">
            <v>2452</v>
          </cell>
          <cell r="FH11">
            <v>2452</v>
          </cell>
          <cell r="FI11">
            <v>2452</v>
          </cell>
          <cell r="FJ11">
            <v>2452</v>
          </cell>
          <cell r="FK11">
            <v>9808</v>
          </cell>
          <cell r="FL11">
            <v>0</v>
          </cell>
          <cell r="FM11">
            <v>1846</v>
          </cell>
          <cell r="FN11">
            <v>5630</v>
          </cell>
          <cell r="FO11">
            <v>418</v>
          </cell>
          <cell r="FP11">
            <v>117</v>
          </cell>
          <cell r="FQ11">
            <v>117</v>
          </cell>
          <cell r="FR11">
            <v>418</v>
          </cell>
          <cell r="FS11">
            <v>836</v>
          </cell>
          <cell r="FT11">
            <v>135</v>
          </cell>
          <cell r="FU11">
            <v>360</v>
          </cell>
          <cell r="FV11"/>
          <cell r="FW11"/>
          <cell r="FX11">
            <v>8995</v>
          </cell>
          <cell r="FY11">
            <v>0</v>
          </cell>
          <cell r="FZ11">
            <v>3150</v>
          </cell>
          <cell r="GA11">
            <v>3150</v>
          </cell>
          <cell r="GB11">
            <v>3150</v>
          </cell>
          <cell r="GC11">
            <v>0</v>
          </cell>
          <cell r="GD11">
            <v>135</v>
          </cell>
          <cell r="GE11">
            <v>0</v>
          </cell>
          <cell r="GF11">
            <v>432</v>
          </cell>
          <cell r="GG11">
            <v>670</v>
          </cell>
          <cell r="GH11">
            <v>2641</v>
          </cell>
          <cell r="GI11">
            <v>2641</v>
          </cell>
          <cell r="GJ11">
            <v>2641</v>
          </cell>
          <cell r="GK11">
            <v>2641</v>
          </cell>
          <cell r="GL11">
            <v>2641</v>
          </cell>
          <cell r="GM11">
            <v>10564</v>
          </cell>
          <cell r="GN11">
            <v>0</v>
          </cell>
          <cell r="GO11">
            <v>1846</v>
          </cell>
          <cell r="GP11">
            <v>6221</v>
          </cell>
          <cell r="GQ11">
            <v>462</v>
          </cell>
          <cell r="GR11">
            <v>129</v>
          </cell>
          <cell r="GS11">
            <v>129</v>
          </cell>
          <cell r="GT11">
            <v>462</v>
          </cell>
          <cell r="GU11">
            <v>924</v>
          </cell>
          <cell r="GV11">
            <v>149</v>
          </cell>
          <cell r="GW11">
            <v>398</v>
          </cell>
          <cell r="GX11"/>
          <cell r="GY11"/>
          <cell r="GZ11">
            <v>9939</v>
          </cell>
          <cell r="HA11">
            <v>0</v>
          </cell>
          <cell r="HB11">
            <v>3481</v>
          </cell>
          <cell r="HC11">
            <v>3481</v>
          </cell>
          <cell r="HD11">
            <v>3481</v>
          </cell>
          <cell r="HE11"/>
          <cell r="HF11">
            <v>149</v>
          </cell>
          <cell r="HG11"/>
          <cell r="HH11">
            <v>477</v>
          </cell>
          <cell r="HI11">
            <v>740</v>
          </cell>
          <cell r="HJ11">
            <v>2918</v>
          </cell>
          <cell r="HK11">
            <v>2918</v>
          </cell>
          <cell r="HL11">
            <v>2918</v>
          </cell>
          <cell r="HM11">
            <v>2918</v>
          </cell>
          <cell r="HN11">
            <v>2918</v>
          </cell>
          <cell r="HO11">
            <v>11672</v>
          </cell>
          <cell r="HP11"/>
          <cell r="HQ11">
            <v>1846</v>
          </cell>
          <cell r="HR11">
            <v>6843</v>
          </cell>
          <cell r="HS11">
            <v>508</v>
          </cell>
          <cell r="HT11">
            <v>142</v>
          </cell>
          <cell r="HU11">
            <v>142</v>
          </cell>
          <cell r="HV11">
            <v>508</v>
          </cell>
          <cell r="HW11">
            <v>1016</v>
          </cell>
          <cell r="HX11">
            <v>164</v>
          </cell>
          <cell r="HY11">
            <v>438</v>
          </cell>
          <cell r="HZ11"/>
          <cell r="IA11"/>
          <cell r="IB11">
            <v>10933</v>
          </cell>
          <cell r="IC11"/>
          <cell r="ID11">
            <v>3829</v>
          </cell>
          <cell r="IE11">
            <v>3829</v>
          </cell>
          <cell r="IF11">
            <v>3829</v>
          </cell>
          <cell r="IG11"/>
          <cell r="IH11">
            <v>164</v>
          </cell>
          <cell r="II11"/>
          <cell r="IJ11">
            <v>525</v>
          </cell>
          <cell r="IK11">
            <v>814</v>
          </cell>
          <cell r="IL11">
            <v>3210</v>
          </cell>
          <cell r="IM11">
            <v>3210</v>
          </cell>
          <cell r="IN11">
            <v>3210</v>
          </cell>
          <cell r="IO11">
            <v>3210</v>
          </cell>
          <cell r="IP11">
            <v>3210</v>
          </cell>
          <cell r="IQ11">
            <v>12840</v>
          </cell>
          <cell r="IR11"/>
          <cell r="IS11">
            <v>1846</v>
          </cell>
          <cell r="IT11">
            <v>7664</v>
          </cell>
          <cell r="IU11">
            <v>569</v>
          </cell>
          <cell r="IV11">
            <v>159</v>
          </cell>
          <cell r="IW11">
            <v>159</v>
          </cell>
          <cell r="IX11">
            <v>569</v>
          </cell>
          <cell r="IY11">
            <v>1138</v>
          </cell>
          <cell r="IZ11">
            <v>184</v>
          </cell>
          <cell r="JA11">
            <v>490</v>
          </cell>
          <cell r="JB11">
            <v>12245</v>
          </cell>
          <cell r="JC11">
            <v>12245</v>
          </cell>
          <cell r="JD11">
            <v>12245</v>
          </cell>
          <cell r="JE11"/>
          <cell r="JF11">
            <v>4289</v>
          </cell>
          <cell r="JG11">
            <v>4289</v>
          </cell>
          <cell r="JH11">
            <v>4289</v>
          </cell>
          <cell r="JI11"/>
          <cell r="JJ11">
            <v>184</v>
          </cell>
          <cell r="JK11"/>
          <cell r="JL11">
            <v>588</v>
          </cell>
          <cell r="JM11">
            <v>912</v>
          </cell>
          <cell r="JN11">
            <v>3595</v>
          </cell>
          <cell r="JO11">
            <v>3955</v>
          </cell>
          <cell r="JP11">
            <v>3955</v>
          </cell>
          <cell r="JQ11">
            <v>3955</v>
          </cell>
          <cell r="JR11">
            <v>3955</v>
          </cell>
          <cell r="JS11">
            <v>13888</v>
          </cell>
          <cell r="JT11"/>
          <cell r="JU11">
            <v>1846</v>
          </cell>
          <cell r="JV11">
            <v>8224</v>
          </cell>
          <cell r="JW11">
            <v>611</v>
          </cell>
          <cell r="JX11">
            <v>171</v>
          </cell>
          <cell r="JY11">
            <v>171</v>
          </cell>
          <cell r="JZ11">
            <v>611</v>
          </cell>
          <cell r="KA11">
            <v>1222</v>
          </cell>
          <cell r="KB11">
            <v>197</v>
          </cell>
          <cell r="KC11">
            <v>526</v>
          </cell>
          <cell r="KD11"/>
          <cell r="KE11"/>
          <cell r="KF11">
            <v>13139</v>
          </cell>
          <cell r="KG11"/>
          <cell r="KH11">
            <v>4602</v>
          </cell>
          <cell r="KI11">
            <v>4602</v>
          </cell>
          <cell r="KJ11">
            <v>4602</v>
          </cell>
          <cell r="KK11"/>
          <cell r="KL11">
            <v>197</v>
          </cell>
          <cell r="KM11"/>
          <cell r="KN11">
            <v>631</v>
          </cell>
          <cell r="KO11">
            <v>978</v>
          </cell>
          <cell r="KP11">
            <v>3858</v>
          </cell>
          <cell r="KQ11">
            <v>3858</v>
          </cell>
          <cell r="KR11">
            <v>3858</v>
          </cell>
          <cell r="KS11">
            <v>3858</v>
          </cell>
          <cell r="KT11">
            <v>3858</v>
          </cell>
          <cell r="KU11">
            <v>15432</v>
          </cell>
          <cell r="KV11"/>
          <cell r="KW11">
            <v>1846</v>
          </cell>
          <cell r="KX11">
            <v>9232</v>
          </cell>
          <cell r="KY11">
            <v>686</v>
          </cell>
          <cell r="KZ11">
            <v>191</v>
          </cell>
          <cell r="LA11">
            <v>191</v>
          </cell>
          <cell r="LB11">
            <v>686</v>
          </cell>
          <cell r="LC11">
            <v>1372</v>
          </cell>
          <cell r="LD11">
            <v>221</v>
          </cell>
          <cell r="LE11">
            <v>591</v>
          </cell>
          <cell r="LF11"/>
          <cell r="LG11"/>
          <cell r="LH11">
            <v>14749</v>
          </cell>
          <cell r="LI11"/>
          <cell r="LJ11">
            <v>5166</v>
          </cell>
          <cell r="LK11">
            <v>5166</v>
          </cell>
          <cell r="LL11">
            <v>5166</v>
          </cell>
          <cell r="LM11"/>
          <cell r="LN11">
            <v>221</v>
          </cell>
          <cell r="LO11"/>
          <cell r="LP11">
            <v>708</v>
          </cell>
          <cell r="LQ11">
            <v>1098</v>
          </cell>
          <cell r="LR11">
            <v>4330</v>
          </cell>
          <cell r="LS11">
            <v>4330</v>
          </cell>
          <cell r="LT11">
            <v>4330</v>
          </cell>
          <cell r="LU11">
            <v>4330</v>
          </cell>
          <cell r="LV11">
            <v>4330</v>
          </cell>
          <cell r="LW11">
            <v>17320</v>
          </cell>
          <cell r="LX11"/>
          <cell r="LY11">
            <v>1846</v>
          </cell>
          <cell r="LZ11">
            <v>10155</v>
          </cell>
          <cell r="MA11">
            <v>755</v>
          </cell>
          <cell r="MB11">
            <v>210</v>
          </cell>
          <cell r="MC11">
            <v>210</v>
          </cell>
          <cell r="MD11">
            <v>755</v>
          </cell>
          <cell r="ME11">
            <v>1510</v>
          </cell>
          <cell r="MF11">
            <v>243</v>
          </cell>
          <cell r="MG11">
            <v>650</v>
          </cell>
          <cell r="MH11"/>
          <cell r="MI11"/>
          <cell r="MJ11">
            <v>16224</v>
          </cell>
          <cell r="MK11"/>
          <cell r="ML11">
            <v>5682</v>
          </cell>
          <cell r="MM11">
            <v>5683</v>
          </cell>
          <cell r="MN11">
            <v>5683</v>
          </cell>
          <cell r="MO11"/>
          <cell r="MP11">
            <v>243</v>
          </cell>
          <cell r="MQ11"/>
          <cell r="MR11">
            <v>779</v>
          </cell>
          <cell r="MS11">
            <v>1208</v>
          </cell>
          <cell r="MT11">
            <v>4763</v>
          </cell>
          <cell r="MU11">
            <v>4763</v>
          </cell>
          <cell r="MV11">
            <v>4763</v>
          </cell>
          <cell r="MW11">
            <v>4763</v>
          </cell>
          <cell r="MX11">
            <v>4763</v>
          </cell>
          <cell r="MY11">
            <v>19052</v>
          </cell>
          <cell r="MZ11"/>
          <cell r="NA11">
            <v>1846</v>
          </cell>
          <cell r="NB11">
            <v>10617</v>
          </cell>
          <cell r="NC11">
            <v>789</v>
          </cell>
          <cell r="ND11">
            <v>220</v>
          </cell>
          <cell r="NE11">
            <v>220</v>
          </cell>
          <cell r="NF11">
            <v>789</v>
          </cell>
          <cell r="NG11">
            <v>1578</v>
          </cell>
          <cell r="NH11">
            <v>254</v>
          </cell>
          <cell r="NI11">
            <v>680</v>
          </cell>
          <cell r="NJ11"/>
          <cell r="NK11"/>
          <cell r="NL11">
            <v>16961</v>
          </cell>
          <cell r="NM11"/>
          <cell r="NN11">
            <v>5941</v>
          </cell>
          <cell r="NO11">
            <v>5941</v>
          </cell>
          <cell r="NP11">
            <v>5941</v>
          </cell>
          <cell r="NQ11"/>
          <cell r="NR11">
            <v>254</v>
          </cell>
          <cell r="NS11"/>
          <cell r="NT11">
            <v>814</v>
          </cell>
          <cell r="NU11">
            <v>1263</v>
          </cell>
          <cell r="NV11">
            <v>4980</v>
          </cell>
          <cell r="NW11">
            <v>4980</v>
          </cell>
          <cell r="NX11">
            <v>4980</v>
          </cell>
          <cell r="NY11">
            <v>4980</v>
          </cell>
          <cell r="NZ11">
            <v>4980</v>
          </cell>
          <cell r="OA11">
            <v>19920</v>
          </cell>
          <cell r="OB11"/>
        </row>
        <row r="12">
          <cell r="A12" t="str">
            <v>JERARQUICO CUYO (641/11)</v>
          </cell>
          <cell r="B12">
            <v>1846</v>
          </cell>
          <cell r="C12">
            <v>3528</v>
          </cell>
          <cell r="D12">
            <v>262</v>
          </cell>
          <cell r="E12">
            <v>74</v>
          </cell>
          <cell r="F12">
            <v>74</v>
          </cell>
          <cell r="G12">
            <v>262</v>
          </cell>
          <cell r="H12">
            <v>524</v>
          </cell>
          <cell r="I12">
            <v>85</v>
          </cell>
          <cell r="J12">
            <v>0</v>
          </cell>
          <cell r="K12">
            <v>5635</v>
          </cell>
          <cell r="L12">
            <v>5635</v>
          </cell>
          <cell r="M12">
            <v>0</v>
          </cell>
          <cell r="N12">
            <v>1973</v>
          </cell>
          <cell r="O12">
            <v>1973</v>
          </cell>
          <cell r="P12">
            <v>0</v>
          </cell>
          <cell r="Q12">
            <v>0</v>
          </cell>
          <cell r="R12">
            <v>85</v>
          </cell>
          <cell r="S12">
            <v>0</v>
          </cell>
          <cell r="T12">
            <v>271</v>
          </cell>
          <cell r="U12">
            <v>420</v>
          </cell>
          <cell r="V12">
            <v>1202</v>
          </cell>
          <cell r="W12">
            <v>1505</v>
          </cell>
          <cell r="X12">
            <v>1505</v>
          </cell>
          <cell r="Y12">
            <v>1505</v>
          </cell>
          <cell r="Z12">
            <v>1505</v>
          </cell>
          <cell r="AA12">
            <v>6020</v>
          </cell>
          <cell r="AB12">
            <v>0</v>
          </cell>
          <cell r="AC12">
            <v>1846</v>
          </cell>
          <cell r="AD12">
            <v>3848</v>
          </cell>
          <cell r="AE12">
            <v>286</v>
          </cell>
          <cell r="AF12">
            <v>80</v>
          </cell>
          <cell r="AG12">
            <v>80</v>
          </cell>
          <cell r="AH12">
            <v>286</v>
          </cell>
          <cell r="AI12">
            <v>572</v>
          </cell>
          <cell r="AJ12">
            <v>92</v>
          </cell>
          <cell r="AK12">
            <v>0</v>
          </cell>
          <cell r="AL12">
            <v>0</v>
          </cell>
          <cell r="AM12">
            <v>0</v>
          </cell>
          <cell r="AN12">
            <v>6148</v>
          </cell>
          <cell r="AO12">
            <v>0</v>
          </cell>
          <cell r="AP12">
            <v>2153</v>
          </cell>
          <cell r="AQ12">
            <v>2153</v>
          </cell>
          <cell r="AR12">
            <v>0</v>
          </cell>
          <cell r="AS12">
            <v>0</v>
          </cell>
          <cell r="AT12">
            <v>92</v>
          </cell>
          <cell r="AU12">
            <v>0</v>
          </cell>
          <cell r="AV12">
            <v>295</v>
          </cell>
          <cell r="AW12">
            <v>458</v>
          </cell>
          <cell r="AX12">
            <v>1312</v>
          </cell>
          <cell r="AY12">
            <v>1642</v>
          </cell>
          <cell r="AZ12">
            <v>1642</v>
          </cell>
          <cell r="BA12">
            <v>1642</v>
          </cell>
          <cell r="BB12">
            <v>1642</v>
          </cell>
          <cell r="BC12">
            <v>6568</v>
          </cell>
          <cell r="BD12">
            <v>0</v>
          </cell>
          <cell r="BE12">
            <v>1846</v>
          </cell>
          <cell r="BF12">
            <v>4323</v>
          </cell>
          <cell r="BG12">
            <v>321</v>
          </cell>
          <cell r="BH12">
            <v>90</v>
          </cell>
          <cell r="BI12">
            <v>90</v>
          </cell>
          <cell r="BJ12">
            <v>321</v>
          </cell>
          <cell r="BK12">
            <v>642</v>
          </cell>
          <cell r="BL12">
            <v>103</v>
          </cell>
          <cell r="BM12">
            <v>0</v>
          </cell>
          <cell r="BN12">
            <v>0</v>
          </cell>
          <cell r="BO12">
            <v>0</v>
          </cell>
          <cell r="BP12">
            <v>6907</v>
          </cell>
          <cell r="BQ12">
            <v>0</v>
          </cell>
          <cell r="BR12">
            <v>2419</v>
          </cell>
          <cell r="BS12">
            <v>2419</v>
          </cell>
          <cell r="BT12">
            <v>0</v>
          </cell>
          <cell r="BU12">
            <v>0</v>
          </cell>
          <cell r="BV12">
            <v>103</v>
          </cell>
          <cell r="BW12">
            <v>0</v>
          </cell>
          <cell r="BX12">
            <v>331</v>
          </cell>
          <cell r="BY12">
            <v>515</v>
          </cell>
          <cell r="BZ12">
            <v>1474</v>
          </cell>
          <cell r="CA12">
            <v>1875</v>
          </cell>
          <cell r="CB12">
            <v>1875</v>
          </cell>
          <cell r="CC12">
            <v>1875</v>
          </cell>
          <cell r="CD12">
            <v>1875</v>
          </cell>
          <cell r="CE12">
            <v>7500</v>
          </cell>
          <cell r="CF12">
            <v>0</v>
          </cell>
          <cell r="CG12">
            <v>1846</v>
          </cell>
          <cell r="CH12">
            <v>4524</v>
          </cell>
          <cell r="CI12">
            <v>336</v>
          </cell>
          <cell r="CJ12">
            <v>94</v>
          </cell>
          <cell r="CK12">
            <v>94</v>
          </cell>
          <cell r="CL12">
            <v>336</v>
          </cell>
          <cell r="CM12">
            <v>672</v>
          </cell>
          <cell r="CN12">
            <v>108</v>
          </cell>
          <cell r="CO12">
            <v>0</v>
          </cell>
          <cell r="CP12"/>
          <cell r="CQ12"/>
          <cell r="CR12">
            <v>7228</v>
          </cell>
          <cell r="CS12">
            <v>0</v>
          </cell>
          <cell r="CT12">
            <v>2531</v>
          </cell>
          <cell r="CU12">
            <v>2531</v>
          </cell>
          <cell r="CV12">
            <v>0</v>
          </cell>
          <cell r="CW12">
            <v>0</v>
          </cell>
          <cell r="CX12">
            <v>108</v>
          </cell>
          <cell r="CY12">
            <v>0</v>
          </cell>
          <cell r="CZ12">
            <v>347</v>
          </cell>
          <cell r="DA12">
            <v>538</v>
          </cell>
          <cell r="DB12">
            <v>1542</v>
          </cell>
          <cell r="DC12">
            <v>1930</v>
          </cell>
          <cell r="DD12">
            <v>1930</v>
          </cell>
          <cell r="DE12">
            <v>1930</v>
          </cell>
          <cell r="DF12">
            <v>1930</v>
          </cell>
          <cell r="DG12">
            <v>7720</v>
          </cell>
          <cell r="DH12">
            <v>0</v>
          </cell>
          <cell r="DI12">
            <v>1846</v>
          </cell>
          <cell r="DJ12">
            <v>4825</v>
          </cell>
          <cell r="DK12">
            <v>359</v>
          </cell>
          <cell r="DL12">
            <v>100</v>
          </cell>
          <cell r="DM12">
            <v>100</v>
          </cell>
          <cell r="DN12">
            <v>359</v>
          </cell>
          <cell r="DO12">
            <v>718</v>
          </cell>
          <cell r="DP12">
            <v>115</v>
          </cell>
          <cell r="DQ12">
            <v>0</v>
          </cell>
          <cell r="DR12"/>
          <cell r="DS12"/>
          <cell r="DT12">
            <v>7710</v>
          </cell>
          <cell r="DU12">
            <v>0</v>
          </cell>
          <cell r="DV12">
            <v>2700</v>
          </cell>
          <cell r="DW12">
            <v>2700</v>
          </cell>
          <cell r="DX12">
            <v>0</v>
          </cell>
          <cell r="DY12">
            <v>0</v>
          </cell>
          <cell r="DZ12">
            <v>115</v>
          </cell>
          <cell r="EA12">
            <v>0</v>
          </cell>
          <cell r="EB12">
            <v>370</v>
          </cell>
          <cell r="EC12">
            <v>574</v>
          </cell>
          <cell r="ED12">
            <v>1645</v>
          </cell>
          <cell r="EE12">
            <v>2059</v>
          </cell>
          <cell r="EF12">
            <v>2059</v>
          </cell>
          <cell r="EG12">
            <v>2059</v>
          </cell>
          <cell r="EH12">
            <v>2059</v>
          </cell>
          <cell r="EI12">
            <v>8236</v>
          </cell>
          <cell r="EJ12">
            <v>0</v>
          </cell>
          <cell r="EK12">
            <v>1846</v>
          </cell>
          <cell r="EL12">
            <v>5228</v>
          </cell>
          <cell r="EM12">
            <v>389</v>
          </cell>
          <cell r="EN12">
            <v>109</v>
          </cell>
          <cell r="EO12">
            <v>109</v>
          </cell>
          <cell r="EP12">
            <v>389</v>
          </cell>
          <cell r="EQ12">
            <v>778</v>
          </cell>
          <cell r="ER12">
            <v>125</v>
          </cell>
          <cell r="ES12">
            <v>0</v>
          </cell>
          <cell r="ET12"/>
          <cell r="EU12"/>
          <cell r="EV12">
            <v>8352</v>
          </cell>
          <cell r="EW12">
            <v>0</v>
          </cell>
          <cell r="EX12">
            <v>2925</v>
          </cell>
          <cell r="EY12">
            <v>2925</v>
          </cell>
          <cell r="EZ12">
            <v>0</v>
          </cell>
          <cell r="FA12">
            <v>0</v>
          </cell>
          <cell r="FB12">
            <v>125</v>
          </cell>
          <cell r="FC12">
            <v>0</v>
          </cell>
          <cell r="FD12">
            <v>401</v>
          </cell>
          <cell r="FE12">
            <v>622</v>
          </cell>
          <cell r="FF12">
            <v>1782</v>
          </cell>
          <cell r="FG12">
            <v>2231</v>
          </cell>
          <cell r="FH12">
            <v>2231</v>
          </cell>
          <cell r="FI12">
            <v>2231</v>
          </cell>
          <cell r="FJ12">
            <v>2231</v>
          </cell>
          <cell r="FK12">
            <v>8924</v>
          </cell>
          <cell r="FL12">
            <v>0</v>
          </cell>
          <cell r="FM12">
            <v>1846</v>
          </cell>
          <cell r="FN12">
            <v>5630</v>
          </cell>
          <cell r="FO12">
            <v>418</v>
          </cell>
          <cell r="FP12">
            <v>117</v>
          </cell>
          <cell r="FQ12">
            <v>117</v>
          </cell>
          <cell r="FR12">
            <v>418</v>
          </cell>
          <cell r="FS12">
            <v>836</v>
          </cell>
          <cell r="FT12">
            <v>135</v>
          </cell>
          <cell r="FU12">
            <v>0</v>
          </cell>
          <cell r="FV12"/>
          <cell r="FW12"/>
          <cell r="FX12">
            <v>8995</v>
          </cell>
          <cell r="FY12">
            <v>0</v>
          </cell>
          <cell r="FZ12">
            <v>3150</v>
          </cell>
          <cell r="GA12">
            <v>3150</v>
          </cell>
          <cell r="GB12">
            <v>0</v>
          </cell>
          <cell r="GC12">
            <v>0</v>
          </cell>
          <cell r="GD12">
            <v>135</v>
          </cell>
          <cell r="GE12">
            <v>0</v>
          </cell>
          <cell r="GF12">
            <v>432</v>
          </cell>
          <cell r="GG12">
            <v>670</v>
          </cell>
          <cell r="GH12">
            <v>1919</v>
          </cell>
          <cell r="GI12">
            <v>1919</v>
          </cell>
          <cell r="GJ12">
            <v>1919</v>
          </cell>
          <cell r="GK12">
            <v>1919</v>
          </cell>
          <cell r="GL12">
            <v>1919</v>
          </cell>
          <cell r="GM12">
            <v>7676</v>
          </cell>
          <cell r="GN12">
            <v>0</v>
          </cell>
          <cell r="GO12">
            <v>1846</v>
          </cell>
          <cell r="GP12">
            <v>6221</v>
          </cell>
          <cell r="GQ12">
            <v>462</v>
          </cell>
          <cell r="GR12">
            <v>129</v>
          </cell>
          <cell r="GS12">
            <v>129</v>
          </cell>
          <cell r="GT12">
            <v>462</v>
          </cell>
          <cell r="GU12">
            <v>924</v>
          </cell>
          <cell r="GV12">
            <v>149</v>
          </cell>
          <cell r="GW12"/>
          <cell r="GX12"/>
          <cell r="GY12"/>
          <cell r="GZ12">
            <v>9939</v>
          </cell>
          <cell r="HA12"/>
          <cell r="HB12">
            <v>3481</v>
          </cell>
          <cell r="HC12">
            <v>3481</v>
          </cell>
          <cell r="HD12"/>
          <cell r="HE12"/>
          <cell r="HF12">
            <v>149</v>
          </cell>
          <cell r="HG12">
            <v>0</v>
          </cell>
          <cell r="HH12">
            <v>477</v>
          </cell>
          <cell r="HI12">
            <v>740</v>
          </cell>
          <cell r="HJ12">
            <v>2121</v>
          </cell>
          <cell r="HK12">
            <v>2121</v>
          </cell>
          <cell r="HL12">
            <v>2121</v>
          </cell>
          <cell r="HM12">
            <v>2121</v>
          </cell>
          <cell r="HN12">
            <v>2121</v>
          </cell>
          <cell r="HO12">
            <v>8484</v>
          </cell>
          <cell r="HP12"/>
          <cell r="HQ12">
            <v>1846</v>
          </cell>
          <cell r="HR12">
            <v>6843</v>
          </cell>
          <cell r="HS12">
            <v>508</v>
          </cell>
          <cell r="HT12">
            <v>142</v>
          </cell>
          <cell r="HU12">
            <v>142</v>
          </cell>
          <cell r="HV12">
            <v>508</v>
          </cell>
          <cell r="HW12">
            <v>1016</v>
          </cell>
          <cell r="HX12">
            <v>164</v>
          </cell>
          <cell r="HY12"/>
          <cell r="HZ12"/>
          <cell r="IA12"/>
          <cell r="IB12">
            <v>10933</v>
          </cell>
          <cell r="IC12"/>
          <cell r="ID12">
            <v>3829</v>
          </cell>
          <cell r="IE12">
            <v>3829</v>
          </cell>
          <cell r="IF12"/>
          <cell r="IG12"/>
          <cell r="IH12">
            <v>164</v>
          </cell>
          <cell r="II12">
            <v>0</v>
          </cell>
          <cell r="IJ12">
            <v>525</v>
          </cell>
          <cell r="IK12">
            <v>814</v>
          </cell>
          <cell r="IL12">
            <v>2333</v>
          </cell>
          <cell r="IM12">
            <v>2333</v>
          </cell>
          <cell r="IN12">
            <v>2333</v>
          </cell>
          <cell r="IO12">
            <v>2333</v>
          </cell>
          <cell r="IP12">
            <v>2333</v>
          </cell>
          <cell r="IQ12">
            <v>9332</v>
          </cell>
          <cell r="IR12"/>
          <cell r="IS12">
            <v>1846</v>
          </cell>
          <cell r="IT12">
            <v>7664</v>
          </cell>
          <cell r="IU12">
            <v>569</v>
          </cell>
          <cell r="IV12">
            <v>159</v>
          </cell>
          <cell r="IW12">
            <v>159</v>
          </cell>
          <cell r="IX12">
            <v>569</v>
          </cell>
          <cell r="IY12">
            <v>1138</v>
          </cell>
          <cell r="IZ12">
            <v>184</v>
          </cell>
          <cell r="JA12"/>
          <cell r="JB12"/>
          <cell r="JC12"/>
          <cell r="JD12">
            <v>12245</v>
          </cell>
          <cell r="JE12">
            <v>0</v>
          </cell>
          <cell r="JF12">
            <v>4289</v>
          </cell>
          <cell r="JG12">
            <v>4289</v>
          </cell>
          <cell r="JH12"/>
          <cell r="JI12"/>
          <cell r="JJ12">
            <v>184</v>
          </cell>
          <cell r="JK12">
            <v>0</v>
          </cell>
          <cell r="JL12">
            <v>588</v>
          </cell>
          <cell r="JM12">
            <v>912</v>
          </cell>
          <cell r="JN12">
            <v>3595</v>
          </cell>
          <cell r="JO12">
            <v>3955</v>
          </cell>
          <cell r="JP12">
            <v>3955</v>
          </cell>
          <cell r="JQ12">
            <v>3955</v>
          </cell>
          <cell r="JR12">
            <v>3955</v>
          </cell>
          <cell r="JS12">
            <v>13888</v>
          </cell>
          <cell r="JT12"/>
          <cell r="JU12">
            <v>1846</v>
          </cell>
          <cell r="JV12">
            <v>8224</v>
          </cell>
          <cell r="JW12">
            <v>611</v>
          </cell>
          <cell r="JX12">
            <v>171</v>
          </cell>
          <cell r="JY12">
            <v>171</v>
          </cell>
          <cell r="JZ12">
            <v>611</v>
          </cell>
          <cell r="KA12">
            <v>1222</v>
          </cell>
          <cell r="KB12">
            <v>197</v>
          </cell>
          <cell r="KC12"/>
          <cell r="KD12"/>
          <cell r="KE12"/>
          <cell r="KF12">
            <v>13139</v>
          </cell>
          <cell r="KG12">
            <v>0</v>
          </cell>
          <cell r="KH12">
            <v>4602</v>
          </cell>
          <cell r="KI12">
            <v>4602</v>
          </cell>
          <cell r="KJ12"/>
          <cell r="KK12"/>
          <cell r="KL12">
            <v>197</v>
          </cell>
          <cell r="KM12">
            <v>0</v>
          </cell>
          <cell r="KN12">
            <v>631</v>
          </cell>
          <cell r="KO12">
            <v>978</v>
          </cell>
          <cell r="KP12">
            <v>3858</v>
          </cell>
          <cell r="KQ12">
            <v>3858</v>
          </cell>
          <cell r="KR12">
            <v>3858</v>
          </cell>
          <cell r="KS12">
            <v>3858</v>
          </cell>
          <cell r="KT12">
            <v>3858</v>
          </cell>
          <cell r="KU12">
            <v>15432</v>
          </cell>
          <cell r="KV12"/>
          <cell r="KW12">
            <v>1846</v>
          </cell>
          <cell r="KX12">
            <v>9232</v>
          </cell>
          <cell r="KY12">
            <v>686</v>
          </cell>
          <cell r="KZ12">
            <v>191</v>
          </cell>
          <cell r="LA12">
            <v>191</v>
          </cell>
          <cell r="LB12">
            <v>686</v>
          </cell>
          <cell r="LC12">
            <v>1372</v>
          </cell>
          <cell r="LD12">
            <v>221</v>
          </cell>
          <cell r="LE12"/>
          <cell r="LF12"/>
          <cell r="LG12"/>
          <cell r="LH12">
            <v>14749</v>
          </cell>
          <cell r="LI12">
            <v>0</v>
          </cell>
          <cell r="LJ12">
            <v>5166</v>
          </cell>
          <cell r="LK12">
            <v>5166</v>
          </cell>
          <cell r="LL12"/>
          <cell r="LM12"/>
          <cell r="LN12">
            <v>221</v>
          </cell>
          <cell r="LO12"/>
          <cell r="LP12">
            <v>708</v>
          </cell>
          <cell r="LQ12">
            <v>1098</v>
          </cell>
          <cell r="LR12">
            <v>3148</v>
          </cell>
          <cell r="LS12">
            <v>3939</v>
          </cell>
          <cell r="LT12">
            <v>3939</v>
          </cell>
          <cell r="LU12">
            <v>3939</v>
          </cell>
          <cell r="LV12">
            <v>3939</v>
          </cell>
          <cell r="LW12">
            <v>15756</v>
          </cell>
          <cell r="LX12"/>
          <cell r="LY12">
            <v>1846</v>
          </cell>
          <cell r="LZ12">
            <v>10155</v>
          </cell>
          <cell r="MA12">
            <v>755</v>
          </cell>
          <cell r="MB12">
            <v>210</v>
          </cell>
          <cell r="MC12">
            <v>210</v>
          </cell>
          <cell r="MD12">
            <v>755</v>
          </cell>
          <cell r="ME12">
            <v>1510</v>
          </cell>
          <cell r="MF12">
            <v>243</v>
          </cell>
          <cell r="MG12"/>
          <cell r="MH12"/>
          <cell r="MI12"/>
          <cell r="MJ12">
            <v>16224</v>
          </cell>
          <cell r="MK12"/>
          <cell r="ML12">
            <v>5682</v>
          </cell>
          <cell r="MM12">
            <v>5683</v>
          </cell>
          <cell r="MN12"/>
          <cell r="MO12"/>
          <cell r="MP12">
            <v>243</v>
          </cell>
          <cell r="MQ12"/>
          <cell r="MR12">
            <v>779</v>
          </cell>
          <cell r="MS12">
            <v>1208</v>
          </cell>
          <cell r="MT12">
            <v>3463</v>
          </cell>
          <cell r="MU12">
            <v>4333</v>
          </cell>
          <cell r="MV12">
            <v>4333</v>
          </cell>
          <cell r="MW12">
            <v>4333</v>
          </cell>
          <cell r="MX12">
            <v>4333</v>
          </cell>
          <cell r="MY12">
            <v>17332</v>
          </cell>
          <cell r="MZ12"/>
          <cell r="NA12">
            <v>1846</v>
          </cell>
          <cell r="NB12">
            <v>10617</v>
          </cell>
          <cell r="NC12">
            <v>789</v>
          </cell>
          <cell r="ND12">
            <v>220</v>
          </cell>
          <cell r="NE12">
            <v>220</v>
          </cell>
          <cell r="NF12">
            <v>789</v>
          </cell>
          <cell r="NG12">
            <v>1578</v>
          </cell>
          <cell r="NH12">
            <v>254</v>
          </cell>
          <cell r="NI12"/>
          <cell r="NJ12"/>
          <cell r="NK12"/>
          <cell r="NL12">
            <v>16961</v>
          </cell>
          <cell r="NM12"/>
          <cell r="NN12">
            <v>5941</v>
          </cell>
          <cell r="NO12">
            <v>5941</v>
          </cell>
          <cell r="NP12"/>
          <cell r="NQ12"/>
          <cell r="NR12">
            <v>254</v>
          </cell>
          <cell r="NS12"/>
          <cell r="NT12">
            <v>814</v>
          </cell>
          <cell r="NU12">
            <v>1263</v>
          </cell>
          <cell r="NV12">
            <v>3620</v>
          </cell>
          <cell r="NW12">
            <v>4530</v>
          </cell>
          <cell r="NX12">
            <v>4530</v>
          </cell>
          <cell r="NY12">
            <v>4530</v>
          </cell>
          <cell r="NZ12">
            <v>4530</v>
          </cell>
          <cell r="OA12">
            <v>18120</v>
          </cell>
          <cell r="OB12"/>
        </row>
        <row r="13">
          <cell r="A13" t="str">
            <v>JERARQUICO PAT. AUSTRAL (611/10)</v>
          </cell>
          <cell r="B13">
            <v>1846</v>
          </cell>
          <cell r="C13">
            <v>0.05</v>
          </cell>
          <cell r="D13">
            <v>262</v>
          </cell>
          <cell r="E13">
            <v>131</v>
          </cell>
          <cell r="F13">
            <v>131</v>
          </cell>
          <cell r="G13">
            <v>262</v>
          </cell>
          <cell r="H13">
            <v>524</v>
          </cell>
          <cell r="I13">
            <v>85</v>
          </cell>
          <cell r="J13">
            <v>0</v>
          </cell>
          <cell r="K13">
            <v>5635</v>
          </cell>
          <cell r="L13">
            <v>5635</v>
          </cell>
          <cell r="M13">
            <v>0</v>
          </cell>
          <cell r="N13">
            <v>1973</v>
          </cell>
          <cell r="O13">
            <v>1973</v>
          </cell>
          <cell r="P13">
            <v>0</v>
          </cell>
          <cell r="Q13">
            <v>0</v>
          </cell>
          <cell r="R13">
            <v>85</v>
          </cell>
          <cell r="S13">
            <v>0</v>
          </cell>
          <cell r="T13">
            <v>271</v>
          </cell>
          <cell r="U13">
            <v>420</v>
          </cell>
          <cell r="V13">
            <v>1202</v>
          </cell>
          <cell r="W13">
            <v>1202</v>
          </cell>
          <cell r="X13">
            <v>2406</v>
          </cell>
          <cell r="Y13">
            <v>4208</v>
          </cell>
          <cell r="Z13">
            <v>5110</v>
          </cell>
          <cell r="AA13">
            <v>12926</v>
          </cell>
          <cell r="AB13">
            <v>0</v>
          </cell>
          <cell r="AC13">
            <v>1846</v>
          </cell>
          <cell r="AD13">
            <v>0.05</v>
          </cell>
          <cell r="AE13">
            <v>286</v>
          </cell>
          <cell r="AF13">
            <v>143</v>
          </cell>
          <cell r="AG13">
            <v>71.5</v>
          </cell>
          <cell r="AH13">
            <v>286</v>
          </cell>
          <cell r="AI13">
            <v>572</v>
          </cell>
          <cell r="AJ13">
            <v>92</v>
          </cell>
          <cell r="AK13">
            <v>0</v>
          </cell>
          <cell r="AL13">
            <v>0</v>
          </cell>
          <cell r="AM13">
            <v>0</v>
          </cell>
          <cell r="AN13">
            <v>6148</v>
          </cell>
          <cell r="AO13">
            <v>0</v>
          </cell>
          <cell r="AP13">
            <v>2153</v>
          </cell>
          <cell r="AQ13">
            <v>2153</v>
          </cell>
          <cell r="AR13">
            <v>0</v>
          </cell>
          <cell r="AS13">
            <v>0</v>
          </cell>
          <cell r="AT13">
            <v>92</v>
          </cell>
          <cell r="AU13">
            <v>0</v>
          </cell>
          <cell r="AV13">
            <v>295</v>
          </cell>
          <cell r="AW13">
            <v>458</v>
          </cell>
          <cell r="AX13">
            <v>1312</v>
          </cell>
          <cell r="AY13">
            <v>1312</v>
          </cell>
          <cell r="AZ13">
            <v>2624</v>
          </cell>
          <cell r="BA13">
            <v>4590</v>
          </cell>
          <cell r="BB13">
            <v>5574</v>
          </cell>
          <cell r="BC13">
            <v>14100</v>
          </cell>
          <cell r="BD13">
            <v>0</v>
          </cell>
          <cell r="BE13">
            <v>1846</v>
          </cell>
          <cell r="BF13">
            <v>0.05</v>
          </cell>
          <cell r="BG13">
            <v>321</v>
          </cell>
          <cell r="BH13">
            <v>160.5</v>
          </cell>
          <cell r="BI13">
            <v>160.5</v>
          </cell>
          <cell r="BJ13">
            <v>321</v>
          </cell>
          <cell r="BK13">
            <v>642</v>
          </cell>
          <cell r="BL13">
            <v>103</v>
          </cell>
          <cell r="BM13">
            <v>0</v>
          </cell>
          <cell r="BN13">
            <v>0</v>
          </cell>
          <cell r="BO13">
            <v>0</v>
          </cell>
          <cell r="BP13">
            <v>6907</v>
          </cell>
          <cell r="BQ13">
            <v>0</v>
          </cell>
          <cell r="BR13">
            <v>2419</v>
          </cell>
          <cell r="BS13">
            <v>2419</v>
          </cell>
          <cell r="BT13">
            <v>0</v>
          </cell>
          <cell r="BU13">
            <v>0</v>
          </cell>
          <cell r="BV13">
            <v>103</v>
          </cell>
          <cell r="BW13">
            <v>0</v>
          </cell>
          <cell r="BX13">
            <v>331</v>
          </cell>
          <cell r="BY13">
            <v>515</v>
          </cell>
          <cell r="BZ13">
            <v>1474</v>
          </cell>
          <cell r="CA13">
            <v>1474</v>
          </cell>
          <cell r="CB13">
            <v>2948</v>
          </cell>
          <cell r="CC13">
            <v>5156</v>
          </cell>
          <cell r="CD13">
            <v>6262</v>
          </cell>
          <cell r="CE13">
            <v>15840</v>
          </cell>
          <cell r="CF13">
            <v>0</v>
          </cell>
          <cell r="CG13">
            <v>1846</v>
          </cell>
          <cell r="CH13">
            <v>0.05</v>
          </cell>
          <cell r="CI13">
            <v>336</v>
          </cell>
          <cell r="CJ13">
            <v>168</v>
          </cell>
          <cell r="CK13">
            <v>168</v>
          </cell>
          <cell r="CL13">
            <v>336</v>
          </cell>
          <cell r="CM13">
            <v>672</v>
          </cell>
          <cell r="CN13">
            <v>108</v>
          </cell>
          <cell r="CO13">
            <v>0</v>
          </cell>
          <cell r="CP13"/>
          <cell r="CQ13"/>
          <cell r="CR13">
            <v>7228</v>
          </cell>
          <cell r="CS13">
            <v>0</v>
          </cell>
          <cell r="CT13">
            <v>2531</v>
          </cell>
          <cell r="CU13">
            <v>2531</v>
          </cell>
          <cell r="CV13">
            <v>0</v>
          </cell>
          <cell r="CW13">
            <v>0</v>
          </cell>
          <cell r="CX13">
            <v>108</v>
          </cell>
          <cell r="CY13">
            <v>0</v>
          </cell>
          <cell r="CZ13">
            <v>347</v>
          </cell>
          <cell r="DA13">
            <v>538</v>
          </cell>
          <cell r="DB13">
            <v>1542</v>
          </cell>
          <cell r="DC13">
            <v>1542</v>
          </cell>
          <cell r="DD13">
            <v>3085</v>
          </cell>
          <cell r="DE13">
            <v>5396</v>
          </cell>
          <cell r="DF13">
            <v>6262</v>
          </cell>
          <cell r="DG13">
            <v>16285</v>
          </cell>
          <cell r="DH13">
            <v>0</v>
          </cell>
          <cell r="DI13">
            <v>1846</v>
          </cell>
          <cell r="DJ13">
            <v>0.05</v>
          </cell>
          <cell r="DK13">
            <v>359</v>
          </cell>
          <cell r="DL13">
            <v>179.5</v>
          </cell>
          <cell r="DM13">
            <v>89.75</v>
          </cell>
          <cell r="DN13">
            <v>359</v>
          </cell>
          <cell r="DO13">
            <v>718</v>
          </cell>
          <cell r="DP13">
            <v>115</v>
          </cell>
          <cell r="DQ13">
            <v>0</v>
          </cell>
          <cell r="DR13"/>
          <cell r="DS13"/>
          <cell r="DT13">
            <v>7710</v>
          </cell>
          <cell r="DU13">
            <v>0</v>
          </cell>
          <cell r="DV13">
            <v>2700</v>
          </cell>
          <cell r="DW13">
            <v>2700</v>
          </cell>
          <cell r="DX13">
            <v>0</v>
          </cell>
          <cell r="DY13">
            <v>0</v>
          </cell>
          <cell r="DZ13">
            <v>115</v>
          </cell>
          <cell r="EA13">
            <v>0</v>
          </cell>
          <cell r="EB13">
            <v>370</v>
          </cell>
          <cell r="EC13">
            <v>574</v>
          </cell>
          <cell r="ED13">
            <v>1645</v>
          </cell>
          <cell r="EE13">
            <v>1645</v>
          </cell>
          <cell r="EF13">
            <v>3290</v>
          </cell>
          <cell r="EG13">
            <v>5756</v>
          </cell>
          <cell r="EH13">
            <v>6553</v>
          </cell>
          <cell r="EI13">
            <v>17244</v>
          </cell>
          <cell r="EJ13">
            <v>0</v>
          </cell>
          <cell r="EK13">
            <v>1846</v>
          </cell>
          <cell r="EL13">
            <v>0.05</v>
          </cell>
          <cell r="EM13">
            <v>389</v>
          </cell>
          <cell r="EN13">
            <v>109</v>
          </cell>
          <cell r="EO13">
            <v>109</v>
          </cell>
          <cell r="EP13">
            <v>389</v>
          </cell>
          <cell r="EQ13">
            <v>778</v>
          </cell>
          <cell r="ER13">
            <v>125</v>
          </cell>
          <cell r="ES13">
            <v>0</v>
          </cell>
          <cell r="ET13"/>
          <cell r="EU13"/>
          <cell r="EV13">
            <v>8352</v>
          </cell>
          <cell r="EW13">
            <v>0</v>
          </cell>
          <cell r="EX13">
            <v>2925</v>
          </cell>
          <cell r="EY13">
            <v>2925</v>
          </cell>
          <cell r="EZ13">
            <v>0</v>
          </cell>
          <cell r="FA13">
            <v>0</v>
          </cell>
          <cell r="FB13">
            <v>125</v>
          </cell>
          <cell r="FC13">
            <v>0</v>
          </cell>
          <cell r="FD13">
            <v>401</v>
          </cell>
          <cell r="FE13">
            <v>622</v>
          </cell>
          <cell r="FF13">
            <v>1782</v>
          </cell>
          <cell r="FG13">
            <v>1782</v>
          </cell>
          <cell r="FH13">
            <v>3565</v>
          </cell>
          <cell r="FI13">
            <v>6236</v>
          </cell>
          <cell r="FJ13">
            <v>7572</v>
          </cell>
          <cell r="FK13">
            <v>19155</v>
          </cell>
          <cell r="FL13">
            <v>0</v>
          </cell>
          <cell r="FM13">
            <v>1846</v>
          </cell>
          <cell r="FN13">
            <v>0.05</v>
          </cell>
          <cell r="FO13">
            <v>418</v>
          </cell>
          <cell r="FP13">
            <v>117</v>
          </cell>
          <cell r="FQ13">
            <v>117</v>
          </cell>
          <cell r="FR13">
            <v>418</v>
          </cell>
          <cell r="FS13">
            <v>836</v>
          </cell>
          <cell r="FT13">
            <v>135</v>
          </cell>
          <cell r="FU13">
            <v>0</v>
          </cell>
          <cell r="FV13"/>
          <cell r="FW13"/>
          <cell r="FX13">
            <v>8995</v>
          </cell>
          <cell r="FY13">
            <v>0</v>
          </cell>
          <cell r="FZ13">
            <v>3150</v>
          </cell>
          <cell r="GA13">
            <v>3150</v>
          </cell>
          <cell r="GB13">
            <v>0</v>
          </cell>
          <cell r="GC13">
            <v>0</v>
          </cell>
          <cell r="GD13">
            <v>135</v>
          </cell>
          <cell r="GE13">
            <v>0</v>
          </cell>
          <cell r="GF13">
            <v>432</v>
          </cell>
          <cell r="GG13">
            <v>670</v>
          </cell>
          <cell r="GH13">
            <v>1919</v>
          </cell>
          <cell r="GI13">
            <v>1919</v>
          </cell>
          <cell r="GJ13">
            <v>3839</v>
          </cell>
          <cell r="GK13">
            <v>6715</v>
          </cell>
          <cell r="GL13">
            <v>8155</v>
          </cell>
          <cell r="GM13">
            <v>20628</v>
          </cell>
          <cell r="GN13">
            <v>0</v>
          </cell>
          <cell r="GO13"/>
          <cell r="GP13"/>
          <cell r="GQ13"/>
          <cell r="GR13"/>
          <cell r="GS13"/>
          <cell r="GT13"/>
          <cell r="GU13"/>
          <cell r="GV13"/>
          <cell r="GW13"/>
          <cell r="GX13"/>
          <cell r="GY13"/>
          <cell r="GZ13"/>
          <cell r="HA13"/>
          <cell r="HB13"/>
          <cell r="HC13"/>
          <cell r="HD13"/>
          <cell r="HE13"/>
          <cell r="HF13"/>
          <cell r="HG13"/>
          <cell r="HH13"/>
          <cell r="HI13"/>
          <cell r="HJ13"/>
          <cell r="HK13"/>
          <cell r="HL13"/>
          <cell r="HM13"/>
          <cell r="HN13"/>
          <cell r="HO13"/>
          <cell r="HP13"/>
          <cell r="HQ13"/>
          <cell r="HR13"/>
          <cell r="HS13"/>
          <cell r="HT13"/>
          <cell r="HU13"/>
          <cell r="HV13"/>
          <cell r="HW13"/>
          <cell r="HX13"/>
          <cell r="HY13"/>
          <cell r="HZ13"/>
          <cell r="IA13"/>
          <cell r="IB13"/>
          <cell r="IC13"/>
          <cell r="ID13"/>
          <cell r="IE13"/>
          <cell r="IF13"/>
          <cell r="IG13"/>
          <cell r="IH13"/>
          <cell r="II13"/>
          <cell r="IJ13"/>
          <cell r="IK13"/>
          <cell r="IL13"/>
          <cell r="IM13"/>
          <cell r="IN13"/>
          <cell r="IO13"/>
          <cell r="IP13"/>
          <cell r="IQ13"/>
          <cell r="IR13"/>
          <cell r="IS13"/>
          <cell r="IT13"/>
          <cell r="IU13"/>
          <cell r="IV13"/>
          <cell r="IW13"/>
          <cell r="IX13"/>
          <cell r="IY13"/>
          <cell r="IZ13"/>
          <cell r="JA13"/>
          <cell r="JB13"/>
          <cell r="JC13"/>
          <cell r="JD13"/>
          <cell r="JE13"/>
          <cell r="JF13"/>
          <cell r="JG13"/>
          <cell r="JH13"/>
          <cell r="JI13"/>
          <cell r="JJ13"/>
          <cell r="JK13"/>
          <cell r="JL13"/>
          <cell r="JM13"/>
          <cell r="JN13"/>
          <cell r="JO13"/>
          <cell r="JP13"/>
          <cell r="JQ13"/>
          <cell r="JR13"/>
          <cell r="JS13"/>
          <cell r="JT13"/>
          <cell r="JU13"/>
          <cell r="JV13"/>
          <cell r="JW13"/>
          <cell r="JX13"/>
          <cell r="JY13"/>
          <cell r="JZ13"/>
          <cell r="KA13"/>
          <cell r="KB13"/>
          <cell r="KC13"/>
          <cell r="KD13"/>
          <cell r="KE13"/>
          <cell r="KF13"/>
          <cell r="KG13"/>
          <cell r="KH13"/>
          <cell r="KI13"/>
          <cell r="KJ13"/>
          <cell r="KK13"/>
          <cell r="KL13"/>
          <cell r="KM13"/>
          <cell r="KN13"/>
          <cell r="KO13"/>
          <cell r="KP13"/>
          <cell r="KQ13"/>
          <cell r="KR13"/>
          <cell r="KS13"/>
          <cell r="KT13"/>
          <cell r="KU13"/>
          <cell r="KV13"/>
          <cell r="KW13"/>
          <cell r="KX13"/>
          <cell r="KY13"/>
          <cell r="KZ13"/>
          <cell r="LA13"/>
          <cell r="LB13"/>
          <cell r="LC13"/>
          <cell r="LD13"/>
          <cell r="LE13"/>
          <cell r="LF13"/>
          <cell r="LG13"/>
          <cell r="LH13"/>
          <cell r="LI13"/>
          <cell r="LJ13"/>
          <cell r="LK13"/>
          <cell r="LL13"/>
          <cell r="LM13"/>
          <cell r="LN13"/>
          <cell r="LO13"/>
          <cell r="LP13"/>
          <cell r="LQ13"/>
          <cell r="LR13"/>
          <cell r="LS13"/>
          <cell r="LT13"/>
          <cell r="LU13"/>
          <cell r="LV13"/>
          <cell r="LW13"/>
          <cell r="LX13"/>
          <cell r="LY13"/>
          <cell r="LZ13"/>
          <cell r="MA13"/>
          <cell r="MB13"/>
          <cell r="MC13"/>
          <cell r="MD13"/>
          <cell r="ME13"/>
          <cell r="MF13"/>
          <cell r="MG13"/>
          <cell r="MH13"/>
          <cell r="MI13"/>
          <cell r="MJ13"/>
          <cell r="MK13"/>
          <cell r="ML13"/>
          <cell r="MM13"/>
          <cell r="MN13"/>
          <cell r="MO13"/>
          <cell r="MP13"/>
          <cell r="MQ13"/>
          <cell r="MR13">
            <v>779</v>
          </cell>
          <cell r="MS13">
            <v>1208</v>
          </cell>
          <cell r="MT13"/>
          <cell r="MU13"/>
          <cell r="MV13"/>
          <cell r="MW13"/>
          <cell r="MX13"/>
          <cell r="MY13"/>
          <cell r="MZ13"/>
          <cell r="NA13"/>
          <cell r="NB13"/>
          <cell r="NC13"/>
          <cell r="ND13"/>
          <cell r="NE13"/>
          <cell r="NF13"/>
          <cell r="NG13"/>
          <cell r="NH13"/>
          <cell r="NI13"/>
          <cell r="NJ13"/>
          <cell r="NK13"/>
          <cell r="NL13"/>
          <cell r="NM13"/>
          <cell r="NN13"/>
          <cell r="NO13"/>
          <cell r="NP13"/>
          <cell r="NQ13"/>
          <cell r="NR13"/>
          <cell r="NS13"/>
          <cell r="NT13">
            <v>814</v>
          </cell>
          <cell r="NU13">
            <v>1263</v>
          </cell>
          <cell r="NV13">
            <v>3620</v>
          </cell>
          <cell r="NW13">
            <v>3620</v>
          </cell>
          <cell r="NX13">
            <v>7239</v>
          </cell>
          <cell r="NY13">
            <v>12663</v>
          </cell>
          <cell r="NZ13">
            <v>15378</v>
          </cell>
          <cell r="OA13">
            <v>38900</v>
          </cell>
          <cell r="OB13"/>
        </row>
        <row r="14">
          <cell r="A14" t="str">
            <v>JERARQUICO STA Y JUJUY</v>
          </cell>
          <cell r="B14">
            <v>1846</v>
          </cell>
          <cell r="C14">
            <v>3523</v>
          </cell>
          <cell r="D14">
            <v>262</v>
          </cell>
          <cell r="E14">
            <v>74</v>
          </cell>
          <cell r="F14">
            <v>74</v>
          </cell>
          <cell r="G14">
            <v>262</v>
          </cell>
          <cell r="H14">
            <v>524</v>
          </cell>
          <cell r="I14"/>
          <cell r="J14">
            <v>0</v>
          </cell>
          <cell r="K14">
            <v>5635</v>
          </cell>
          <cell r="L14"/>
          <cell r="M14">
            <v>0</v>
          </cell>
          <cell r="N14">
            <v>1973</v>
          </cell>
          <cell r="O14"/>
          <cell r="P14">
            <v>0</v>
          </cell>
          <cell r="Q14">
            <v>0</v>
          </cell>
          <cell r="R14">
            <v>85</v>
          </cell>
          <cell r="S14">
            <v>0</v>
          </cell>
          <cell r="T14">
            <v>0</v>
          </cell>
          <cell r="U14">
            <v>0</v>
          </cell>
          <cell r="V14">
            <v>1654</v>
          </cell>
          <cell r="W14">
            <v>1654</v>
          </cell>
          <cell r="X14">
            <v>1654</v>
          </cell>
          <cell r="Y14">
            <v>1654</v>
          </cell>
          <cell r="Z14">
            <v>1654</v>
          </cell>
          <cell r="AA14">
            <v>6616</v>
          </cell>
          <cell r="AB14">
            <v>0</v>
          </cell>
          <cell r="AC14">
            <v>1846</v>
          </cell>
          <cell r="AD14">
            <v>3844</v>
          </cell>
          <cell r="AE14">
            <v>286</v>
          </cell>
          <cell r="AF14">
            <v>80</v>
          </cell>
          <cell r="AG14">
            <v>80</v>
          </cell>
          <cell r="AH14">
            <v>286</v>
          </cell>
          <cell r="AI14">
            <v>572</v>
          </cell>
          <cell r="AJ14">
            <v>92</v>
          </cell>
          <cell r="AK14">
            <v>0</v>
          </cell>
          <cell r="AL14">
            <v>0</v>
          </cell>
          <cell r="AM14">
            <v>0</v>
          </cell>
          <cell r="AN14">
            <v>6148</v>
          </cell>
          <cell r="AO14">
            <v>0</v>
          </cell>
          <cell r="AP14">
            <v>2153</v>
          </cell>
          <cell r="AQ14"/>
          <cell r="AR14">
            <v>0</v>
          </cell>
          <cell r="AS14">
            <v>0</v>
          </cell>
          <cell r="AT14">
            <v>92</v>
          </cell>
          <cell r="AU14">
            <v>0</v>
          </cell>
          <cell r="AV14">
            <v>0</v>
          </cell>
          <cell r="AW14">
            <v>0</v>
          </cell>
          <cell r="AX14">
            <v>1805</v>
          </cell>
          <cell r="AY14">
            <v>1805</v>
          </cell>
          <cell r="AZ14">
            <v>1805</v>
          </cell>
          <cell r="BA14">
            <v>1805</v>
          </cell>
          <cell r="BB14">
            <v>1805</v>
          </cell>
          <cell r="BC14">
            <v>7220</v>
          </cell>
          <cell r="BD14">
            <v>0</v>
          </cell>
          <cell r="BE14">
            <v>1846</v>
          </cell>
          <cell r="BF14">
            <v>4318</v>
          </cell>
          <cell r="BG14">
            <v>321</v>
          </cell>
          <cell r="BH14">
            <v>90</v>
          </cell>
          <cell r="BI14">
            <v>90</v>
          </cell>
          <cell r="BJ14">
            <v>321</v>
          </cell>
          <cell r="BK14">
            <v>642</v>
          </cell>
          <cell r="BL14">
            <v>103</v>
          </cell>
          <cell r="BM14">
            <v>0</v>
          </cell>
          <cell r="BN14">
            <v>0</v>
          </cell>
          <cell r="BO14">
            <v>0</v>
          </cell>
          <cell r="BP14">
            <v>6907</v>
          </cell>
          <cell r="BQ14">
            <v>0</v>
          </cell>
          <cell r="BR14">
            <v>2419</v>
          </cell>
          <cell r="BS14"/>
          <cell r="BT14">
            <v>0</v>
          </cell>
          <cell r="BU14">
            <v>0</v>
          </cell>
          <cell r="BV14">
            <v>103</v>
          </cell>
          <cell r="BW14">
            <v>0</v>
          </cell>
          <cell r="BX14">
            <v>0</v>
          </cell>
          <cell r="BY14">
            <v>0</v>
          </cell>
          <cell r="BZ14">
            <v>2028</v>
          </cell>
          <cell r="CA14">
            <v>2028</v>
          </cell>
          <cell r="CB14">
            <v>2028</v>
          </cell>
          <cell r="CC14">
            <v>2028</v>
          </cell>
          <cell r="CD14">
            <v>2028</v>
          </cell>
          <cell r="CE14">
            <v>8112</v>
          </cell>
          <cell r="CF14">
            <v>0</v>
          </cell>
          <cell r="CG14">
            <v>1846</v>
          </cell>
          <cell r="CH14">
            <v>4519</v>
          </cell>
          <cell r="CI14">
            <v>336</v>
          </cell>
          <cell r="CJ14">
            <v>94</v>
          </cell>
          <cell r="CK14">
            <v>94</v>
          </cell>
          <cell r="CL14">
            <v>336</v>
          </cell>
          <cell r="CM14">
            <v>672</v>
          </cell>
          <cell r="CN14">
            <v>108</v>
          </cell>
          <cell r="CO14">
            <v>0</v>
          </cell>
          <cell r="CP14"/>
          <cell r="CQ14"/>
          <cell r="CR14">
            <v>7228</v>
          </cell>
          <cell r="CS14">
            <v>0</v>
          </cell>
          <cell r="CT14">
            <v>2531</v>
          </cell>
          <cell r="CU14"/>
          <cell r="CV14">
            <v>0</v>
          </cell>
          <cell r="CW14">
            <v>0</v>
          </cell>
          <cell r="CX14">
            <v>108</v>
          </cell>
          <cell r="CY14">
            <v>0</v>
          </cell>
          <cell r="CZ14">
            <v>0</v>
          </cell>
          <cell r="DA14">
            <v>0</v>
          </cell>
          <cell r="DB14">
            <v>2122</v>
          </cell>
          <cell r="DC14">
            <v>2122</v>
          </cell>
          <cell r="DD14">
            <v>2122</v>
          </cell>
          <cell r="DE14">
            <v>2122</v>
          </cell>
          <cell r="DF14">
            <v>2122</v>
          </cell>
          <cell r="DG14">
            <v>8488</v>
          </cell>
          <cell r="DH14">
            <v>0</v>
          </cell>
          <cell r="DI14">
            <v>1846</v>
          </cell>
          <cell r="DJ14">
            <v>4820</v>
          </cell>
          <cell r="DK14">
            <v>359</v>
          </cell>
          <cell r="DL14">
            <v>100</v>
          </cell>
          <cell r="DM14">
            <v>100</v>
          </cell>
          <cell r="DN14">
            <v>359</v>
          </cell>
          <cell r="DO14">
            <v>718</v>
          </cell>
          <cell r="DP14">
            <v>115</v>
          </cell>
          <cell r="DQ14">
            <v>0</v>
          </cell>
          <cell r="DR14"/>
          <cell r="DS14"/>
          <cell r="DT14">
            <v>7710</v>
          </cell>
          <cell r="DU14">
            <v>0</v>
          </cell>
          <cell r="DV14">
            <v>2700</v>
          </cell>
          <cell r="DW14"/>
          <cell r="DX14">
            <v>0</v>
          </cell>
          <cell r="DY14">
            <v>0</v>
          </cell>
          <cell r="DZ14">
            <v>115</v>
          </cell>
          <cell r="EA14">
            <v>0</v>
          </cell>
          <cell r="EB14">
            <v>0</v>
          </cell>
          <cell r="EC14">
            <v>0</v>
          </cell>
          <cell r="ED14">
            <v>2263</v>
          </cell>
          <cell r="EE14">
            <v>2263</v>
          </cell>
          <cell r="EF14">
            <v>2263</v>
          </cell>
          <cell r="EG14">
            <v>2263</v>
          </cell>
          <cell r="EH14">
            <v>2263</v>
          </cell>
          <cell r="EI14">
            <v>9052</v>
          </cell>
          <cell r="EJ14">
            <v>0</v>
          </cell>
          <cell r="EK14">
            <v>1846</v>
          </cell>
          <cell r="EL14">
            <v>5222</v>
          </cell>
          <cell r="EM14">
            <v>389</v>
          </cell>
          <cell r="EN14">
            <v>109</v>
          </cell>
          <cell r="EO14">
            <v>109</v>
          </cell>
          <cell r="EP14">
            <v>389</v>
          </cell>
          <cell r="EQ14">
            <v>778</v>
          </cell>
          <cell r="ER14">
            <v>125</v>
          </cell>
          <cell r="ES14">
            <v>0</v>
          </cell>
          <cell r="ET14"/>
          <cell r="EU14"/>
          <cell r="EV14">
            <v>8352</v>
          </cell>
          <cell r="EW14">
            <v>0</v>
          </cell>
          <cell r="EX14">
            <v>2925</v>
          </cell>
          <cell r="EY14"/>
          <cell r="EZ14">
            <v>0</v>
          </cell>
          <cell r="FA14">
            <v>0</v>
          </cell>
          <cell r="FB14">
            <v>125</v>
          </cell>
          <cell r="FC14">
            <v>0</v>
          </cell>
          <cell r="FD14">
            <v>0</v>
          </cell>
          <cell r="FE14">
            <v>0</v>
          </cell>
          <cell r="FF14">
            <v>2452</v>
          </cell>
          <cell r="FG14">
            <v>2263</v>
          </cell>
          <cell r="FH14">
            <v>2263</v>
          </cell>
          <cell r="FI14">
            <v>2263</v>
          </cell>
          <cell r="FJ14">
            <v>2263</v>
          </cell>
          <cell r="FK14">
            <v>9052</v>
          </cell>
          <cell r="FL14">
            <v>0</v>
          </cell>
          <cell r="FM14">
            <v>1846</v>
          </cell>
          <cell r="FN14">
            <v>5624</v>
          </cell>
          <cell r="FO14">
            <v>418</v>
          </cell>
          <cell r="FP14">
            <v>117</v>
          </cell>
          <cell r="FQ14">
            <v>117</v>
          </cell>
          <cell r="FR14">
            <v>418</v>
          </cell>
          <cell r="FS14">
            <v>836</v>
          </cell>
          <cell r="FT14">
            <v>135</v>
          </cell>
          <cell r="FU14">
            <v>0</v>
          </cell>
          <cell r="FV14"/>
          <cell r="FW14"/>
          <cell r="FX14">
            <v>8995</v>
          </cell>
          <cell r="FY14">
            <v>0</v>
          </cell>
          <cell r="FZ14">
            <v>3150</v>
          </cell>
          <cell r="GA14"/>
          <cell r="GB14">
            <v>0</v>
          </cell>
          <cell r="GC14">
            <v>0</v>
          </cell>
          <cell r="GD14">
            <v>135</v>
          </cell>
          <cell r="GE14">
            <v>0</v>
          </cell>
          <cell r="GF14">
            <v>0</v>
          </cell>
          <cell r="GG14">
            <v>0</v>
          </cell>
          <cell r="GH14">
            <v>2641</v>
          </cell>
          <cell r="GI14">
            <v>2641</v>
          </cell>
          <cell r="GJ14">
            <v>2641</v>
          </cell>
          <cell r="GK14">
            <v>2641</v>
          </cell>
          <cell r="GL14">
            <v>2641</v>
          </cell>
          <cell r="GM14">
            <v>10564</v>
          </cell>
          <cell r="GN14">
            <v>0</v>
          </cell>
          <cell r="GO14">
            <v>1846</v>
          </cell>
          <cell r="GP14">
            <v>6214</v>
          </cell>
          <cell r="GQ14">
            <v>462</v>
          </cell>
          <cell r="GR14">
            <v>129</v>
          </cell>
          <cell r="GS14">
            <v>129</v>
          </cell>
          <cell r="GT14">
            <v>462</v>
          </cell>
          <cell r="GU14">
            <v>924</v>
          </cell>
          <cell r="GV14">
            <v>0</v>
          </cell>
          <cell r="GW14">
            <v>0</v>
          </cell>
          <cell r="GX14"/>
          <cell r="GY14"/>
          <cell r="GZ14">
            <v>9939</v>
          </cell>
          <cell r="HA14"/>
          <cell r="HB14">
            <v>3481</v>
          </cell>
          <cell r="HC14"/>
          <cell r="HD14"/>
          <cell r="HE14"/>
          <cell r="HF14">
            <v>149</v>
          </cell>
          <cell r="HG14"/>
          <cell r="HH14"/>
          <cell r="HI14"/>
          <cell r="HJ14">
            <v>2918</v>
          </cell>
          <cell r="HK14">
            <v>2121</v>
          </cell>
          <cell r="HL14">
            <v>2121</v>
          </cell>
          <cell r="HM14">
            <v>2121</v>
          </cell>
          <cell r="HN14">
            <v>2121</v>
          </cell>
          <cell r="HO14">
            <v>8484</v>
          </cell>
          <cell r="HP14"/>
          <cell r="HQ14">
            <v>1846</v>
          </cell>
          <cell r="HR14">
            <v>6835</v>
          </cell>
          <cell r="HS14">
            <v>508</v>
          </cell>
          <cell r="HT14">
            <v>142</v>
          </cell>
          <cell r="HU14">
            <v>142</v>
          </cell>
          <cell r="HV14">
            <v>508</v>
          </cell>
          <cell r="HW14">
            <v>1016</v>
          </cell>
          <cell r="HX14"/>
          <cell r="HY14"/>
          <cell r="HZ14"/>
          <cell r="IA14"/>
          <cell r="IB14">
            <v>10933</v>
          </cell>
          <cell r="IC14"/>
          <cell r="ID14">
            <v>3829</v>
          </cell>
          <cell r="IE14"/>
          <cell r="IF14"/>
          <cell r="IG14"/>
          <cell r="IH14">
            <v>164</v>
          </cell>
          <cell r="II14"/>
          <cell r="IJ14"/>
          <cell r="IK14"/>
          <cell r="IL14">
            <v>2333</v>
          </cell>
          <cell r="IM14">
            <v>2333</v>
          </cell>
          <cell r="IN14">
            <v>2333</v>
          </cell>
          <cell r="IO14">
            <v>2333</v>
          </cell>
          <cell r="IP14">
            <v>2333</v>
          </cell>
          <cell r="IQ14">
            <v>9332</v>
          </cell>
          <cell r="IR14"/>
          <cell r="IS14">
            <v>1846</v>
          </cell>
          <cell r="IT14">
            <v>7656</v>
          </cell>
          <cell r="IU14">
            <v>569</v>
          </cell>
          <cell r="IV14">
            <v>159</v>
          </cell>
          <cell r="IW14">
            <v>159</v>
          </cell>
          <cell r="IX14">
            <v>569</v>
          </cell>
          <cell r="IY14">
            <v>1138</v>
          </cell>
          <cell r="IZ14"/>
          <cell r="JA14"/>
          <cell r="JB14"/>
          <cell r="JC14"/>
          <cell r="JD14">
            <v>12245</v>
          </cell>
          <cell r="JE14"/>
          <cell r="JF14">
            <v>4289</v>
          </cell>
          <cell r="JG14"/>
          <cell r="JH14"/>
          <cell r="JI14"/>
          <cell r="JJ14">
            <v>184</v>
          </cell>
          <cell r="JK14"/>
          <cell r="JL14"/>
          <cell r="JM14"/>
          <cell r="JN14">
            <v>3595</v>
          </cell>
          <cell r="JO14">
            <v>3955</v>
          </cell>
          <cell r="JP14">
            <v>3955</v>
          </cell>
          <cell r="JQ14">
            <v>3955</v>
          </cell>
          <cell r="JR14">
            <v>3955</v>
          </cell>
          <cell r="JS14">
            <v>13888</v>
          </cell>
          <cell r="JT14"/>
          <cell r="JU14">
            <v>1846</v>
          </cell>
          <cell r="JV14">
            <v>8215</v>
          </cell>
          <cell r="JW14">
            <v>611</v>
          </cell>
          <cell r="JX14">
            <v>171</v>
          </cell>
          <cell r="JY14">
            <v>171</v>
          </cell>
          <cell r="JZ14">
            <v>611</v>
          </cell>
          <cell r="KA14">
            <v>1222</v>
          </cell>
          <cell r="KB14"/>
          <cell r="KC14"/>
          <cell r="KD14"/>
          <cell r="KE14"/>
          <cell r="KF14">
            <v>13139</v>
          </cell>
          <cell r="KG14"/>
          <cell r="KH14">
            <v>4602</v>
          </cell>
          <cell r="KI14"/>
          <cell r="KJ14"/>
          <cell r="KK14"/>
          <cell r="KL14">
            <v>197</v>
          </cell>
          <cell r="KM14"/>
          <cell r="KN14"/>
          <cell r="KO14"/>
          <cell r="KP14">
            <v>3858</v>
          </cell>
          <cell r="KQ14">
            <v>3858</v>
          </cell>
          <cell r="KR14">
            <v>3858</v>
          </cell>
          <cell r="KS14">
            <v>3858</v>
          </cell>
          <cell r="KT14">
            <v>3858</v>
          </cell>
          <cell r="KU14">
            <v>15432</v>
          </cell>
          <cell r="KV14"/>
          <cell r="KW14">
            <v>1846</v>
          </cell>
          <cell r="KX14">
            <v>9222</v>
          </cell>
          <cell r="KY14">
            <v>686</v>
          </cell>
          <cell r="KZ14">
            <v>191</v>
          </cell>
          <cell r="LA14">
            <v>191</v>
          </cell>
          <cell r="LB14">
            <v>686</v>
          </cell>
          <cell r="LC14">
            <v>1372</v>
          </cell>
          <cell r="LD14"/>
          <cell r="LE14"/>
          <cell r="LF14"/>
          <cell r="LG14"/>
          <cell r="LH14">
            <v>14749</v>
          </cell>
          <cell r="LI14"/>
          <cell r="LJ14">
            <v>5166</v>
          </cell>
          <cell r="LK14"/>
          <cell r="LL14"/>
          <cell r="LM14"/>
          <cell r="LN14">
            <v>221</v>
          </cell>
          <cell r="LO14"/>
          <cell r="LP14"/>
          <cell r="LQ14"/>
          <cell r="LR14">
            <v>3858</v>
          </cell>
          <cell r="LS14">
            <v>4330</v>
          </cell>
          <cell r="LT14">
            <v>4330</v>
          </cell>
          <cell r="LU14">
            <v>4330</v>
          </cell>
          <cell r="LV14">
            <v>4330</v>
          </cell>
          <cell r="LW14">
            <v>17320</v>
          </cell>
          <cell r="LX14"/>
          <cell r="LY14">
            <v>1846</v>
          </cell>
          <cell r="LZ14">
            <v>10144</v>
          </cell>
          <cell r="MA14">
            <v>755</v>
          </cell>
          <cell r="MB14">
            <v>210</v>
          </cell>
          <cell r="MC14">
            <v>210</v>
          </cell>
          <cell r="MD14">
            <v>755</v>
          </cell>
          <cell r="ME14">
            <v>1510</v>
          </cell>
          <cell r="MF14"/>
          <cell r="MG14"/>
          <cell r="MH14"/>
          <cell r="MI14"/>
          <cell r="MJ14">
            <v>16224</v>
          </cell>
          <cell r="MK14"/>
          <cell r="ML14">
            <v>5682</v>
          </cell>
          <cell r="MM14"/>
          <cell r="MN14"/>
          <cell r="MO14"/>
          <cell r="MP14">
            <v>243</v>
          </cell>
          <cell r="MQ14"/>
          <cell r="MR14"/>
          <cell r="MS14"/>
          <cell r="MT14">
            <v>4763</v>
          </cell>
          <cell r="MU14">
            <v>4763</v>
          </cell>
          <cell r="MV14">
            <v>4763</v>
          </cell>
          <cell r="MW14">
            <v>4763</v>
          </cell>
          <cell r="MX14">
            <v>4763</v>
          </cell>
          <cell r="MY14">
            <v>19052</v>
          </cell>
          <cell r="MZ14"/>
          <cell r="NA14">
            <v>1846</v>
          </cell>
          <cell r="NB14">
            <v>10605</v>
          </cell>
          <cell r="NC14">
            <v>789</v>
          </cell>
          <cell r="ND14">
            <v>220</v>
          </cell>
          <cell r="NE14">
            <v>220</v>
          </cell>
          <cell r="NF14">
            <v>789</v>
          </cell>
          <cell r="NG14">
            <v>1578</v>
          </cell>
          <cell r="NH14"/>
          <cell r="NI14"/>
          <cell r="NJ14"/>
          <cell r="NK14"/>
          <cell r="NL14">
            <v>16961</v>
          </cell>
          <cell r="NM14"/>
          <cell r="NN14">
            <v>5941</v>
          </cell>
          <cell r="NO14"/>
          <cell r="NP14"/>
          <cell r="NQ14"/>
          <cell r="NR14">
            <v>254</v>
          </cell>
          <cell r="NS14"/>
          <cell r="NT14"/>
          <cell r="NU14"/>
          <cell r="NV14">
            <v>4980</v>
          </cell>
          <cell r="NW14">
            <v>4980</v>
          </cell>
          <cell r="NX14">
            <v>4980</v>
          </cell>
          <cell r="NY14">
            <v>4980</v>
          </cell>
          <cell r="NZ14">
            <v>4980</v>
          </cell>
          <cell r="OA14">
            <v>19920</v>
          </cell>
          <cell r="OB14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MO - Petrolero Privado"/>
      <sheetName val="MO - Personal Jerárquico"/>
      <sheetName val="BD-FCONVENIO"/>
      <sheetName val="Hoja2"/>
      <sheetName val="IVA"/>
      <sheetName val="Costo MO 2017 - RESUMEN"/>
      <sheetName val="Q POZOS"/>
      <sheetName val="BD_ESCALAS"/>
      <sheetName val="BD_ADICIONALES"/>
      <sheetName val="CCT"/>
    </sheetNames>
    <sheetDataSet>
      <sheetData sheetId="0" refreshError="1"/>
      <sheetData sheetId="1">
        <row r="8">
          <cell r="E8" t="str">
            <v>SANTA CRUZ</v>
          </cell>
        </row>
        <row r="10">
          <cell r="E10" t="str">
            <v>643/12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7">
          <cell r="C7" t="str">
            <v>CHUBUT</v>
          </cell>
        </row>
      </sheetData>
      <sheetData sheetId="9">
        <row r="6">
          <cell r="D6" t="str">
            <v>ASIG. VIANDA COMP. NO REM.</v>
          </cell>
        </row>
        <row r="8">
          <cell r="B8" t="str">
            <v>NEUQUEN</v>
          </cell>
        </row>
        <row r="9">
          <cell r="B9" t="str">
            <v>MENDOZA</v>
          </cell>
        </row>
        <row r="10">
          <cell r="B10" t="str">
            <v>SALTA</v>
          </cell>
        </row>
        <row r="11">
          <cell r="B11" t="str">
            <v>SANTA CRUZ</v>
          </cell>
        </row>
        <row r="12">
          <cell r="B12" t="str">
            <v>CHUBUT</v>
          </cell>
        </row>
        <row r="13">
          <cell r="B13" t="str">
            <v>NEUQUEN</v>
          </cell>
        </row>
        <row r="14">
          <cell r="B14" t="str">
            <v>MENDOZA</v>
          </cell>
        </row>
        <row r="15">
          <cell r="B15" t="str">
            <v>PAT. AUSTRAL</v>
          </cell>
        </row>
        <row r="16">
          <cell r="B16" t="str">
            <v>SALTA Y JUJUY</v>
          </cell>
        </row>
      </sheetData>
      <sheetData sheetId="1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G"/>
      <sheetName val="Cotizaciones"/>
      <sheetName val="Afes"/>
      <sheetName val="Datos Generales"/>
      <sheetName val="Budget"/>
      <sheetName val="Base"/>
      <sheetName val="Resumen"/>
      <sheetName val="Drilling"/>
      <sheetName val="Completion"/>
      <sheetName val="Production Well Equipment"/>
      <sheetName val="Workover Oil-Gas"/>
      <sheetName val="Conversions &amp; Sel. Injection"/>
      <sheetName val="Plants"/>
      <sheetName val="Pipeline Oil-Gas"/>
      <sheetName val="Hardware &amp; Software"/>
      <sheetName val="Studies"/>
      <sheetName val="Testing"/>
      <sheetName val="Enviroment"/>
      <sheetName val="Water Disposal"/>
      <sheetName val="Infraestructure"/>
      <sheetName val="Oil &amp; Gas Line Repair"/>
      <sheetName val="Studies(2)"/>
      <sheetName val="ANALISIS DE CORONAS"/>
      <sheetName val="MEDIOAMBIENTE"/>
      <sheetName val="OLEOD-GASO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mensual de producción"/>
      <sheetName val="entregas de petróleo y gas"/>
      <sheetName val="recuperación secundaria"/>
      <sheetName val="planta de gas"/>
      <sheetName val="producción por yac-bloques"/>
      <sheetName val="prod. de fluidos-oil"/>
      <sheetName val="prod. de fluidos-gas"/>
      <sheetName val="estadistica de est. de pozos"/>
      <sheetName val="estados de pozos"/>
      <sheetName val="estadistica de inyección"/>
      <sheetName val="estadistica de iny. sumideros"/>
      <sheetName val="estado de pozos secundaria"/>
      <sheetName val="Resumen 1"/>
      <sheetName val="Resumen 2"/>
      <sheetName val="Resumen 3"/>
    </sheetNames>
    <sheetDataSet>
      <sheetData sheetId="0" refreshError="1">
        <row r="6">
          <cell r="C6" t="str">
            <v>PORVENIR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RO"/>
      <sheetName val="Errores"/>
      <sheetName val="PD"/>
      <sheetName val="PND"/>
      <sheetName val="Template"/>
      <sheetName val="PR"/>
      <sheetName val="PO"/>
      <sheetName val="EXP"/>
      <sheetName val="TOTAL"/>
      <sheetName val="MAXIMO"/>
      <sheetName val="Datos"/>
      <sheetName val="Opciones Multip"/>
    </sheetNames>
    <sheetDataSet>
      <sheetData sheetId="0" refreshError="1">
        <row r="6">
          <cell r="C6">
            <v>2001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port"/>
      <sheetName val="API"/>
      <sheetName val="UIB"/>
    </sheetNames>
    <sheetDataSet>
      <sheetData sheetId="0" refreshError="1">
        <row r="3">
          <cell r="R3" t="str">
            <v>1 1/8"</v>
          </cell>
          <cell r="S3">
            <v>1.125</v>
          </cell>
          <cell r="T3">
            <v>0.99401955054989544</v>
          </cell>
          <cell r="U3">
            <v>3.72</v>
          </cell>
          <cell r="AF3">
            <v>3.2808398950100002</v>
          </cell>
        </row>
        <row r="4">
          <cell r="R4" t="str">
            <v>1"</v>
          </cell>
          <cell r="S4">
            <v>1</v>
          </cell>
          <cell r="T4">
            <v>0.78539816339744828</v>
          </cell>
          <cell r="U4">
            <v>2.89</v>
          </cell>
          <cell r="AF4">
            <v>3.6127291999999998E-2</v>
          </cell>
        </row>
        <row r="5">
          <cell r="H5" t="str">
            <v>M-912D-305-192</v>
          </cell>
          <cell r="J5" t="str">
            <v>192</v>
          </cell>
          <cell r="K5" t="str">
            <v>8 1/2</v>
          </cell>
          <cell r="L5">
            <v>8.5</v>
          </cell>
          <cell r="R5" t="str">
            <v>7/8"</v>
          </cell>
          <cell r="S5">
            <v>0.875</v>
          </cell>
          <cell r="T5">
            <v>0.6013204688511713</v>
          </cell>
          <cell r="U5">
            <v>2.1907999999999999</v>
          </cell>
          <cell r="AF5">
            <v>2.2046226199999999</v>
          </cell>
        </row>
        <row r="6">
          <cell r="R6" t="str">
            <v>3/4"</v>
          </cell>
          <cell r="S6">
            <v>0.75</v>
          </cell>
          <cell r="T6">
            <v>0.44178646691106466</v>
          </cell>
          <cell r="U6">
            <v>1.6255999999999999</v>
          </cell>
        </row>
        <row r="7">
          <cell r="D7" t="str">
            <v>2 1/2"</v>
          </cell>
          <cell r="E7">
            <v>250</v>
          </cell>
          <cell r="H7">
            <v>50</v>
          </cell>
        </row>
        <row r="9">
          <cell r="D9">
            <v>600</v>
          </cell>
          <cell r="H9">
            <v>28.8</v>
          </cell>
          <cell r="K9">
            <v>1400</v>
          </cell>
        </row>
        <row r="11">
          <cell r="D11">
            <v>600</v>
          </cell>
        </row>
        <row r="13">
          <cell r="D13">
            <v>120</v>
          </cell>
          <cell r="I13" t="str">
            <v>86-250</v>
          </cell>
          <cell r="J13" t="str">
            <v>condición 2</v>
          </cell>
          <cell r="K13" t="str">
            <v>D</v>
          </cell>
        </row>
        <row r="14">
          <cell r="J14">
            <v>0.8</v>
          </cell>
          <cell r="K14">
            <v>115000</v>
          </cell>
        </row>
        <row r="15">
          <cell r="D15">
            <v>0.9</v>
          </cell>
        </row>
        <row r="16">
          <cell r="H16">
            <v>10</v>
          </cell>
          <cell r="K16">
            <v>25</v>
          </cell>
        </row>
        <row r="17">
          <cell r="D17">
            <v>0.85</v>
          </cell>
        </row>
        <row r="19">
          <cell r="D19">
            <v>1.1499999999999999</v>
          </cell>
        </row>
      </sheetData>
      <sheetData sheetId="1" refreshError="1"/>
      <sheetData sheetId="2" refreshError="1">
        <row r="2">
          <cell r="A2" t="str">
            <v>86-100</v>
          </cell>
          <cell r="B2">
            <v>1</v>
          </cell>
          <cell r="C2">
            <v>2.0579999999999998</v>
          </cell>
          <cell r="D2">
            <v>7.4199999999999995E-7</v>
          </cell>
          <cell r="E2">
            <v>1.151</v>
          </cell>
          <cell r="F2" t="str">
            <v>1"</v>
          </cell>
          <cell r="G2" t="str">
            <v>7/8"</v>
          </cell>
          <cell r="H2" t="str">
            <v>3/4"</v>
          </cell>
          <cell r="J2">
            <v>0.22599999606609344</v>
          </cell>
          <cell r="K2">
            <v>0.23000000417232513</v>
          </cell>
          <cell r="L2">
            <v>0.5429999828338623</v>
          </cell>
          <cell r="M2">
            <v>0</v>
          </cell>
        </row>
        <row r="3">
          <cell r="A3" t="str">
            <v>86-125</v>
          </cell>
          <cell r="B3">
            <v>1.25</v>
          </cell>
          <cell r="C3">
            <v>2.0870000000000002</v>
          </cell>
          <cell r="D3">
            <v>7.3200000000000004E-7</v>
          </cell>
          <cell r="E3">
            <v>1.1559999999999999</v>
          </cell>
          <cell r="F3" t="str">
            <v>1"</v>
          </cell>
          <cell r="G3" t="str">
            <v>7/8"</v>
          </cell>
          <cell r="H3" t="str">
            <v>3/4"</v>
          </cell>
          <cell r="J3">
            <v>0.24300000071525574</v>
          </cell>
          <cell r="K3">
            <v>0.24500000476837158</v>
          </cell>
          <cell r="L3">
            <v>0.51200002431869507</v>
          </cell>
          <cell r="M3">
            <v>0</v>
          </cell>
        </row>
        <row r="4">
          <cell r="A4" t="str">
            <v>86-150</v>
          </cell>
          <cell r="B4">
            <v>1.5</v>
          </cell>
          <cell r="C4">
            <v>2.133</v>
          </cell>
          <cell r="D4">
            <v>7.1699999999999997E-7</v>
          </cell>
          <cell r="E4">
            <v>1.1619999999999999</v>
          </cell>
          <cell r="F4" t="str">
            <v>1"</v>
          </cell>
          <cell r="G4" t="str">
            <v>7/8"</v>
          </cell>
          <cell r="H4" t="str">
            <v>3/4"</v>
          </cell>
          <cell r="J4">
            <v>0.26800000667572021</v>
          </cell>
          <cell r="K4">
            <v>0.27000001072883606</v>
          </cell>
          <cell r="L4">
            <v>0.46299999952316284</v>
          </cell>
          <cell r="M4">
            <v>0</v>
          </cell>
        </row>
        <row r="5">
          <cell r="A5" t="str">
            <v>86-175</v>
          </cell>
          <cell r="B5">
            <v>1.75</v>
          </cell>
          <cell r="C5">
            <v>2.1850000000000001</v>
          </cell>
          <cell r="D5">
            <v>6.6899999999999997E-7</v>
          </cell>
          <cell r="E5">
            <v>1.1639999999999999</v>
          </cell>
          <cell r="F5" t="str">
            <v>1"</v>
          </cell>
          <cell r="G5" t="str">
            <v>7/8"</v>
          </cell>
          <cell r="H5" t="str">
            <v>3/4"</v>
          </cell>
          <cell r="J5">
            <v>0.29399999976158142</v>
          </cell>
          <cell r="K5">
            <v>0.30000001192092896</v>
          </cell>
          <cell r="L5">
            <v>0.40599998831748962</v>
          </cell>
          <cell r="M5">
            <v>0</v>
          </cell>
        </row>
        <row r="6">
          <cell r="A6" t="str">
            <v>86-200</v>
          </cell>
          <cell r="B6">
            <v>2</v>
          </cell>
          <cell r="C6">
            <v>2.2469999999999999</v>
          </cell>
          <cell r="D6">
            <v>6.7899999999999998E-7</v>
          </cell>
          <cell r="E6">
            <v>1.161</v>
          </cell>
          <cell r="F6" t="str">
            <v>1"</v>
          </cell>
          <cell r="G6" t="str">
            <v>7/8"</v>
          </cell>
          <cell r="H6" t="str">
            <v>3/4"</v>
          </cell>
          <cell r="J6">
            <v>0.32800000905990601</v>
          </cell>
          <cell r="K6">
            <v>0.33199998736381531</v>
          </cell>
          <cell r="L6">
            <v>0.33899998664855957</v>
          </cell>
          <cell r="M6">
            <v>0</v>
          </cell>
        </row>
        <row r="7">
          <cell r="A7" t="str">
            <v>86-225</v>
          </cell>
          <cell r="B7">
            <v>2.25</v>
          </cell>
          <cell r="C7">
            <v>2.3149999999999999</v>
          </cell>
          <cell r="D7">
            <v>6.5600000000000005E-7</v>
          </cell>
          <cell r="E7">
            <v>1.153</v>
          </cell>
          <cell r="F7" t="str">
            <v>1"</v>
          </cell>
          <cell r="G7" t="str">
            <v>7/8"</v>
          </cell>
          <cell r="H7" t="str">
            <v>3/4"</v>
          </cell>
          <cell r="J7">
            <v>0.36899998784065247</v>
          </cell>
          <cell r="K7">
            <v>0.36000001430511475</v>
          </cell>
          <cell r="L7">
            <v>0.27099999785423279</v>
          </cell>
          <cell r="M7">
            <v>0</v>
          </cell>
        </row>
        <row r="8">
          <cell r="A8" t="str">
            <v>86-250</v>
          </cell>
          <cell r="B8">
            <v>2.5</v>
          </cell>
          <cell r="C8">
            <v>2.3849999999999998</v>
          </cell>
          <cell r="D8">
            <v>6.3300000000000002E-7</v>
          </cell>
          <cell r="E8">
            <v>1.1379999999999999</v>
          </cell>
          <cell r="F8" t="str">
            <v>1"</v>
          </cell>
          <cell r="G8" t="str">
            <v>7/8"</v>
          </cell>
          <cell r="H8" t="str">
            <v>3/4"</v>
          </cell>
          <cell r="J8">
            <v>0.40599998831748962</v>
          </cell>
          <cell r="K8">
            <v>0.3970000147819519</v>
          </cell>
          <cell r="L8">
            <v>0.19699999690055847</v>
          </cell>
          <cell r="M8">
            <v>0</v>
          </cell>
        </row>
        <row r="9">
          <cell r="A9" t="str">
            <v>86-275</v>
          </cell>
          <cell r="B9">
            <v>2.75</v>
          </cell>
          <cell r="C9">
            <v>2.4550000000000001</v>
          </cell>
          <cell r="D9">
            <v>6.0999999999999998E-7</v>
          </cell>
          <cell r="E9">
            <v>1.119</v>
          </cell>
          <cell r="F9" t="str">
            <v>1"</v>
          </cell>
          <cell r="G9" t="str">
            <v>7/8"</v>
          </cell>
          <cell r="H9" t="str">
            <v>3/4"</v>
          </cell>
          <cell r="J9">
            <v>0.44499999284744263</v>
          </cell>
          <cell r="K9">
            <v>0.43299999833106995</v>
          </cell>
          <cell r="L9">
            <v>0.12200000137090683</v>
          </cell>
          <cell r="M9">
            <v>0</v>
          </cell>
        </row>
        <row r="10">
          <cell r="A10" t="str">
            <v>87-100</v>
          </cell>
          <cell r="B10">
            <v>1</v>
          </cell>
          <cell r="C10">
            <v>2.39</v>
          </cell>
          <cell r="D10">
            <v>6.1200000000000003E-7</v>
          </cell>
          <cell r="E10">
            <v>1.0549999999999999</v>
          </cell>
          <cell r="F10" t="str">
            <v>1"</v>
          </cell>
          <cell r="G10" t="str">
            <v>7/8"</v>
          </cell>
          <cell r="J10">
            <v>0.24300000071525574</v>
          </cell>
          <cell r="K10">
            <v>0.75700002908706665</v>
          </cell>
          <cell r="L10">
            <v>0</v>
          </cell>
          <cell r="M10">
            <v>0</v>
          </cell>
        </row>
        <row r="11">
          <cell r="A11" t="str">
            <v>87-125</v>
          </cell>
          <cell r="B11">
            <v>1.25</v>
          </cell>
          <cell r="C11">
            <v>2.399</v>
          </cell>
          <cell r="D11">
            <v>6.0999999999999998E-7</v>
          </cell>
          <cell r="E11">
            <v>1.0580000000000001</v>
          </cell>
          <cell r="F11" t="str">
            <v>1"</v>
          </cell>
          <cell r="G11" t="str">
            <v>7/8"</v>
          </cell>
          <cell r="J11">
            <v>0.25699999928474426</v>
          </cell>
          <cell r="K11">
            <v>0.74299997091293335</v>
          </cell>
          <cell r="L11">
            <v>0</v>
          </cell>
          <cell r="M11">
            <v>0</v>
          </cell>
        </row>
        <row r="12">
          <cell r="A12" t="str">
            <v>87-150</v>
          </cell>
          <cell r="B12">
            <v>1.5</v>
          </cell>
          <cell r="C12">
            <v>2.4129999999999998</v>
          </cell>
          <cell r="D12">
            <v>6.0699999999999997E-7</v>
          </cell>
          <cell r="E12">
            <v>1.0620000000000001</v>
          </cell>
          <cell r="F12" t="str">
            <v>1"</v>
          </cell>
          <cell r="G12" t="str">
            <v>7/8"</v>
          </cell>
          <cell r="J12">
            <v>0.27700001001358032</v>
          </cell>
          <cell r="K12">
            <v>0.72299998998641968</v>
          </cell>
          <cell r="L12">
            <v>0</v>
          </cell>
          <cell r="M12">
            <v>0</v>
          </cell>
        </row>
        <row r="13">
          <cell r="A13" t="str">
            <v>87-175</v>
          </cell>
          <cell r="B13">
            <v>1.75</v>
          </cell>
          <cell r="C13">
            <v>2.4300000000000002</v>
          </cell>
          <cell r="D13">
            <v>6.0299999999999999E-7</v>
          </cell>
          <cell r="E13">
            <v>1.0660000000000001</v>
          </cell>
          <cell r="F13" t="str">
            <v>1"</v>
          </cell>
          <cell r="G13" t="str">
            <v>7/8"</v>
          </cell>
          <cell r="J13">
            <v>0.30300000309944153</v>
          </cell>
          <cell r="K13">
            <v>0.69700002670288086</v>
          </cell>
          <cell r="L13">
            <v>0</v>
          </cell>
          <cell r="M13">
            <v>0</v>
          </cell>
        </row>
        <row r="14">
          <cell r="A14" t="str">
            <v>87-200</v>
          </cell>
          <cell r="B14">
            <v>2</v>
          </cell>
          <cell r="C14">
            <v>2.4500000000000002</v>
          </cell>
          <cell r="D14">
            <v>5.0800000000000005E-7</v>
          </cell>
          <cell r="E14">
            <v>1.071</v>
          </cell>
          <cell r="F14" t="str">
            <v>1"</v>
          </cell>
          <cell r="G14" t="str">
            <v>7/8"</v>
          </cell>
          <cell r="J14">
            <v>0.33199998736381531</v>
          </cell>
          <cell r="K14">
            <v>0.6679999828338623</v>
          </cell>
          <cell r="L14">
            <v>0</v>
          </cell>
          <cell r="M14">
            <v>0</v>
          </cell>
        </row>
        <row r="15">
          <cell r="A15" t="str">
            <v>87-225</v>
          </cell>
          <cell r="B15">
            <v>2.25</v>
          </cell>
          <cell r="C15">
            <v>2.472</v>
          </cell>
          <cell r="D15">
            <v>5.9400000000000005E-7</v>
          </cell>
          <cell r="E15">
            <v>1.075</v>
          </cell>
          <cell r="F15" t="str">
            <v>1"</v>
          </cell>
          <cell r="G15" t="str">
            <v>7/8"</v>
          </cell>
          <cell r="J15">
            <v>0.36399999260902405</v>
          </cell>
          <cell r="K15">
            <v>0.63599997758865356</v>
          </cell>
          <cell r="L15">
            <v>0</v>
          </cell>
          <cell r="M15">
            <v>0</v>
          </cell>
        </row>
        <row r="16">
          <cell r="A16" t="str">
            <v>87-250</v>
          </cell>
          <cell r="B16">
            <v>2.5</v>
          </cell>
          <cell r="C16">
            <v>2.496</v>
          </cell>
          <cell r="D16">
            <v>5.8800000000000002E-7</v>
          </cell>
          <cell r="E16">
            <v>1.079</v>
          </cell>
          <cell r="F16" t="str">
            <v>1"</v>
          </cell>
          <cell r="G16" t="str">
            <v>7/8"</v>
          </cell>
          <cell r="J16">
            <v>0.39899998903274536</v>
          </cell>
          <cell r="K16">
            <v>0.60100001096725464</v>
          </cell>
          <cell r="L16">
            <v>0</v>
          </cell>
          <cell r="M16">
            <v>0</v>
          </cell>
        </row>
        <row r="17">
          <cell r="A17" t="str">
            <v>87-275</v>
          </cell>
          <cell r="B17">
            <v>2.75</v>
          </cell>
          <cell r="C17">
            <v>2.5230000000000001</v>
          </cell>
          <cell r="D17">
            <v>5.82E-7</v>
          </cell>
          <cell r="E17">
            <v>1.0820000000000001</v>
          </cell>
          <cell r="F17" t="str">
            <v>1"</v>
          </cell>
          <cell r="G17" t="str">
            <v>7/8"</v>
          </cell>
          <cell r="J17">
            <v>0.43900001049041748</v>
          </cell>
          <cell r="K17">
            <v>0.56099998950958252</v>
          </cell>
          <cell r="L17">
            <v>0</v>
          </cell>
          <cell r="M17">
            <v>0</v>
          </cell>
        </row>
        <row r="18">
          <cell r="A18" t="str">
            <v>87-325</v>
          </cell>
          <cell r="B18">
            <v>3.25</v>
          </cell>
          <cell r="C18">
            <v>2.5750000000000002</v>
          </cell>
          <cell r="D18">
            <v>5.7000000000000005E-7</v>
          </cell>
          <cell r="E18">
            <v>1.0840000000000001</v>
          </cell>
          <cell r="F18" t="str">
            <v>1"</v>
          </cell>
          <cell r="G18" t="str">
            <v>7/8"</v>
          </cell>
          <cell r="J18">
            <v>0.51599997282028198</v>
          </cell>
          <cell r="K18">
            <v>0.48399999737739563</v>
          </cell>
          <cell r="L18">
            <v>0</v>
          </cell>
          <cell r="M18">
            <v>0</v>
          </cell>
        </row>
        <row r="19">
          <cell r="A19" t="str">
            <v>87-375</v>
          </cell>
          <cell r="B19">
            <v>3.75</v>
          </cell>
          <cell r="C19">
            <v>2.641</v>
          </cell>
          <cell r="D19">
            <v>5.5599999999999995E-7</v>
          </cell>
          <cell r="E19">
            <v>1.0780000000000001</v>
          </cell>
          <cell r="F19" t="str">
            <v>1"</v>
          </cell>
          <cell r="G19" t="str">
            <v>7/8"</v>
          </cell>
          <cell r="J19">
            <v>0.6119999885559082</v>
          </cell>
          <cell r="K19">
            <v>0.3880000114440918</v>
          </cell>
          <cell r="L19">
            <v>0</v>
          </cell>
          <cell r="M19">
            <v>0</v>
          </cell>
        </row>
        <row r="20">
          <cell r="A20" t="str">
            <v>87-475</v>
          </cell>
          <cell r="B20">
            <v>4.75</v>
          </cell>
          <cell r="C20">
            <v>2.7930000000000001</v>
          </cell>
          <cell r="D20">
            <v>5.2200000000000004E-7</v>
          </cell>
          <cell r="E20">
            <v>1.038</v>
          </cell>
          <cell r="F20" t="str">
            <v>1"</v>
          </cell>
          <cell r="G20" t="str">
            <v>7/8"</v>
          </cell>
          <cell r="J20">
            <v>0.83600002527236938</v>
          </cell>
          <cell r="K20">
            <v>0.164000004529953</v>
          </cell>
          <cell r="L20">
            <v>0</v>
          </cell>
          <cell r="M20">
            <v>0</v>
          </cell>
        </row>
        <row r="21">
          <cell r="A21" t="str">
            <v>88-xxx</v>
          </cell>
          <cell r="C21">
            <v>2.9039999999999999</v>
          </cell>
          <cell r="D21">
            <v>4.9699999999999996E-7</v>
          </cell>
          <cell r="E21">
            <v>1</v>
          </cell>
          <cell r="F21" t="str">
            <v>1"</v>
          </cell>
          <cell r="J21">
            <v>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96-100</v>
          </cell>
          <cell r="B22">
            <v>1</v>
          </cell>
          <cell r="C22">
            <v>2.3820000000000001</v>
          </cell>
          <cell r="D22">
            <v>6.7000000000000004E-7</v>
          </cell>
          <cell r="E22">
            <v>1.222</v>
          </cell>
          <cell r="F22" t="str">
            <v>1 1/8"</v>
          </cell>
          <cell r="G22" t="str">
            <v>1"</v>
          </cell>
          <cell r="H22" t="str">
            <v>7/8"</v>
          </cell>
          <cell r="I22" t="str">
            <v>3/4"</v>
          </cell>
          <cell r="J22">
            <v>0.19099999964237213</v>
          </cell>
          <cell r="K22">
            <v>0.19200000166893005</v>
          </cell>
          <cell r="L22">
            <v>0.19499999284744263</v>
          </cell>
          <cell r="M22">
            <v>0.42300000786781311</v>
          </cell>
        </row>
        <row r="23">
          <cell r="A23" t="str">
            <v>96-125</v>
          </cell>
          <cell r="B23">
            <v>1.25</v>
          </cell>
          <cell r="C23">
            <v>2.4350000000000001</v>
          </cell>
          <cell r="D23">
            <v>6.5499999999999998E-7</v>
          </cell>
          <cell r="E23">
            <v>1.224</v>
          </cell>
          <cell r="F23" t="str">
            <v>1 1/8"</v>
          </cell>
          <cell r="G23" t="str">
            <v>1"</v>
          </cell>
          <cell r="H23" t="str">
            <v>7/8"</v>
          </cell>
          <cell r="I23" t="str">
            <v>3/4"</v>
          </cell>
          <cell r="J23">
            <v>0.20499999821186066</v>
          </cell>
          <cell r="K23">
            <v>0.20499999821186066</v>
          </cell>
          <cell r="L23">
            <v>0.2070000022649765</v>
          </cell>
          <cell r="M23">
            <v>0.38299998641014099</v>
          </cell>
        </row>
        <row r="24">
          <cell r="A24" t="str">
            <v>96-150</v>
          </cell>
          <cell r="B24">
            <v>1.5</v>
          </cell>
          <cell r="C24">
            <v>2.5110000000000001</v>
          </cell>
          <cell r="D24">
            <v>6.3300000000000002E-7</v>
          </cell>
          <cell r="E24">
            <v>1.2230000000000001</v>
          </cell>
          <cell r="F24" t="str">
            <v>1 1/8"</v>
          </cell>
          <cell r="G24" t="str">
            <v>1"</v>
          </cell>
          <cell r="H24" t="str">
            <v>7/8"</v>
          </cell>
          <cell r="I24" t="str">
            <v>3/4"</v>
          </cell>
          <cell r="J24">
            <v>0.22400000691413879</v>
          </cell>
          <cell r="K24">
            <v>0.22499999403953552</v>
          </cell>
          <cell r="L24">
            <v>0.22800000011920929</v>
          </cell>
          <cell r="M24">
            <v>0.32300001382827759</v>
          </cell>
        </row>
        <row r="25">
          <cell r="A25" t="str">
            <v>96-175</v>
          </cell>
          <cell r="B25">
            <v>1.75</v>
          </cell>
          <cell r="C25">
            <v>2.6070000000000002</v>
          </cell>
          <cell r="D25">
            <v>6.06E-7</v>
          </cell>
          <cell r="E25">
            <v>1.2130000000000001</v>
          </cell>
          <cell r="F25" t="str">
            <v>1 1/8"</v>
          </cell>
          <cell r="G25" t="str">
            <v>1"</v>
          </cell>
          <cell r="H25" t="str">
            <v>7/8"</v>
          </cell>
          <cell r="I25" t="str">
            <v>3/4"</v>
          </cell>
          <cell r="J25">
            <v>0.24799999594688416</v>
          </cell>
          <cell r="K25">
            <v>0.25</v>
          </cell>
          <cell r="L25">
            <v>0.25099998712539673</v>
          </cell>
          <cell r="M25">
            <v>0.25099998712539673</v>
          </cell>
        </row>
        <row r="26">
          <cell r="A26" t="str">
            <v>96-200</v>
          </cell>
          <cell r="B26">
            <v>2</v>
          </cell>
          <cell r="C26">
            <v>2.7029999999999998</v>
          </cell>
          <cell r="D26">
            <v>5.7800000000000001E-7</v>
          </cell>
          <cell r="E26">
            <v>1.196</v>
          </cell>
          <cell r="F26" t="str">
            <v>1 1/8"</v>
          </cell>
          <cell r="G26" t="str">
            <v>1"</v>
          </cell>
          <cell r="H26" t="str">
            <v>7/8"</v>
          </cell>
          <cell r="I26" t="str">
            <v>3/4"</v>
          </cell>
          <cell r="J26">
            <v>0.27099999785423279</v>
          </cell>
          <cell r="K26">
            <v>0.27900001406669617</v>
          </cell>
          <cell r="L26">
            <v>0.27399998903274536</v>
          </cell>
          <cell r="M26">
            <v>0.17599999904632568</v>
          </cell>
        </row>
        <row r="27">
          <cell r="A27" t="str">
            <v>96-225</v>
          </cell>
          <cell r="B27">
            <v>2.25</v>
          </cell>
          <cell r="C27">
            <v>2.8</v>
          </cell>
          <cell r="D27">
            <v>5.4899999999999995E-7</v>
          </cell>
          <cell r="E27">
            <v>1.1719999999999999</v>
          </cell>
          <cell r="F27" t="str">
            <v>1 1/8"</v>
          </cell>
          <cell r="G27" t="str">
            <v>1"</v>
          </cell>
          <cell r="H27" t="str">
            <v>7/8"</v>
          </cell>
          <cell r="I27" t="str">
            <v>3/4"</v>
          </cell>
          <cell r="J27">
            <v>0.29600000381469727</v>
          </cell>
          <cell r="K27">
            <v>0.30700001120567322</v>
          </cell>
          <cell r="L27">
            <v>0.29800000786781311</v>
          </cell>
          <cell r="M27">
            <v>9.7999997437000275E-2</v>
          </cell>
        </row>
        <row r="28">
          <cell r="A28" t="str">
            <v>97-100</v>
          </cell>
          <cell r="B28">
            <v>1</v>
          </cell>
          <cell r="C28">
            <v>2.645</v>
          </cell>
          <cell r="D28">
            <v>5.68E-7</v>
          </cell>
          <cell r="E28">
            <v>1.1200000000000001</v>
          </cell>
          <cell r="F28" t="str">
            <v>1 1/8"</v>
          </cell>
          <cell r="G28" t="str">
            <v>1"</v>
          </cell>
          <cell r="H28" t="str">
            <v>7/8"</v>
          </cell>
          <cell r="J28">
            <v>0.19699999690055847</v>
          </cell>
          <cell r="K28">
            <v>0.20000000298023224</v>
          </cell>
          <cell r="L28">
            <v>0.6029999852180481</v>
          </cell>
          <cell r="M28">
            <v>0</v>
          </cell>
        </row>
        <row r="29">
          <cell r="A29" t="str">
            <v>97-125</v>
          </cell>
          <cell r="B29">
            <v>1.25</v>
          </cell>
          <cell r="C29">
            <v>2.67</v>
          </cell>
          <cell r="D29">
            <v>5.6300000000000005E-7</v>
          </cell>
          <cell r="E29">
            <v>1.1240000000000001</v>
          </cell>
          <cell r="F29" t="str">
            <v>1 1/8"</v>
          </cell>
          <cell r="G29" t="str">
            <v>1"</v>
          </cell>
          <cell r="H29" t="str">
            <v>7/8"</v>
          </cell>
          <cell r="J29">
            <v>0.20800000429153442</v>
          </cell>
          <cell r="K29">
            <v>0.21199999749660492</v>
          </cell>
          <cell r="L29">
            <v>0.57999998331069946</v>
          </cell>
          <cell r="M29">
            <v>0</v>
          </cell>
        </row>
        <row r="30">
          <cell r="A30" t="str">
            <v>97-150</v>
          </cell>
          <cell r="B30">
            <v>1.5</v>
          </cell>
          <cell r="C30">
            <v>2.7069999999999999</v>
          </cell>
          <cell r="D30">
            <v>5.5599999999999995E-7</v>
          </cell>
          <cell r="E30">
            <v>1.131</v>
          </cell>
          <cell r="F30" t="str">
            <v>1 1/8"</v>
          </cell>
          <cell r="G30" t="str">
            <v>1"</v>
          </cell>
          <cell r="H30" t="str">
            <v>7/8"</v>
          </cell>
          <cell r="J30">
            <v>0.22499999403953552</v>
          </cell>
          <cell r="K30">
            <v>0.23000000417232513</v>
          </cell>
          <cell r="L30">
            <v>0.54500001668930054</v>
          </cell>
          <cell r="M30">
            <v>0</v>
          </cell>
        </row>
        <row r="31">
          <cell r="A31" t="str">
            <v>97-175</v>
          </cell>
          <cell r="B31">
            <v>1.75</v>
          </cell>
          <cell r="C31">
            <v>2.7509999999999999</v>
          </cell>
          <cell r="D31">
            <v>5.4799999999999998E-7</v>
          </cell>
          <cell r="E31">
            <v>1.137</v>
          </cell>
          <cell r="F31" t="str">
            <v>1 1/8"</v>
          </cell>
          <cell r="G31" t="str">
            <v>1"</v>
          </cell>
          <cell r="H31" t="str">
            <v>7/8"</v>
          </cell>
          <cell r="J31">
            <v>0.24500000476837158</v>
          </cell>
          <cell r="K31">
            <v>0.25</v>
          </cell>
          <cell r="L31">
            <v>0.50599998235702515</v>
          </cell>
          <cell r="M31">
            <v>0</v>
          </cell>
        </row>
        <row r="32">
          <cell r="A32" t="str">
            <v>97-200</v>
          </cell>
          <cell r="B32">
            <v>2</v>
          </cell>
          <cell r="C32">
            <v>2.8010000000000002</v>
          </cell>
          <cell r="D32">
            <v>5.3799999999999997E-7</v>
          </cell>
          <cell r="E32">
            <v>1.141</v>
          </cell>
          <cell r="F32" t="str">
            <v>1 1/8"</v>
          </cell>
          <cell r="G32" t="str">
            <v>1"</v>
          </cell>
          <cell r="H32" t="str">
            <v>7/8"</v>
          </cell>
          <cell r="J32">
            <v>0.26800000667572021</v>
          </cell>
          <cell r="K32">
            <v>0.27399998903274536</v>
          </cell>
          <cell r="L32">
            <v>0.45800000429153442</v>
          </cell>
          <cell r="M32">
            <v>0</v>
          </cell>
        </row>
        <row r="33">
          <cell r="A33" t="str">
            <v>97-225</v>
          </cell>
          <cell r="B33">
            <v>2.25</v>
          </cell>
          <cell r="C33">
            <v>2.8559999999999999</v>
          </cell>
          <cell r="D33">
            <v>5.2799999999999996E-7</v>
          </cell>
          <cell r="E33">
            <v>1.143</v>
          </cell>
          <cell r="F33" t="str">
            <v>1 1/8"</v>
          </cell>
          <cell r="G33" t="str">
            <v>1"</v>
          </cell>
          <cell r="H33" t="str">
            <v>7/8"</v>
          </cell>
          <cell r="J33">
            <v>0.29399999976158142</v>
          </cell>
          <cell r="K33">
            <v>0.30199998617172241</v>
          </cell>
          <cell r="L33">
            <v>0.40400001406669617</v>
          </cell>
          <cell r="M33">
            <v>0</v>
          </cell>
        </row>
        <row r="34">
          <cell r="A34" t="str">
            <v>97-250</v>
          </cell>
          <cell r="B34">
            <v>2.5</v>
          </cell>
          <cell r="C34">
            <v>2.9209999999999998</v>
          </cell>
          <cell r="D34">
            <v>5.1500000000000005E-7</v>
          </cell>
          <cell r="E34">
            <v>1.141</v>
          </cell>
          <cell r="F34" t="str">
            <v>1 1/8"</v>
          </cell>
          <cell r="G34" t="str">
            <v>1"</v>
          </cell>
          <cell r="H34" t="str">
            <v>7/8"</v>
          </cell>
          <cell r="J34">
            <v>0.32499998807907104</v>
          </cell>
          <cell r="K34">
            <v>0.33100000023841858</v>
          </cell>
          <cell r="L34">
            <v>0.34400001168251038</v>
          </cell>
          <cell r="M34">
            <v>0</v>
          </cell>
        </row>
        <row r="35">
          <cell r="A35" t="str">
            <v>97-275</v>
          </cell>
          <cell r="B35">
            <v>2.75</v>
          </cell>
          <cell r="C35">
            <v>2.9889999999999999</v>
          </cell>
          <cell r="D35">
            <v>5.0299999999999999E-7</v>
          </cell>
          <cell r="E35">
            <v>1.135</v>
          </cell>
          <cell r="F35" t="str">
            <v>1 1/8"</v>
          </cell>
          <cell r="G35" t="str">
            <v>1"</v>
          </cell>
          <cell r="H35" t="str">
            <v>7/8"</v>
          </cell>
          <cell r="J35">
            <v>0.36100000143051147</v>
          </cell>
          <cell r="K35">
            <v>0.3529999852180481</v>
          </cell>
          <cell r="L35">
            <v>0.28600001335144043</v>
          </cell>
          <cell r="M35">
            <v>0</v>
          </cell>
        </row>
        <row r="36">
          <cell r="A36" t="str">
            <v>97-325</v>
          </cell>
          <cell r="B36">
            <v>3.25</v>
          </cell>
          <cell r="C36">
            <v>3.1320000000000001</v>
          </cell>
          <cell r="D36">
            <v>4.75E-7</v>
          </cell>
          <cell r="E36">
            <v>1.111</v>
          </cell>
          <cell r="F36" t="str">
            <v>1 1/8"</v>
          </cell>
          <cell r="G36" t="str">
            <v>1"</v>
          </cell>
          <cell r="H36" t="str">
            <v>7/8"</v>
          </cell>
          <cell r="J36">
            <v>0.42899999022483826</v>
          </cell>
          <cell r="K36">
            <v>0.41899999976158142</v>
          </cell>
          <cell r="L36">
            <v>0.15199999511241913</v>
          </cell>
          <cell r="M36">
            <v>0</v>
          </cell>
        </row>
        <row r="37">
          <cell r="A37" t="str">
            <v>98-100</v>
          </cell>
          <cell r="B37">
            <v>1</v>
          </cell>
          <cell r="C37">
            <v>3.0680000000000001</v>
          </cell>
          <cell r="D37">
            <v>4.75E-7</v>
          </cell>
          <cell r="E37">
            <v>1.0429999999999999</v>
          </cell>
          <cell r="F37" t="str">
            <v>1 1/8"</v>
          </cell>
          <cell r="G37" t="str">
            <v>1"</v>
          </cell>
          <cell r="J37">
            <v>0.21199999749660492</v>
          </cell>
          <cell r="K37">
            <v>0.78799998760223389</v>
          </cell>
          <cell r="L37">
            <v>0</v>
          </cell>
          <cell r="M37">
            <v>0</v>
          </cell>
        </row>
        <row r="38">
          <cell r="A38" t="str">
            <v>98-125</v>
          </cell>
          <cell r="B38">
            <v>1.25</v>
          </cell>
          <cell r="C38">
            <v>3.0760000000000001</v>
          </cell>
          <cell r="D38">
            <v>4.7399999999999998E-7</v>
          </cell>
          <cell r="E38">
            <v>1.0449999999999999</v>
          </cell>
          <cell r="F38" t="str">
            <v>1 1/8"</v>
          </cell>
          <cell r="G38" t="str">
            <v>1"</v>
          </cell>
          <cell r="J38">
            <v>0.22200000286102295</v>
          </cell>
          <cell r="K38">
            <v>0.77799999713897705</v>
          </cell>
          <cell r="L38">
            <v>0</v>
          </cell>
          <cell r="M38">
            <v>0</v>
          </cell>
        </row>
        <row r="39">
          <cell r="A39" t="str">
            <v>98-150</v>
          </cell>
          <cell r="B39">
            <v>1.5</v>
          </cell>
          <cell r="C39">
            <v>3.089</v>
          </cell>
          <cell r="D39">
            <v>4.7199999999999999E-7</v>
          </cell>
          <cell r="E39">
            <v>1.048</v>
          </cell>
          <cell r="F39" t="str">
            <v>1 1/8"</v>
          </cell>
          <cell r="G39" t="str">
            <v>1"</v>
          </cell>
          <cell r="J39">
            <v>0.23800000548362732</v>
          </cell>
          <cell r="K39">
            <v>0.76200002431869507</v>
          </cell>
          <cell r="L39">
            <v>0</v>
          </cell>
          <cell r="M39">
            <v>0</v>
          </cell>
        </row>
        <row r="40">
          <cell r="A40" t="str">
            <v>98-175</v>
          </cell>
          <cell r="B40">
            <v>1.75</v>
          </cell>
          <cell r="C40">
            <v>3.1030000000000002</v>
          </cell>
          <cell r="D40">
            <v>4.7E-7</v>
          </cell>
          <cell r="E40">
            <v>1.0509999999999999</v>
          </cell>
          <cell r="F40" t="str">
            <v>1 1/8"</v>
          </cell>
          <cell r="G40" t="str">
            <v>1"</v>
          </cell>
          <cell r="J40">
            <v>0.25699999928474426</v>
          </cell>
          <cell r="K40">
            <v>0.74299997091293335</v>
          </cell>
          <cell r="L40">
            <v>0</v>
          </cell>
          <cell r="M40">
            <v>0</v>
          </cell>
        </row>
        <row r="41">
          <cell r="A41" t="str">
            <v>98-200</v>
          </cell>
          <cell r="B41">
            <v>2</v>
          </cell>
          <cell r="C41">
            <v>3.1179999999999999</v>
          </cell>
          <cell r="D41">
            <v>4.6800000000000001E-7</v>
          </cell>
          <cell r="E41">
            <v>1.0549999999999999</v>
          </cell>
          <cell r="F41" t="str">
            <v>1 1/8"</v>
          </cell>
          <cell r="G41" t="str">
            <v>1"</v>
          </cell>
          <cell r="J41">
            <v>0.27700001001358032</v>
          </cell>
          <cell r="K41">
            <v>0.72299998998641968</v>
          </cell>
          <cell r="L41">
            <v>0</v>
          </cell>
          <cell r="M41">
            <v>0</v>
          </cell>
        </row>
        <row r="42">
          <cell r="A42" t="str">
            <v>98-225</v>
          </cell>
          <cell r="B42">
            <v>2.25</v>
          </cell>
          <cell r="C42">
            <v>3.137</v>
          </cell>
          <cell r="D42">
            <v>4.6499999999999999E-7</v>
          </cell>
          <cell r="E42">
            <v>1.0580000000000001</v>
          </cell>
          <cell r="F42" t="str">
            <v>1 1/8"</v>
          </cell>
          <cell r="G42" t="str">
            <v>1"</v>
          </cell>
          <cell r="J42">
            <v>0.30099999904632568</v>
          </cell>
          <cell r="K42">
            <v>0.69900000095367432</v>
          </cell>
          <cell r="L42">
            <v>0</v>
          </cell>
          <cell r="M42">
            <v>0</v>
          </cell>
        </row>
        <row r="43">
          <cell r="A43" t="str">
            <v>98-250</v>
          </cell>
          <cell r="B43">
            <v>2.5</v>
          </cell>
          <cell r="C43">
            <v>3.157</v>
          </cell>
          <cell r="D43">
            <v>4.63E-7</v>
          </cell>
          <cell r="E43">
            <v>1.0620000000000001</v>
          </cell>
          <cell r="F43" t="str">
            <v>1 1/8"</v>
          </cell>
          <cell r="G43" t="str">
            <v>1"</v>
          </cell>
          <cell r="J43">
            <v>0.32699999213218689</v>
          </cell>
          <cell r="K43">
            <v>0.67299997806549072</v>
          </cell>
          <cell r="L43">
            <v>0</v>
          </cell>
          <cell r="M43">
            <v>0</v>
          </cell>
        </row>
        <row r="44">
          <cell r="A44" t="str">
            <v>98-275</v>
          </cell>
          <cell r="B44">
            <v>2.75</v>
          </cell>
          <cell r="C44">
            <v>3.18</v>
          </cell>
          <cell r="D44">
            <v>4.5999999999999999E-7</v>
          </cell>
          <cell r="E44">
            <v>1.0660000000000001</v>
          </cell>
          <cell r="F44" t="str">
            <v>1 1/8"</v>
          </cell>
          <cell r="G44" t="str">
            <v>1"</v>
          </cell>
          <cell r="J44">
            <v>0.35600000619888306</v>
          </cell>
          <cell r="K44">
            <v>0.64399999380111694</v>
          </cell>
          <cell r="L44">
            <v>0</v>
          </cell>
          <cell r="M44">
            <v>0</v>
          </cell>
        </row>
        <row r="45">
          <cell r="A45" t="str">
            <v>98-325</v>
          </cell>
          <cell r="B45">
            <v>3.25</v>
          </cell>
          <cell r="C45">
            <v>3.2309999999999999</v>
          </cell>
          <cell r="D45">
            <v>4.5299999999999999E-7</v>
          </cell>
          <cell r="E45">
            <v>1.071</v>
          </cell>
          <cell r="F45" t="str">
            <v>1 1/8"</v>
          </cell>
          <cell r="G45" t="str">
            <v>1"</v>
          </cell>
          <cell r="J45">
            <v>0.42199999094009399</v>
          </cell>
          <cell r="K45">
            <v>0.57800000905990601</v>
          </cell>
          <cell r="L45">
            <v>0</v>
          </cell>
          <cell r="M45">
            <v>0</v>
          </cell>
        </row>
        <row r="46">
          <cell r="A46" t="str">
            <v>98-375</v>
          </cell>
          <cell r="B46">
            <v>3.75</v>
          </cell>
          <cell r="C46">
            <v>3.2890000000000001</v>
          </cell>
          <cell r="D46">
            <v>4.4499999999999997E-7</v>
          </cell>
          <cell r="E46">
            <v>1.0740000000000001</v>
          </cell>
          <cell r="F46" t="str">
            <v>1 1/8"</v>
          </cell>
          <cell r="G46" t="str">
            <v>1"</v>
          </cell>
          <cell r="J46">
            <v>0.49700000882148743</v>
          </cell>
          <cell r="K46">
            <v>0.50300002098083496</v>
          </cell>
          <cell r="L46">
            <v>0</v>
          </cell>
          <cell r="M46">
            <v>0</v>
          </cell>
        </row>
        <row r="47">
          <cell r="A47" t="str">
            <v>98-475</v>
          </cell>
          <cell r="B47">
            <v>4.75</v>
          </cell>
          <cell r="C47">
            <v>3.4119999999999999</v>
          </cell>
          <cell r="D47">
            <v>4.2800000000000002E-7</v>
          </cell>
          <cell r="E47">
            <v>1.0640000000000001</v>
          </cell>
          <cell r="F47" t="str">
            <v>1 1/8"</v>
          </cell>
          <cell r="G47" t="str">
            <v>1"</v>
          </cell>
          <cell r="J47">
            <v>0.65700000524520874</v>
          </cell>
          <cell r="K47">
            <v>0.34299999475479126</v>
          </cell>
          <cell r="L47">
            <v>0</v>
          </cell>
          <cell r="M47">
            <v>0</v>
          </cell>
        </row>
        <row r="48">
          <cell r="A48" t="str">
            <v>99-xxx</v>
          </cell>
          <cell r="C48">
            <v>3.6760000000000002</v>
          </cell>
          <cell r="D48">
            <v>3.9299999999999999E-7</v>
          </cell>
          <cell r="E48">
            <v>1</v>
          </cell>
          <cell r="F48" t="str">
            <v>1 1/8"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</sheetData>
      <sheetData sheetId="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 Medicion"/>
      <sheetName val="Sda. F.W.( Pta. Nueva) "/>
      <sheetName val="Sda. API (Pta. Nueva)B.C. "/>
      <sheetName val="Eda API Planta Vieja  "/>
      <sheetName val="Sda API Planta Vieja"/>
      <sheetName val="Metas"/>
      <sheetName val="Pileta Revestida"/>
      <sheetName val="Entrada Tk Bafle"/>
      <sheetName val="Salida Tk Bafle"/>
      <sheetName val="Impulsion Bomba Inyectora"/>
      <sheetName val="Datos Graficos"/>
      <sheetName val="Plano"/>
      <sheetName val="Graficos Bba Inyeccion"/>
      <sheetName val="Historico"/>
      <sheetName val="Costos"/>
      <sheetName val="Sda. API (Pta. Nueva) "/>
      <sheetName val="Entrada API"/>
      <sheetName val="Salida API"/>
      <sheetName val="Planta de Inyeccion - Cerro Dra"/>
    </sheetNames>
    <sheetDataSet>
      <sheetData sheetId="0">
        <row r="2">
          <cell r="V2">
            <v>10</v>
          </cell>
          <cell r="W2">
            <v>1</v>
          </cell>
        </row>
        <row r="3">
          <cell r="V3">
            <v>100</v>
          </cell>
          <cell r="W3">
            <v>2</v>
          </cell>
        </row>
        <row r="4">
          <cell r="V4">
            <v>1000</v>
          </cell>
          <cell r="W4">
            <v>3</v>
          </cell>
        </row>
        <row r="5">
          <cell r="V5">
            <v>10000</v>
          </cell>
          <cell r="W5">
            <v>4</v>
          </cell>
        </row>
      </sheetData>
      <sheetData sheetId="1"/>
      <sheetData sheetId="2"/>
      <sheetData sheetId="3"/>
      <sheetData sheetId="4"/>
      <sheetData sheetId="5"/>
      <sheetData sheetId="6">
        <row r="7">
          <cell r="A7">
            <v>36854</v>
          </cell>
          <cell r="B7">
            <v>19</v>
          </cell>
          <cell r="C7">
            <v>0.9</v>
          </cell>
          <cell r="D7">
            <v>3</v>
          </cell>
          <cell r="E7">
            <v>13</v>
          </cell>
          <cell r="F7">
            <v>100</v>
          </cell>
          <cell r="G7">
            <v>2.2805017103762828</v>
          </cell>
          <cell r="H7">
            <v>7.58</v>
          </cell>
          <cell r="I7">
            <v>50</v>
          </cell>
          <cell r="J7">
            <v>1000</v>
          </cell>
          <cell r="O7">
            <v>30</v>
          </cell>
        </row>
        <row r="8">
          <cell r="A8">
            <v>36871</v>
          </cell>
          <cell r="B8">
            <v>21</v>
          </cell>
          <cell r="C8">
            <v>1.79</v>
          </cell>
          <cell r="D8">
            <v>4.9000000000000004</v>
          </cell>
          <cell r="E8">
            <v>11</v>
          </cell>
          <cell r="F8">
            <v>150</v>
          </cell>
          <cell r="G8">
            <v>2.2271714922048997</v>
          </cell>
          <cell r="H8">
            <v>7.66</v>
          </cell>
          <cell r="I8">
            <v>55</v>
          </cell>
          <cell r="J8">
            <v>1000</v>
          </cell>
          <cell r="O8">
            <v>40</v>
          </cell>
        </row>
        <row r="9">
          <cell r="A9">
            <v>36879</v>
          </cell>
          <cell r="B9">
            <v>16</v>
          </cell>
          <cell r="C9">
            <v>1.2</v>
          </cell>
          <cell r="D9">
            <v>3.6</v>
          </cell>
          <cell r="E9">
            <v>13</v>
          </cell>
          <cell r="F9">
            <v>150</v>
          </cell>
          <cell r="G9">
            <v>2.3142791020597082</v>
          </cell>
          <cell r="H9">
            <v>7.73</v>
          </cell>
          <cell r="I9">
            <v>54</v>
          </cell>
          <cell r="J9">
            <v>1000</v>
          </cell>
          <cell r="O9">
            <v>45</v>
          </cell>
        </row>
        <row r="10">
          <cell r="A10">
            <v>36887</v>
          </cell>
          <cell r="B10">
            <v>36</v>
          </cell>
          <cell r="C10">
            <v>0.57999999999999996</v>
          </cell>
          <cell r="D10">
            <v>5.2</v>
          </cell>
          <cell r="E10">
            <v>10</v>
          </cell>
          <cell r="F10">
            <v>100</v>
          </cell>
          <cell r="G10">
            <v>2.2522522522522523</v>
          </cell>
          <cell r="H10">
            <v>7.71</v>
          </cell>
          <cell r="I10">
            <v>55</v>
          </cell>
          <cell r="J10">
            <v>1000</v>
          </cell>
          <cell r="O10">
            <v>54</v>
          </cell>
        </row>
        <row r="11">
          <cell r="A11">
            <v>36907</v>
          </cell>
          <cell r="B11">
            <v>24</v>
          </cell>
          <cell r="C11">
            <v>0.25</v>
          </cell>
          <cell r="D11">
            <v>5</v>
          </cell>
          <cell r="E11">
            <v>12</v>
          </cell>
          <cell r="F11">
            <v>100</v>
          </cell>
          <cell r="G11">
            <v>2.197802197802198</v>
          </cell>
          <cell r="H11">
            <v>7.79</v>
          </cell>
          <cell r="I11">
            <v>58</v>
          </cell>
          <cell r="J11">
            <v>100</v>
          </cell>
          <cell r="O11">
            <v>2430</v>
          </cell>
        </row>
        <row r="12">
          <cell r="A12">
            <v>36958</v>
          </cell>
          <cell r="C12">
            <v>0.63</v>
          </cell>
          <cell r="D12">
            <v>5.3</v>
          </cell>
          <cell r="E12">
            <v>12</v>
          </cell>
          <cell r="F12">
            <v>200</v>
          </cell>
          <cell r="I12">
            <v>58</v>
          </cell>
          <cell r="J12">
            <v>100</v>
          </cell>
          <cell r="O12">
            <v>75</v>
          </cell>
        </row>
        <row r="13">
          <cell r="A13">
            <v>36984</v>
          </cell>
          <cell r="C13">
            <v>0.65</v>
          </cell>
          <cell r="D13">
            <v>2.5</v>
          </cell>
          <cell r="E13">
            <v>14</v>
          </cell>
          <cell r="F13">
            <v>150</v>
          </cell>
          <cell r="G13">
            <v>2.2271714922048997</v>
          </cell>
          <cell r="H13">
            <v>7.53</v>
          </cell>
          <cell r="I13">
            <v>58</v>
          </cell>
          <cell r="J13">
            <v>100</v>
          </cell>
          <cell r="O13">
            <v>13834</v>
          </cell>
          <cell r="P13" t="str">
            <v xml:space="preserve">se tiró oil a pileta de tierra, </v>
          </cell>
        </row>
        <row r="14">
          <cell r="A14">
            <v>37006</v>
          </cell>
          <cell r="B14">
            <v>30</v>
          </cell>
          <cell r="C14">
            <v>0.22</v>
          </cell>
          <cell r="D14">
            <v>0.6</v>
          </cell>
          <cell r="E14">
            <v>22</v>
          </cell>
          <cell r="F14">
            <v>80</v>
          </cell>
          <cell r="H14">
            <v>7.26</v>
          </cell>
          <cell r="I14">
            <v>50</v>
          </cell>
          <cell r="J14">
            <v>10</v>
          </cell>
          <cell r="O14">
            <v>86</v>
          </cell>
        </row>
        <row r="15">
          <cell r="A15">
            <v>37033</v>
          </cell>
          <cell r="B15">
            <v>22</v>
          </cell>
          <cell r="C15">
            <v>0.15</v>
          </cell>
          <cell r="D15">
            <v>2</v>
          </cell>
          <cell r="E15">
            <v>6</v>
          </cell>
          <cell r="F15">
            <v>25</v>
          </cell>
          <cell r="G15">
            <v>2.3310023310023311</v>
          </cell>
          <cell r="H15">
            <v>7.86</v>
          </cell>
          <cell r="I15">
            <v>55</v>
          </cell>
          <cell r="J15">
            <v>100</v>
          </cell>
          <cell r="O15">
            <v>74</v>
          </cell>
          <cell r="P15" t="str">
            <v xml:space="preserve">pileta con Petroleo </v>
          </cell>
        </row>
        <row r="16">
          <cell r="A16">
            <v>37062</v>
          </cell>
          <cell r="B16">
            <v>28</v>
          </cell>
          <cell r="C16">
            <v>0.15</v>
          </cell>
          <cell r="D16">
            <v>2</v>
          </cell>
          <cell r="E16">
            <v>16</v>
          </cell>
          <cell r="F16">
            <v>10</v>
          </cell>
          <cell r="G16">
            <v>2.169</v>
          </cell>
          <cell r="H16">
            <v>7.55</v>
          </cell>
          <cell r="I16">
            <v>53</v>
          </cell>
          <cell r="J16">
            <v>100</v>
          </cell>
          <cell r="O16">
            <v>179</v>
          </cell>
          <cell r="P16" t="str">
            <v xml:space="preserve">pileta con Petroleo </v>
          </cell>
        </row>
        <row r="17">
          <cell r="A17">
            <v>37089</v>
          </cell>
          <cell r="B17">
            <v>5</v>
          </cell>
          <cell r="C17">
            <v>0.1</v>
          </cell>
          <cell r="D17">
            <v>4</v>
          </cell>
          <cell r="E17">
            <v>26</v>
          </cell>
          <cell r="F17">
            <v>20</v>
          </cell>
          <cell r="G17">
            <v>2.2669999999999999</v>
          </cell>
          <cell r="H17">
            <v>7.63</v>
          </cell>
          <cell r="I17">
            <v>48</v>
          </cell>
          <cell r="J17">
            <v>100</v>
          </cell>
          <cell r="O17">
            <v>360</v>
          </cell>
          <cell r="P17" t="str">
            <v xml:space="preserve">pileta con Petroleo </v>
          </cell>
        </row>
        <row r="18">
          <cell r="A18">
            <v>37144</v>
          </cell>
          <cell r="B18">
            <v>17</v>
          </cell>
          <cell r="C18">
            <v>0.2</v>
          </cell>
          <cell r="D18">
            <v>2</v>
          </cell>
          <cell r="E18">
            <v>11</v>
          </cell>
          <cell r="F18">
            <v>10</v>
          </cell>
          <cell r="G18">
            <v>2.2719999999999998</v>
          </cell>
          <cell r="H18">
            <v>7.82</v>
          </cell>
          <cell r="I18">
            <v>51</v>
          </cell>
          <cell r="J18">
            <v>100</v>
          </cell>
          <cell r="O18">
            <v>126</v>
          </cell>
          <cell r="P18" t="str">
            <v>Fecha de lect.Bact. 27/08/2001</v>
          </cell>
        </row>
        <row r="19">
          <cell r="A19">
            <v>37173</v>
          </cell>
          <cell r="B19">
            <v>22</v>
          </cell>
          <cell r="C19">
            <v>0.3</v>
          </cell>
          <cell r="D19">
            <v>3.5</v>
          </cell>
          <cell r="E19">
            <v>11</v>
          </cell>
          <cell r="F19">
            <v>8</v>
          </cell>
          <cell r="G19">
            <v>2.347</v>
          </cell>
          <cell r="H19">
            <v>8.3699999999999992</v>
          </cell>
          <cell r="I19">
            <v>53</v>
          </cell>
          <cell r="J19">
            <v>100</v>
          </cell>
          <cell r="O19">
            <v>83</v>
          </cell>
        </row>
        <row r="20">
          <cell r="A20">
            <v>37203</v>
          </cell>
          <cell r="B20">
            <v>27</v>
          </cell>
          <cell r="C20">
            <v>0.3</v>
          </cell>
          <cell r="D20">
            <v>2.5</v>
          </cell>
          <cell r="E20">
            <v>13</v>
          </cell>
          <cell r="F20">
            <v>150</v>
          </cell>
          <cell r="G20">
            <v>2.2883</v>
          </cell>
          <cell r="H20">
            <v>7.7</v>
          </cell>
          <cell r="I20">
            <v>58</v>
          </cell>
          <cell r="J20">
            <v>100</v>
          </cell>
          <cell r="O20">
            <v>99</v>
          </cell>
          <cell r="P20" t="str">
            <v xml:space="preserve">se tiró oil a pileta de tierra, </v>
          </cell>
        </row>
        <row r="21">
          <cell r="A21">
            <v>37229</v>
          </cell>
          <cell r="B21">
            <v>21</v>
          </cell>
          <cell r="C21">
            <v>0.1</v>
          </cell>
          <cell r="D21">
            <v>3</v>
          </cell>
          <cell r="E21">
            <v>12</v>
          </cell>
          <cell r="F21">
            <v>800</v>
          </cell>
          <cell r="G21">
            <v>2.415</v>
          </cell>
          <cell r="H21">
            <v>6.5</v>
          </cell>
          <cell r="I21">
            <v>56</v>
          </cell>
          <cell r="J21">
            <v>100</v>
          </cell>
          <cell r="O21">
            <v>73</v>
          </cell>
          <cell r="P21" t="str">
            <v>Lect.Bact.8/11/01</v>
          </cell>
        </row>
        <row r="22">
          <cell r="A22">
            <v>37265</v>
          </cell>
          <cell r="B22">
            <v>27</v>
          </cell>
          <cell r="C22">
            <v>0.35</v>
          </cell>
          <cell r="D22">
            <v>1.5</v>
          </cell>
          <cell r="E22">
            <v>5</v>
          </cell>
          <cell r="F22">
            <v>400</v>
          </cell>
          <cell r="G22">
            <v>2.3363999999999998</v>
          </cell>
          <cell r="H22">
            <v>7.1</v>
          </cell>
          <cell r="I22">
            <v>43</v>
          </cell>
          <cell r="J22">
            <v>100</v>
          </cell>
          <cell r="O22">
            <v>44</v>
          </cell>
          <cell r="P22" t="str">
            <v>Lect.Bact.8/11/01</v>
          </cell>
        </row>
        <row r="23">
          <cell r="A23">
            <v>37288</v>
          </cell>
          <cell r="B23">
            <v>13</v>
          </cell>
          <cell r="C23">
            <v>0.15</v>
          </cell>
          <cell r="D23">
            <v>0.1</v>
          </cell>
          <cell r="E23">
            <v>10</v>
          </cell>
          <cell r="F23">
            <v>100</v>
          </cell>
          <cell r="G23">
            <v>2.4049999999999998</v>
          </cell>
          <cell r="H23">
            <v>7.2</v>
          </cell>
          <cell r="I23">
            <v>74</v>
          </cell>
          <cell r="J23">
            <v>100</v>
          </cell>
          <cell r="O23">
            <v>94</v>
          </cell>
        </row>
        <row r="24">
          <cell r="A24">
            <v>37328</v>
          </cell>
          <cell r="B24">
            <v>9</v>
          </cell>
          <cell r="C24">
            <v>0.1</v>
          </cell>
          <cell r="D24">
            <v>3</v>
          </cell>
          <cell r="E24">
            <v>10</v>
          </cell>
          <cell r="F24">
            <v>10</v>
          </cell>
          <cell r="G24">
            <v>2.3363999999999998</v>
          </cell>
          <cell r="H24">
            <v>7.3</v>
          </cell>
          <cell r="I24">
            <v>54</v>
          </cell>
          <cell r="J24">
            <v>100</v>
          </cell>
          <cell r="O24">
            <v>51</v>
          </cell>
        </row>
        <row r="25">
          <cell r="A25">
            <v>37361</v>
          </cell>
          <cell r="B25">
            <v>12</v>
          </cell>
          <cell r="C25">
            <v>0.1</v>
          </cell>
          <cell r="D25">
            <v>3.5</v>
          </cell>
          <cell r="E25">
            <v>10</v>
          </cell>
          <cell r="F25">
            <v>8</v>
          </cell>
          <cell r="G25">
            <v>2.4508999999999999</v>
          </cell>
          <cell r="H25">
            <v>7.4</v>
          </cell>
          <cell r="I25">
            <v>53</v>
          </cell>
          <cell r="J25">
            <v>1000</v>
          </cell>
          <cell r="O25">
            <v>158</v>
          </cell>
        </row>
        <row r="26">
          <cell r="A26">
            <v>37410</v>
          </cell>
          <cell r="B26">
            <v>13</v>
          </cell>
          <cell r="C26">
            <v>0.15</v>
          </cell>
          <cell r="D26">
            <v>3.5</v>
          </cell>
          <cell r="E26">
            <v>10</v>
          </cell>
          <cell r="F26">
            <v>80</v>
          </cell>
          <cell r="G26">
            <v>2.4937</v>
          </cell>
          <cell r="H26">
            <v>7.1</v>
          </cell>
          <cell r="I26">
            <v>41</v>
          </cell>
          <cell r="J26">
            <v>1000</v>
          </cell>
          <cell r="O26">
            <v>272</v>
          </cell>
        </row>
        <row r="27">
          <cell r="A27">
            <v>37440</v>
          </cell>
          <cell r="B27">
            <v>18</v>
          </cell>
          <cell r="C27">
            <v>0.6</v>
          </cell>
          <cell r="D27">
            <v>1</v>
          </cell>
          <cell r="E27">
            <v>11</v>
          </cell>
          <cell r="F27">
            <v>8</v>
          </cell>
          <cell r="G27">
            <v>2.6315</v>
          </cell>
          <cell r="H27">
            <v>7.1</v>
          </cell>
          <cell r="I27">
            <v>52</v>
          </cell>
          <cell r="J27">
            <v>100</v>
          </cell>
          <cell r="O27">
            <v>106</v>
          </cell>
        </row>
        <row r="28">
          <cell r="A28">
            <v>37470</v>
          </cell>
          <cell r="B28">
            <v>16</v>
          </cell>
          <cell r="C28">
            <v>0.4</v>
          </cell>
          <cell r="D28">
            <v>1</v>
          </cell>
          <cell r="E28">
            <v>14</v>
          </cell>
          <cell r="F28">
            <v>100</v>
          </cell>
          <cell r="G28">
            <v>2.5906699999999998</v>
          </cell>
          <cell r="H28">
            <v>7.3</v>
          </cell>
          <cell r="I28">
            <v>54</v>
          </cell>
          <cell r="J28">
            <v>10000</v>
          </cell>
          <cell r="O28">
            <v>214</v>
          </cell>
        </row>
        <row r="29">
          <cell r="A29">
            <v>37505</v>
          </cell>
          <cell r="B29">
            <v>9</v>
          </cell>
          <cell r="C29">
            <v>0.4</v>
          </cell>
          <cell r="D29">
            <v>2</v>
          </cell>
          <cell r="E29">
            <v>12</v>
          </cell>
          <cell r="F29">
            <v>40</v>
          </cell>
          <cell r="G29">
            <v>2.6595569999999999</v>
          </cell>
          <cell r="H29">
            <v>7</v>
          </cell>
          <cell r="I29">
            <v>50</v>
          </cell>
          <cell r="J29">
            <v>100</v>
          </cell>
          <cell r="O29">
            <v>128</v>
          </cell>
        </row>
        <row r="30">
          <cell r="A30">
            <v>37538</v>
          </cell>
          <cell r="B30">
            <v>7</v>
          </cell>
          <cell r="C30">
            <v>0.4</v>
          </cell>
          <cell r="D30">
            <v>3</v>
          </cell>
          <cell r="E30">
            <v>13</v>
          </cell>
          <cell r="F30">
            <v>150</v>
          </cell>
          <cell r="G30">
            <v>2.7776999999999998</v>
          </cell>
          <cell r="H30">
            <v>7</v>
          </cell>
          <cell r="I30">
            <v>54</v>
          </cell>
          <cell r="J30">
            <v>1000</v>
          </cell>
          <cell r="O30">
            <v>80</v>
          </cell>
        </row>
        <row r="31">
          <cell r="A31">
            <v>37572</v>
          </cell>
          <cell r="B31">
            <v>5</v>
          </cell>
          <cell r="C31">
            <v>0.12</v>
          </cell>
          <cell r="D31">
            <v>1</v>
          </cell>
          <cell r="E31">
            <v>10</v>
          </cell>
          <cell r="F31">
            <v>30</v>
          </cell>
          <cell r="G31">
            <v>2.7855099999999999</v>
          </cell>
          <cell r="H31">
            <v>6.7</v>
          </cell>
          <cell r="I31">
            <v>56</v>
          </cell>
          <cell r="J31">
            <v>100</v>
          </cell>
          <cell r="O31">
            <v>74</v>
          </cell>
        </row>
        <row r="32">
          <cell r="A32">
            <v>37595</v>
          </cell>
          <cell r="B32">
            <v>19</v>
          </cell>
          <cell r="C32">
            <v>1.6</v>
          </cell>
          <cell r="D32">
            <v>1</v>
          </cell>
          <cell r="E32">
            <v>10</v>
          </cell>
          <cell r="F32">
            <v>60</v>
          </cell>
          <cell r="G32">
            <v>2.8248500000000001</v>
          </cell>
          <cell r="H32">
            <v>7</v>
          </cell>
          <cell r="I32">
            <v>57</v>
          </cell>
          <cell r="J32">
            <v>1000</v>
          </cell>
        </row>
        <row r="33">
          <cell r="A33">
            <v>37635</v>
          </cell>
          <cell r="B33">
            <v>14</v>
          </cell>
          <cell r="C33">
            <v>0.19</v>
          </cell>
          <cell r="D33">
            <v>4</v>
          </cell>
          <cell r="E33">
            <v>9</v>
          </cell>
          <cell r="F33">
            <v>80</v>
          </cell>
          <cell r="G33">
            <v>2.5640999999999998</v>
          </cell>
          <cell r="H33">
            <v>7.81</v>
          </cell>
          <cell r="I33">
            <v>57</v>
          </cell>
          <cell r="J33">
            <v>1000</v>
          </cell>
          <cell r="O33">
            <v>208</v>
          </cell>
        </row>
        <row r="34">
          <cell r="A34">
            <v>37658</v>
          </cell>
          <cell r="B34">
            <v>10</v>
          </cell>
          <cell r="C34">
            <v>0.24</v>
          </cell>
          <cell r="D34">
            <v>3</v>
          </cell>
          <cell r="E34">
            <v>10</v>
          </cell>
          <cell r="F34">
            <v>4</v>
          </cell>
          <cell r="G34">
            <v>2.5838999999999999</v>
          </cell>
          <cell r="H34">
            <v>7.6</v>
          </cell>
          <cell r="I34">
            <v>52</v>
          </cell>
          <cell r="J34">
            <v>100</v>
          </cell>
          <cell r="O34">
            <v>60</v>
          </cell>
        </row>
        <row r="35">
          <cell r="A35">
            <v>37705</v>
          </cell>
          <cell r="B35">
            <v>10</v>
          </cell>
          <cell r="C35">
            <v>0.2</v>
          </cell>
          <cell r="D35">
            <v>3</v>
          </cell>
          <cell r="E35">
            <v>9</v>
          </cell>
          <cell r="F35">
            <v>4</v>
          </cell>
          <cell r="G35">
            <v>2.7100200000000001</v>
          </cell>
          <cell r="H35">
            <v>7.4</v>
          </cell>
          <cell r="I35">
            <v>57</v>
          </cell>
          <cell r="J35">
            <v>1000</v>
          </cell>
          <cell r="O35">
            <v>34</v>
          </cell>
        </row>
        <row r="36">
          <cell r="A36">
            <v>37763</v>
          </cell>
          <cell r="B36">
            <v>10</v>
          </cell>
          <cell r="C36">
            <v>0.79</v>
          </cell>
          <cell r="D36">
            <v>3</v>
          </cell>
          <cell r="E36">
            <v>8</v>
          </cell>
          <cell r="F36">
            <v>60</v>
          </cell>
          <cell r="G36">
            <v>3.2258</v>
          </cell>
          <cell r="H36">
            <v>7.79</v>
          </cell>
          <cell r="I36">
            <v>54</v>
          </cell>
          <cell r="J36">
            <v>100</v>
          </cell>
          <cell r="O36">
            <v>407</v>
          </cell>
        </row>
        <row r="37">
          <cell r="A37">
            <v>37805</v>
          </cell>
          <cell r="B37">
            <v>23</v>
          </cell>
          <cell r="C37">
            <v>0.32</v>
          </cell>
          <cell r="D37">
            <v>1.5</v>
          </cell>
          <cell r="E37">
            <v>11</v>
          </cell>
          <cell r="F37">
            <v>6</v>
          </cell>
          <cell r="G37">
            <v>3.3333333333333335</v>
          </cell>
          <cell r="H37">
            <v>7.42</v>
          </cell>
          <cell r="I37">
            <v>52</v>
          </cell>
          <cell r="J37">
            <v>100</v>
          </cell>
          <cell r="O37">
            <v>176</v>
          </cell>
        </row>
        <row r="38">
          <cell r="A38">
            <v>37845</v>
          </cell>
          <cell r="B38">
            <v>17</v>
          </cell>
          <cell r="C38">
            <v>0.16</v>
          </cell>
          <cell r="D38">
            <v>3</v>
          </cell>
          <cell r="E38">
            <v>25</v>
          </cell>
          <cell r="F38">
            <v>2</v>
          </cell>
          <cell r="G38">
            <v>3.1539999999999999</v>
          </cell>
          <cell r="H38">
            <v>7.26</v>
          </cell>
          <cell r="I38">
            <v>67</v>
          </cell>
          <cell r="J38">
            <v>10</v>
          </cell>
          <cell r="O38">
            <v>14</v>
          </cell>
        </row>
        <row r="39">
          <cell r="A39">
            <v>37917</v>
          </cell>
          <cell r="B39">
            <v>14</v>
          </cell>
          <cell r="C39">
            <v>0.1</v>
          </cell>
          <cell r="D39">
            <v>3</v>
          </cell>
          <cell r="E39">
            <v>6</v>
          </cell>
          <cell r="F39">
            <v>8</v>
          </cell>
          <cell r="G39">
            <v>2.4649999999999999</v>
          </cell>
          <cell r="H39">
            <v>7.4</v>
          </cell>
          <cell r="I39">
            <v>55</v>
          </cell>
          <cell r="J39">
            <v>100</v>
          </cell>
          <cell r="O39">
            <v>172</v>
          </cell>
        </row>
        <row r="40">
          <cell r="A40">
            <v>38044</v>
          </cell>
          <cell r="J40">
            <v>100</v>
          </cell>
        </row>
        <row r="41">
          <cell r="A41">
            <v>38083</v>
          </cell>
          <cell r="J41">
            <v>100</v>
          </cell>
        </row>
        <row r="42">
          <cell r="A42">
            <v>38089</v>
          </cell>
          <cell r="J42">
            <v>100</v>
          </cell>
        </row>
        <row r="43">
          <cell r="A43">
            <v>38094</v>
          </cell>
          <cell r="B43">
            <v>15</v>
          </cell>
          <cell r="C43">
            <v>0.41</v>
          </cell>
          <cell r="D43">
            <v>8.4</v>
          </cell>
          <cell r="E43">
            <v>6</v>
          </cell>
          <cell r="F43">
            <v>200</v>
          </cell>
          <cell r="G43">
            <v>2.0750000000000002</v>
          </cell>
          <cell r="H43">
            <v>7.6</v>
          </cell>
          <cell r="I43">
            <v>54</v>
          </cell>
          <cell r="J43">
            <v>10</v>
          </cell>
          <cell r="O43">
            <v>30</v>
          </cell>
        </row>
        <row r="44">
          <cell r="A44">
            <v>38111</v>
          </cell>
          <cell r="J44">
            <v>100</v>
          </cell>
        </row>
        <row r="45">
          <cell r="A45">
            <v>38127</v>
          </cell>
          <cell r="B45">
            <v>12</v>
          </cell>
          <cell r="C45">
            <v>0.57999999999999996</v>
          </cell>
          <cell r="D45">
            <v>5</v>
          </cell>
          <cell r="E45">
            <v>8</v>
          </cell>
          <cell r="F45">
            <v>100</v>
          </cell>
          <cell r="G45">
            <v>2.0569999999999999</v>
          </cell>
          <cell r="H45">
            <v>7.7</v>
          </cell>
          <cell r="I45">
            <v>58</v>
          </cell>
          <cell r="J45">
            <v>100</v>
          </cell>
          <cell r="O45">
            <v>304</v>
          </cell>
        </row>
        <row r="46">
          <cell r="A46">
            <v>38218</v>
          </cell>
          <cell r="B46">
            <v>13</v>
          </cell>
          <cell r="C46">
            <v>0.7</v>
          </cell>
          <cell r="D46">
            <v>3</v>
          </cell>
          <cell r="E46">
            <v>11</v>
          </cell>
          <cell r="F46">
            <v>50</v>
          </cell>
          <cell r="G46">
            <v>2.1644999999999999</v>
          </cell>
          <cell r="H46">
            <v>7.2</v>
          </cell>
          <cell r="I46">
            <v>58</v>
          </cell>
          <cell r="J46">
            <v>10000</v>
          </cell>
          <cell r="O46">
            <v>51</v>
          </cell>
        </row>
        <row r="47">
          <cell r="A47">
            <v>38267</v>
          </cell>
          <cell r="D47">
            <v>4</v>
          </cell>
          <cell r="E47">
            <v>11</v>
          </cell>
          <cell r="F47">
            <v>10</v>
          </cell>
          <cell r="H47">
            <v>7.3</v>
          </cell>
          <cell r="I47">
            <v>52</v>
          </cell>
          <cell r="J47">
            <v>100</v>
          </cell>
          <cell r="O47">
            <v>36</v>
          </cell>
        </row>
        <row r="48">
          <cell r="A48">
            <v>38280</v>
          </cell>
          <cell r="J48">
            <v>1000</v>
          </cell>
        </row>
        <row r="49">
          <cell r="A49">
            <v>38301</v>
          </cell>
          <cell r="D49">
            <v>3</v>
          </cell>
          <cell r="E49">
            <v>8</v>
          </cell>
          <cell r="F49">
            <v>40</v>
          </cell>
          <cell r="H49">
            <v>7.74</v>
          </cell>
          <cell r="I49">
            <v>58</v>
          </cell>
          <cell r="J49">
            <v>100</v>
          </cell>
          <cell r="O49">
            <v>50</v>
          </cell>
        </row>
        <row r="50">
          <cell r="A50">
            <v>38331</v>
          </cell>
          <cell r="D50">
            <v>4</v>
          </cell>
          <cell r="E50">
            <v>5</v>
          </cell>
          <cell r="F50">
            <v>10</v>
          </cell>
          <cell r="H50">
            <v>7.56</v>
          </cell>
          <cell r="I50">
            <v>59</v>
          </cell>
          <cell r="J50">
            <v>10</v>
          </cell>
          <cell r="O50">
            <v>126</v>
          </cell>
        </row>
        <row r="51">
          <cell r="A51">
            <v>38376</v>
          </cell>
          <cell r="B51">
            <v>19</v>
          </cell>
          <cell r="C51">
            <v>0.35</v>
          </cell>
          <cell r="D51">
            <v>4</v>
          </cell>
          <cell r="E51">
            <v>8</v>
          </cell>
          <cell r="F51">
            <v>60</v>
          </cell>
          <cell r="G51">
            <v>2.6522999999999999</v>
          </cell>
          <cell r="H51">
            <v>7.85</v>
          </cell>
          <cell r="I51">
            <v>59</v>
          </cell>
          <cell r="J51">
            <v>100</v>
          </cell>
          <cell r="O51">
            <v>406</v>
          </cell>
        </row>
        <row r="52">
          <cell r="A52">
            <v>38401</v>
          </cell>
          <cell r="B52">
            <v>6</v>
          </cell>
          <cell r="C52">
            <v>0.16</v>
          </cell>
          <cell r="D52">
            <v>4</v>
          </cell>
          <cell r="E52">
            <v>8</v>
          </cell>
          <cell r="F52">
            <v>30</v>
          </cell>
          <cell r="G52">
            <v>2.8010999999999999</v>
          </cell>
          <cell r="H52">
            <v>7.84</v>
          </cell>
          <cell r="I52">
            <v>61</v>
          </cell>
          <cell r="J52">
            <v>100</v>
          </cell>
          <cell r="O52">
            <v>101</v>
          </cell>
        </row>
        <row r="53">
          <cell r="A53">
            <v>38414</v>
          </cell>
          <cell r="B53">
            <v>15</v>
          </cell>
          <cell r="C53">
            <v>0.05</v>
          </cell>
          <cell r="D53">
            <v>3</v>
          </cell>
          <cell r="E53">
            <v>7</v>
          </cell>
          <cell r="F53">
            <v>40</v>
          </cell>
          <cell r="G53">
            <v>2.7172999999999998</v>
          </cell>
          <cell r="H53">
            <v>7.64</v>
          </cell>
          <cell r="I53">
            <v>62</v>
          </cell>
          <cell r="J53">
            <v>10</v>
          </cell>
          <cell r="O53">
            <v>288</v>
          </cell>
        </row>
        <row r="54">
          <cell r="A54">
            <v>38456</v>
          </cell>
          <cell r="D54">
            <v>5</v>
          </cell>
          <cell r="E54">
            <v>9</v>
          </cell>
          <cell r="F54">
            <v>20</v>
          </cell>
          <cell r="H54">
            <v>7.78</v>
          </cell>
          <cell r="I54">
            <v>53</v>
          </cell>
          <cell r="J54">
            <v>1000</v>
          </cell>
          <cell r="O54">
            <v>17</v>
          </cell>
        </row>
      </sheetData>
      <sheetData sheetId="7">
        <row r="7">
          <cell r="A7">
            <v>36854</v>
          </cell>
          <cell r="B7">
            <v>22</v>
          </cell>
          <cell r="C7">
            <v>0.32</v>
          </cell>
          <cell r="D7">
            <v>2.8</v>
          </cell>
          <cell r="E7">
            <v>12</v>
          </cell>
          <cell r="F7">
            <v>0</v>
          </cell>
          <cell r="G7">
            <v>2.1891418563922942</v>
          </cell>
          <cell r="H7">
            <v>7.64</v>
          </cell>
          <cell r="I7">
            <v>56</v>
          </cell>
          <cell r="J7">
            <v>1000</v>
          </cell>
          <cell r="O7">
            <v>44</v>
          </cell>
        </row>
        <row r="8">
          <cell r="A8">
            <v>36871</v>
          </cell>
          <cell r="B8">
            <v>23</v>
          </cell>
          <cell r="C8">
            <v>0.49</v>
          </cell>
          <cell r="D8">
            <v>3.2</v>
          </cell>
          <cell r="E8">
            <v>13</v>
          </cell>
          <cell r="F8">
            <v>0.05</v>
          </cell>
          <cell r="G8">
            <v>2.2123893805309733</v>
          </cell>
          <cell r="H8">
            <v>7.71</v>
          </cell>
          <cell r="I8">
            <v>56</v>
          </cell>
          <cell r="J8">
            <v>1000</v>
          </cell>
          <cell r="O8">
            <v>48</v>
          </cell>
        </row>
        <row r="9">
          <cell r="A9">
            <v>36879</v>
          </cell>
          <cell r="B9">
            <v>20</v>
          </cell>
          <cell r="C9">
            <v>0.26</v>
          </cell>
          <cell r="D9">
            <v>3.15</v>
          </cell>
          <cell r="E9">
            <v>12</v>
          </cell>
          <cell r="F9">
            <v>0</v>
          </cell>
          <cell r="G9">
            <v>2.2381378692927485</v>
          </cell>
          <cell r="H9">
            <v>7.72</v>
          </cell>
          <cell r="I9">
            <v>55</v>
          </cell>
          <cell r="J9">
            <v>1000</v>
          </cell>
          <cell r="O9">
            <v>160</v>
          </cell>
        </row>
        <row r="10">
          <cell r="A10">
            <v>36887</v>
          </cell>
          <cell r="B10">
            <v>36</v>
          </cell>
          <cell r="C10">
            <v>0.28999999999999998</v>
          </cell>
          <cell r="D10">
            <v>4.08</v>
          </cell>
          <cell r="E10">
            <v>10</v>
          </cell>
          <cell r="F10">
            <v>5.0000000000000001E-3</v>
          </cell>
          <cell r="G10">
            <v>2.192982456140351</v>
          </cell>
          <cell r="H10">
            <v>7.72</v>
          </cell>
          <cell r="I10">
            <v>53</v>
          </cell>
          <cell r="J10">
            <v>1000</v>
          </cell>
          <cell r="O10">
            <v>48</v>
          </cell>
        </row>
        <row r="11">
          <cell r="A11">
            <v>36907</v>
          </cell>
          <cell r="B11">
            <v>22</v>
          </cell>
          <cell r="C11">
            <v>0.23</v>
          </cell>
          <cell r="D11">
            <v>5</v>
          </cell>
          <cell r="E11">
            <v>8</v>
          </cell>
          <cell r="F11">
            <v>0.05</v>
          </cell>
          <cell r="G11">
            <v>2.1881838074398248</v>
          </cell>
          <cell r="H11">
            <v>7.8</v>
          </cell>
          <cell r="I11">
            <v>56</v>
          </cell>
          <cell r="J11">
            <v>100</v>
          </cell>
          <cell r="O11">
            <v>2580</v>
          </cell>
        </row>
        <row r="12">
          <cell r="A12">
            <v>36958</v>
          </cell>
          <cell r="C12">
            <v>0.5</v>
          </cell>
          <cell r="D12">
            <v>2.9</v>
          </cell>
          <cell r="E12">
            <v>10</v>
          </cell>
          <cell r="F12">
            <v>250</v>
          </cell>
          <cell r="I12">
            <v>53</v>
          </cell>
          <cell r="J12">
            <v>100</v>
          </cell>
          <cell r="O12">
            <v>74</v>
          </cell>
        </row>
        <row r="13">
          <cell r="A13">
            <v>36964</v>
          </cell>
          <cell r="O13">
            <v>141</v>
          </cell>
        </row>
        <row r="14">
          <cell r="A14">
            <v>36969</v>
          </cell>
          <cell r="O14">
            <v>69</v>
          </cell>
        </row>
        <row r="15">
          <cell r="A15">
            <v>36976</v>
          </cell>
          <cell r="O15">
            <v>212</v>
          </cell>
        </row>
        <row r="16">
          <cell r="A16">
            <v>36984</v>
          </cell>
          <cell r="C16">
            <v>0.65</v>
          </cell>
          <cell r="D16">
            <v>2</v>
          </cell>
          <cell r="E16">
            <v>12</v>
          </cell>
          <cell r="F16">
            <v>150</v>
          </cell>
          <cell r="G16">
            <v>2.1881838074398248</v>
          </cell>
          <cell r="H16">
            <v>7.56</v>
          </cell>
          <cell r="I16">
            <v>57</v>
          </cell>
          <cell r="J16">
            <v>100</v>
          </cell>
          <cell r="O16">
            <v>12030</v>
          </cell>
          <cell r="P16" t="str">
            <v>se tiró y recup. Oil de pileta</v>
          </cell>
        </row>
        <row r="17">
          <cell r="A17">
            <v>37006</v>
          </cell>
          <cell r="B17">
            <v>24</v>
          </cell>
          <cell r="C17">
            <v>0.32</v>
          </cell>
          <cell r="D17">
            <v>2.5</v>
          </cell>
          <cell r="E17">
            <v>26</v>
          </cell>
          <cell r="F17">
            <v>40</v>
          </cell>
          <cell r="H17">
            <v>7.57</v>
          </cell>
          <cell r="I17">
            <v>50</v>
          </cell>
          <cell r="J17">
            <v>100</v>
          </cell>
          <cell r="O17">
            <v>1639</v>
          </cell>
        </row>
        <row r="18">
          <cell r="A18">
            <v>37033</v>
          </cell>
          <cell r="B18">
            <v>16</v>
          </cell>
          <cell r="C18">
            <v>0.1</v>
          </cell>
          <cell r="D18">
            <v>4</v>
          </cell>
          <cell r="E18">
            <v>4</v>
          </cell>
          <cell r="F18">
            <v>500</v>
          </cell>
          <cell r="G18">
            <v>2.3310023310023311</v>
          </cell>
          <cell r="H18">
            <v>7.08</v>
          </cell>
          <cell r="I18">
            <v>54</v>
          </cell>
          <cell r="J18">
            <v>100</v>
          </cell>
          <cell r="O18">
            <v>63</v>
          </cell>
          <cell r="P18" t="str">
            <v xml:space="preserve">pileta con Petroleo </v>
          </cell>
        </row>
        <row r="19">
          <cell r="A19">
            <v>37062</v>
          </cell>
          <cell r="B19">
            <v>22</v>
          </cell>
          <cell r="C19">
            <v>0.2</v>
          </cell>
          <cell r="D19">
            <v>2.5</v>
          </cell>
          <cell r="E19">
            <v>14</v>
          </cell>
          <cell r="F19">
            <v>10</v>
          </cell>
          <cell r="G19">
            <v>2.169</v>
          </cell>
          <cell r="H19">
            <v>7.61</v>
          </cell>
          <cell r="I19">
            <v>51</v>
          </cell>
          <cell r="J19">
            <v>100</v>
          </cell>
          <cell r="O19">
            <v>317</v>
          </cell>
          <cell r="P19" t="str">
            <v xml:space="preserve">pileta con Petroleo </v>
          </cell>
        </row>
        <row r="20">
          <cell r="A20">
            <v>37089</v>
          </cell>
          <cell r="B20">
            <v>4</v>
          </cell>
          <cell r="C20">
            <v>0.1</v>
          </cell>
          <cell r="D20">
            <v>4.5</v>
          </cell>
          <cell r="E20">
            <v>24</v>
          </cell>
          <cell r="F20">
            <v>20</v>
          </cell>
          <cell r="G20">
            <v>2.2679999999999998</v>
          </cell>
          <cell r="H20">
            <v>7.66</v>
          </cell>
          <cell r="I20">
            <v>48</v>
          </cell>
          <cell r="J20">
            <v>100</v>
          </cell>
          <cell r="O20">
            <v>290</v>
          </cell>
          <cell r="P20" t="str">
            <v xml:space="preserve">pileta con Petroleo </v>
          </cell>
        </row>
        <row r="21">
          <cell r="A21">
            <v>37144</v>
          </cell>
          <cell r="B21">
            <v>15</v>
          </cell>
          <cell r="C21">
            <v>0.1</v>
          </cell>
          <cell r="D21">
            <v>2</v>
          </cell>
          <cell r="E21">
            <v>11</v>
          </cell>
          <cell r="F21">
            <v>10</v>
          </cell>
          <cell r="G21">
            <v>2.27</v>
          </cell>
          <cell r="H21">
            <v>7.8</v>
          </cell>
          <cell r="I21">
            <v>50</v>
          </cell>
          <cell r="J21">
            <v>100</v>
          </cell>
          <cell r="O21">
            <v>91</v>
          </cell>
          <cell r="P21" t="str">
            <v>Fecha de lect.Bact. 27/08/2001</v>
          </cell>
        </row>
        <row r="22">
          <cell r="A22">
            <v>37146</v>
          </cell>
          <cell r="O22">
            <v>168</v>
          </cell>
        </row>
        <row r="23">
          <cell r="A23">
            <v>37148</v>
          </cell>
          <cell r="O23">
            <v>98</v>
          </cell>
        </row>
        <row r="24">
          <cell r="A24">
            <v>37151</v>
          </cell>
          <cell r="O24">
            <v>62</v>
          </cell>
        </row>
        <row r="25">
          <cell r="A25">
            <v>37153</v>
          </cell>
          <cell r="O25">
            <v>81</v>
          </cell>
        </row>
        <row r="26">
          <cell r="A26">
            <v>37155</v>
          </cell>
          <cell r="O26">
            <v>85</v>
          </cell>
        </row>
        <row r="27">
          <cell r="A27">
            <v>37158</v>
          </cell>
          <cell r="O27">
            <v>122</v>
          </cell>
        </row>
        <row r="28">
          <cell r="A28">
            <v>37160</v>
          </cell>
          <cell r="O28">
            <v>69</v>
          </cell>
        </row>
        <row r="29">
          <cell r="A29">
            <v>37162</v>
          </cell>
          <cell r="O29">
            <v>59</v>
          </cell>
        </row>
        <row r="30">
          <cell r="A30">
            <v>37173</v>
          </cell>
          <cell r="B30">
            <v>20</v>
          </cell>
          <cell r="C30">
            <v>0.15</v>
          </cell>
          <cell r="D30">
            <v>4</v>
          </cell>
          <cell r="E30">
            <v>12</v>
          </cell>
          <cell r="F30">
            <v>8</v>
          </cell>
          <cell r="G30">
            <v>2.3359999999999999</v>
          </cell>
          <cell r="H30">
            <v>8.11</v>
          </cell>
          <cell r="I30">
            <v>52</v>
          </cell>
          <cell r="J30">
            <v>100</v>
          </cell>
          <cell r="O30">
            <v>48</v>
          </cell>
        </row>
        <row r="31">
          <cell r="A31">
            <v>37175</v>
          </cell>
          <cell r="O31">
            <v>85</v>
          </cell>
        </row>
        <row r="32">
          <cell r="A32">
            <v>37183</v>
          </cell>
          <cell r="O32">
            <v>99</v>
          </cell>
        </row>
        <row r="33">
          <cell r="A33">
            <v>37188</v>
          </cell>
          <cell r="O33">
            <v>457</v>
          </cell>
        </row>
        <row r="34">
          <cell r="A34">
            <v>37203</v>
          </cell>
          <cell r="B34">
            <v>26</v>
          </cell>
          <cell r="C34">
            <v>0.2</v>
          </cell>
          <cell r="D34">
            <v>3</v>
          </cell>
          <cell r="E34">
            <v>14</v>
          </cell>
          <cell r="F34">
            <v>100</v>
          </cell>
          <cell r="G34">
            <v>2.2726999999999999</v>
          </cell>
          <cell r="H34">
            <v>7.4</v>
          </cell>
          <cell r="I34">
            <v>55</v>
          </cell>
          <cell r="J34">
            <v>100</v>
          </cell>
          <cell r="O34">
            <v>138</v>
          </cell>
          <cell r="P34" t="str">
            <v>Fecha de Cult. 29/10</v>
          </cell>
        </row>
        <row r="35">
          <cell r="A35">
            <v>37229</v>
          </cell>
          <cell r="B35">
            <v>23</v>
          </cell>
          <cell r="C35">
            <v>0.2</v>
          </cell>
          <cell r="D35">
            <v>3</v>
          </cell>
          <cell r="E35">
            <v>12</v>
          </cell>
          <cell r="F35">
            <v>8</v>
          </cell>
          <cell r="G35">
            <v>2.4150999999999998</v>
          </cell>
          <cell r="H35">
            <v>6.7</v>
          </cell>
          <cell r="I35">
            <v>52</v>
          </cell>
          <cell r="J35">
            <v>100</v>
          </cell>
          <cell r="O35">
            <v>53</v>
          </cell>
          <cell r="P35" t="str">
            <v>Lect.Bact.8/11/01</v>
          </cell>
        </row>
        <row r="36">
          <cell r="A36">
            <v>37230</v>
          </cell>
          <cell r="M36">
            <v>19</v>
          </cell>
          <cell r="N36">
            <v>20.2</v>
          </cell>
          <cell r="P36" t="str">
            <v>Realizó BAKER</v>
          </cell>
        </row>
        <row r="37">
          <cell r="A37">
            <v>37236</v>
          </cell>
          <cell r="M37">
            <v>21.4</v>
          </cell>
          <cell r="N37">
            <v>25.1</v>
          </cell>
          <cell r="P37" t="str">
            <v>Realizó BAKER</v>
          </cell>
        </row>
        <row r="38">
          <cell r="A38">
            <v>37265</v>
          </cell>
          <cell r="B38">
            <v>29</v>
          </cell>
          <cell r="C38">
            <v>0.5</v>
          </cell>
          <cell r="D38">
            <v>1.5</v>
          </cell>
          <cell r="E38">
            <v>6</v>
          </cell>
          <cell r="F38">
            <v>60</v>
          </cell>
          <cell r="G38">
            <v>2.3094000000000001</v>
          </cell>
          <cell r="H38">
            <v>7.6</v>
          </cell>
          <cell r="I38">
            <v>41</v>
          </cell>
          <cell r="J38">
            <v>100</v>
          </cell>
          <cell r="O38">
            <v>139</v>
          </cell>
          <cell r="P38" t="str">
            <v>Lect.Bact. 8/11/01-O2med.23/01</v>
          </cell>
        </row>
        <row r="39">
          <cell r="A39">
            <v>37288</v>
          </cell>
          <cell r="B39">
            <v>18</v>
          </cell>
          <cell r="C39">
            <v>0.1</v>
          </cell>
          <cell r="D39">
            <v>1</v>
          </cell>
          <cell r="E39">
            <v>8</v>
          </cell>
          <cell r="F39">
            <v>4</v>
          </cell>
          <cell r="G39">
            <v>2.3980000000000001</v>
          </cell>
          <cell r="H39">
            <v>7.3</v>
          </cell>
          <cell r="I39">
            <v>51</v>
          </cell>
          <cell r="J39">
            <v>10</v>
          </cell>
          <cell r="O39">
            <v>59</v>
          </cell>
        </row>
        <row r="40">
          <cell r="A40">
            <v>37298</v>
          </cell>
          <cell r="O40">
            <v>40</v>
          </cell>
        </row>
        <row r="41">
          <cell r="A41">
            <v>37300</v>
          </cell>
          <cell r="O41">
            <v>36</v>
          </cell>
        </row>
        <row r="42">
          <cell r="A42">
            <v>37302</v>
          </cell>
          <cell r="O42">
            <v>44</v>
          </cell>
        </row>
        <row r="43">
          <cell r="A43">
            <v>37305</v>
          </cell>
          <cell r="O43">
            <v>40</v>
          </cell>
        </row>
        <row r="44">
          <cell r="A44">
            <v>37309</v>
          </cell>
          <cell r="O44">
            <v>24</v>
          </cell>
        </row>
        <row r="45">
          <cell r="A45">
            <v>37328</v>
          </cell>
          <cell r="B45">
            <v>13</v>
          </cell>
          <cell r="C45">
            <v>0.1</v>
          </cell>
          <cell r="D45">
            <v>5</v>
          </cell>
          <cell r="E45">
            <v>10</v>
          </cell>
          <cell r="F45">
            <v>10</v>
          </cell>
          <cell r="G45">
            <v>2.3529</v>
          </cell>
          <cell r="H45">
            <v>7.3</v>
          </cell>
          <cell r="I45">
            <v>56</v>
          </cell>
          <cell r="J45">
            <v>100</v>
          </cell>
          <cell r="O45">
            <v>50</v>
          </cell>
        </row>
        <row r="46">
          <cell r="A46">
            <v>37361</v>
          </cell>
          <cell r="B46">
            <v>13</v>
          </cell>
          <cell r="C46">
            <v>0.1</v>
          </cell>
          <cell r="D46">
            <v>4</v>
          </cell>
          <cell r="E46">
            <v>10</v>
          </cell>
          <cell r="F46">
            <v>4</v>
          </cell>
          <cell r="G46">
            <v>2.4037999999999999</v>
          </cell>
          <cell r="H46">
            <v>7.3</v>
          </cell>
          <cell r="I46">
            <v>56</v>
          </cell>
          <cell r="J46">
            <v>100</v>
          </cell>
          <cell r="O46">
            <v>136</v>
          </cell>
        </row>
        <row r="47">
          <cell r="A47">
            <v>37410</v>
          </cell>
          <cell r="B47">
            <v>12</v>
          </cell>
          <cell r="C47">
            <v>0.22</v>
          </cell>
          <cell r="D47">
            <v>4</v>
          </cell>
          <cell r="E47">
            <v>10</v>
          </cell>
          <cell r="F47">
            <v>30</v>
          </cell>
          <cell r="G47">
            <v>2.5640999999999998</v>
          </cell>
          <cell r="H47">
            <v>7.1</v>
          </cell>
          <cell r="I47">
            <v>43</v>
          </cell>
          <cell r="J47">
            <v>100</v>
          </cell>
          <cell r="O47">
            <v>240</v>
          </cell>
        </row>
        <row r="48">
          <cell r="A48">
            <v>37440</v>
          </cell>
          <cell r="B48">
            <v>19</v>
          </cell>
          <cell r="C48">
            <v>0.85</v>
          </cell>
          <cell r="D48">
            <v>0.6</v>
          </cell>
          <cell r="E48">
            <v>11</v>
          </cell>
          <cell r="F48">
            <v>60</v>
          </cell>
          <cell r="G48">
            <v>2.6109</v>
          </cell>
          <cell r="H48">
            <v>7.4</v>
          </cell>
          <cell r="I48">
            <v>52</v>
          </cell>
          <cell r="J48">
            <v>100</v>
          </cell>
          <cell r="O48">
            <v>80</v>
          </cell>
        </row>
        <row r="49">
          <cell r="A49">
            <v>37470</v>
          </cell>
          <cell r="B49">
            <v>17</v>
          </cell>
          <cell r="C49">
            <v>0.2</v>
          </cell>
          <cell r="D49">
            <v>2</v>
          </cell>
          <cell r="E49">
            <v>10</v>
          </cell>
          <cell r="F49">
            <v>200</v>
          </cell>
          <cell r="G49">
            <v>2.5938699999999999</v>
          </cell>
          <cell r="H49">
            <v>7.2</v>
          </cell>
          <cell r="I49">
            <v>53</v>
          </cell>
          <cell r="J49">
            <v>100</v>
          </cell>
          <cell r="O49">
            <v>174</v>
          </cell>
        </row>
        <row r="50">
          <cell r="A50">
            <v>37505</v>
          </cell>
          <cell r="B50">
            <v>8</v>
          </cell>
          <cell r="C50">
            <v>0.34</v>
          </cell>
          <cell r="D50">
            <v>1.5</v>
          </cell>
          <cell r="E50">
            <v>10</v>
          </cell>
          <cell r="F50">
            <v>30</v>
          </cell>
          <cell r="G50">
            <v>2.6737000000000002</v>
          </cell>
          <cell r="H50">
            <v>7</v>
          </cell>
          <cell r="I50">
            <v>50</v>
          </cell>
          <cell r="J50">
            <v>100</v>
          </cell>
          <cell r="O50">
            <v>265</v>
          </cell>
        </row>
        <row r="51">
          <cell r="A51">
            <v>37538</v>
          </cell>
          <cell r="B51">
            <v>8</v>
          </cell>
          <cell r="C51">
            <v>0.41</v>
          </cell>
          <cell r="D51">
            <v>1.2</v>
          </cell>
          <cell r="E51">
            <v>12</v>
          </cell>
          <cell r="F51">
            <v>12</v>
          </cell>
          <cell r="G51">
            <v>2.7776999999999998</v>
          </cell>
          <cell r="H51">
            <v>7.1</v>
          </cell>
          <cell r="I51">
            <v>52</v>
          </cell>
          <cell r="J51">
            <v>1000</v>
          </cell>
          <cell r="O51">
            <v>98</v>
          </cell>
        </row>
        <row r="52">
          <cell r="A52">
            <v>37567</v>
          </cell>
          <cell r="F52">
            <v>40</v>
          </cell>
        </row>
        <row r="53">
          <cell r="A53">
            <v>37572</v>
          </cell>
          <cell r="B53">
            <v>6</v>
          </cell>
          <cell r="C53">
            <v>0.14000000000000001</v>
          </cell>
          <cell r="D53">
            <v>2</v>
          </cell>
          <cell r="E53">
            <v>13</v>
          </cell>
          <cell r="F53">
            <v>40</v>
          </cell>
          <cell r="G53">
            <v>2.80898</v>
          </cell>
          <cell r="H53">
            <v>6.8</v>
          </cell>
          <cell r="I53">
            <v>53</v>
          </cell>
          <cell r="J53">
            <v>100</v>
          </cell>
          <cell r="O53">
            <v>98</v>
          </cell>
        </row>
        <row r="54">
          <cell r="A54">
            <v>37592</v>
          </cell>
          <cell r="O54">
            <v>250.6</v>
          </cell>
        </row>
        <row r="55">
          <cell r="A55">
            <v>37595</v>
          </cell>
          <cell r="B55">
            <v>10</v>
          </cell>
          <cell r="C55">
            <v>0.44</v>
          </cell>
          <cell r="D55">
            <v>0.6</v>
          </cell>
          <cell r="E55">
            <v>10</v>
          </cell>
          <cell r="F55">
            <v>16</v>
          </cell>
          <cell r="G55">
            <v>2.7547999999999999</v>
          </cell>
          <cell r="H55">
            <v>6.9</v>
          </cell>
          <cell r="I55">
            <v>53</v>
          </cell>
          <cell r="J55">
            <v>10000</v>
          </cell>
          <cell r="O55">
            <v>442</v>
          </cell>
        </row>
        <row r="56">
          <cell r="A56">
            <v>37596</v>
          </cell>
          <cell r="O56">
            <v>480</v>
          </cell>
        </row>
        <row r="57">
          <cell r="A57">
            <v>37599</v>
          </cell>
          <cell r="O57">
            <v>442.1</v>
          </cell>
        </row>
        <row r="58">
          <cell r="A58">
            <v>37601</v>
          </cell>
          <cell r="O58">
            <v>155</v>
          </cell>
        </row>
        <row r="59">
          <cell r="A59">
            <v>37606</v>
          </cell>
          <cell r="O59">
            <v>86.5</v>
          </cell>
        </row>
        <row r="60">
          <cell r="A60">
            <v>37610</v>
          </cell>
          <cell r="O60">
            <v>252.9</v>
          </cell>
        </row>
        <row r="61">
          <cell r="A61">
            <v>37613</v>
          </cell>
          <cell r="O61">
            <v>212.3</v>
          </cell>
        </row>
        <row r="62">
          <cell r="A62">
            <v>37635</v>
          </cell>
          <cell r="B62">
            <v>13</v>
          </cell>
          <cell r="C62">
            <v>0.23</v>
          </cell>
          <cell r="D62">
            <v>3</v>
          </cell>
          <cell r="E62">
            <v>8</v>
          </cell>
          <cell r="F62">
            <v>16</v>
          </cell>
          <cell r="G62">
            <v>2.5773000000000001</v>
          </cell>
          <cell r="H62">
            <v>7.76</v>
          </cell>
          <cell r="I62">
            <v>56</v>
          </cell>
          <cell r="J62">
            <v>1000</v>
          </cell>
          <cell r="O62">
            <v>274</v>
          </cell>
        </row>
        <row r="63">
          <cell r="A63">
            <v>37658</v>
          </cell>
          <cell r="B63">
            <v>10</v>
          </cell>
          <cell r="C63">
            <v>0.13</v>
          </cell>
          <cell r="D63">
            <v>4</v>
          </cell>
          <cell r="E63">
            <v>11</v>
          </cell>
          <cell r="F63">
            <v>2</v>
          </cell>
          <cell r="G63">
            <v>2.5706000000000002</v>
          </cell>
          <cell r="H63">
            <v>7.56</v>
          </cell>
          <cell r="I63">
            <v>56</v>
          </cell>
          <cell r="J63">
            <v>100</v>
          </cell>
          <cell r="O63">
            <v>65</v>
          </cell>
        </row>
        <row r="64">
          <cell r="A64">
            <v>37705</v>
          </cell>
          <cell r="B64">
            <v>13</v>
          </cell>
          <cell r="C64">
            <v>0.16</v>
          </cell>
          <cell r="D64">
            <v>2</v>
          </cell>
          <cell r="E64">
            <v>7</v>
          </cell>
          <cell r="F64">
            <v>100</v>
          </cell>
          <cell r="G64">
            <v>2.7100200000000001</v>
          </cell>
          <cell r="H64">
            <v>7.66</v>
          </cell>
          <cell r="I64">
            <v>56</v>
          </cell>
          <cell r="J64">
            <v>1000</v>
          </cell>
          <cell r="O64">
            <v>30</v>
          </cell>
        </row>
        <row r="65">
          <cell r="A65">
            <v>37748</v>
          </cell>
          <cell r="C65">
            <v>0.32</v>
          </cell>
        </row>
        <row r="66">
          <cell r="A66">
            <v>37753</v>
          </cell>
          <cell r="O66">
            <v>70</v>
          </cell>
        </row>
        <row r="67">
          <cell r="A67">
            <v>37763</v>
          </cell>
          <cell r="B67">
            <v>8</v>
          </cell>
          <cell r="C67">
            <v>0.2</v>
          </cell>
          <cell r="D67">
            <v>0.1</v>
          </cell>
          <cell r="E67">
            <v>10</v>
          </cell>
          <cell r="F67">
            <v>4</v>
          </cell>
          <cell r="G67">
            <v>3.2050999999999998</v>
          </cell>
          <cell r="H67">
            <v>7.52</v>
          </cell>
          <cell r="I67">
            <v>51</v>
          </cell>
          <cell r="J67">
            <v>100</v>
          </cell>
          <cell r="O67">
            <v>225</v>
          </cell>
        </row>
        <row r="68">
          <cell r="A68">
            <v>37764</v>
          </cell>
          <cell r="O68">
            <v>171</v>
          </cell>
        </row>
        <row r="69">
          <cell r="A69">
            <v>37769</v>
          </cell>
          <cell r="O69">
            <v>118</v>
          </cell>
        </row>
        <row r="70">
          <cell r="A70">
            <v>37771</v>
          </cell>
          <cell r="O70">
            <v>151.30000000000001</v>
          </cell>
        </row>
        <row r="71">
          <cell r="A71">
            <v>37774</v>
          </cell>
          <cell r="O71">
            <v>176</v>
          </cell>
        </row>
        <row r="72">
          <cell r="A72">
            <v>37776</v>
          </cell>
          <cell r="O72">
            <v>147</v>
          </cell>
        </row>
        <row r="73">
          <cell r="A73">
            <v>37781</v>
          </cell>
          <cell r="O73">
            <v>204</v>
          </cell>
        </row>
        <row r="74">
          <cell r="A74">
            <v>37788</v>
          </cell>
          <cell r="O74">
            <v>63.9</v>
          </cell>
        </row>
        <row r="75">
          <cell r="A75">
            <v>37799</v>
          </cell>
          <cell r="O75">
            <v>203.2</v>
          </cell>
        </row>
        <row r="76">
          <cell r="A76">
            <v>37803</v>
          </cell>
          <cell r="O76">
            <v>448.9</v>
          </cell>
        </row>
        <row r="77">
          <cell r="A77">
            <v>37805</v>
          </cell>
          <cell r="B77">
            <v>16</v>
          </cell>
          <cell r="C77">
            <v>0.36</v>
          </cell>
          <cell r="D77">
            <v>2</v>
          </cell>
          <cell r="E77">
            <v>9</v>
          </cell>
          <cell r="F77">
            <v>2</v>
          </cell>
          <cell r="G77">
            <v>3.3333333333333335</v>
          </cell>
          <cell r="H77">
            <v>7.25</v>
          </cell>
          <cell r="I77">
            <v>52</v>
          </cell>
          <cell r="J77">
            <v>100</v>
          </cell>
          <cell r="O77">
            <v>330</v>
          </cell>
        </row>
        <row r="78">
          <cell r="A78">
            <v>37806</v>
          </cell>
          <cell r="O78">
            <v>223.87</v>
          </cell>
        </row>
        <row r="79">
          <cell r="A79">
            <v>37823</v>
          </cell>
          <cell r="O79">
            <v>148.36000000000001</v>
          </cell>
        </row>
        <row r="80">
          <cell r="A80">
            <v>37827</v>
          </cell>
          <cell r="O80">
            <v>123.7</v>
          </cell>
        </row>
        <row r="81">
          <cell r="A81">
            <v>37834</v>
          </cell>
          <cell r="O81">
            <v>257.27999999999997</v>
          </cell>
        </row>
      </sheetData>
      <sheetData sheetId="8">
        <row r="7">
          <cell r="A7">
            <v>36854</v>
          </cell>
          <cell r="B7">
            <v>26</v>
          </cell>
          <cell r="C7">
            <v>0.95</v>
          </cell>
          <cell r="D7">
            <v>3</v>
          </cell>
          <cell r="E7">
            <v>16</v>
          </cell>
          <cell r="F7">
            <v>0</v>
          </cell>
          <cell r="G7">
            <v>2.2456770716370986</v>
          </cell>
          <cell r="H7">
            <v>7.58</v>
          </cell>
          <cell r="I7">
            <v>56</v>
          </cell>
          <cell r="J7">
            <v>1000</v>
          </cell>
          <cell r="O7">
            <v>43</v>
          </cell>
        </row>
        <row r="8">
          <cell r="A8">
            <v>36871</v>
          </cell>
          <cell r="B8">
            <v>27</v>
          </cell>
          <cell r="C8">
            <v>0.14000000000000001</v>
          </cell>
          <cell r="D8">
            <v>4</v>
          </cell>
          <cell r="E8">
            <v>10</v>
          </cell>
          <cell r="F8">
            <v>0</v>
          </cell>
          <cell r="G8">
            <v>2.2123893805309733</v>
          </cell>
          <cell r="H8">
            <v>7.69</v>
          </cell>
          <cell r="I8">
            <v>55</v>
          </cell>
          <cell r="J8">
            <v>1000</v>
          </cell>
          <cell r="O8">
            <v>26</v>
          </cell>
        </row>
        <row r="9">
          <cell r="A9">
            <v>36879</v>
          </cell>
          <cell r="B9">
            <v>29</v>
          </cell>
          <cell r="C9">
            <v>1.1000000000000001</v>
          </cell>
          <cell r="D9">
            <v>2.6</v>
          </cell>
          <cell r="E9">
            <v>13</v>
          </cell>
          <cell r="F9">
            <v>0</v>
          </cell>
          <cell r="G9">
            <v>2.3174971031286211</v>
          </cell>
          <cell r="H9">
            <v>7.65</v>
          </cell>
          <cell r="I9">
            <v>55</v>
          </cell>
          <cell r="J9">
            <v>1000</v>
          </cell>
          <cell r="O9">
            <v>108</v>
          </cell>
        </row>
        <row r="10">
          <cell r="A10">
            <v>36887</v>
          </cell>
          <cell r="B10">
            <v>34</v>
          </cell>
          <cell r="C10">
            <v>0.2</v>
          </cell>
          <cell r="D10">
            <v>4</v>
          </cell>
          <cell r="E10">
            <v>8</v>
          </cell>
          <cell r="F10">
            <v>0</v>
          </cell>
          <cell r="G10">
            <v>2.1786492374727668</v>
          </cell>
          <cell r="H10">
            <v>7.73</v>
          </cell>
          <cell r="I10">
            <v>53</v>
          </cell>
          <cell r="J10">
            <v>1000</v>
          </cell>
          <cell r="O10">
            <v>44</v>
          </cell>
        </row>
        <row r="11">
          <cell r="A11">
            <v>36907</v>
          </cell>
          <cell r="B11">
            <v>30</v>
          </cell>
          <cell r="C11">
            <v>0.31</v>
          </cell>
          <cell r="D11">
            <v>7</v>
          </cell>
          <cell r="E11">
            <v>14</v>
          </cell>
          <cell r="F11">
            <v>0</v>
          </cell>
          <cell r="G11">
            <v>2.1786492374727668</v>
          </cell>
          <cell r="H11">
            <v>7.84</v>
          </cell>
          <cell r="I11">
            <v>55</v>
          </cell>
          <cell r="J11">
            <v>100</v>
          </cell>
          <cell r="O11">
            <v>432</v>
          </cell>
        </row>
        <row r="12">
          <cell r="A12">
            <v>36958</v>
          </cell>
          <cell r="C12">
            <v>0.55000000000000004</v>
          </cell>
          <cell r="D12">
            <v>2.5</v>
          </cell>
          <cell r="E12">
            <v>10</v>
          </cell>
          <cell r="F12">
            <v>50</v>
          </cell>
          <cell r="I12">
            <v>52</v>
          </cell>
          <cell r="J12">
            <v>100</v>
          </cell>
          <cell r="O12">
            <v>48</v>
          </cell>
        </row>
        <row r="13">
          <cell r="A13">
            <v>36964</v>
          </cell>
          <cell r="O13">
            <v>53</v>
          </cell>
        </row>
        <row r="14">
          <cell r="A14">
            <v>36969</v>
          </cell>
          <cell r="O14">
            <v>36</v>
          </cell>
        </row>
        <row r="15">
          <cell r="A15">
            <v>36976</v>
          </cell>
          <cell r="O15">
            <v>47</v>
          </cell>
        </row>
        <row r="16">
          <cell r="A16">
            <v>36984</v>
          </cell>
          <cell r="C16">
            <v>0.7</v>
          </cell>
          <cell r="D16">
            <v>2</v>
          </cell>
          <cell r="E16">
            <v>12</v>
          </cell>
          <cell r="F16">
            <v>40</v>
          </cell>
          <cell r="G16">
            <v>2.2222222222222223</v>
          </cell>
          <cell r="H16">
            <v>7.55</v>
          </cell>
          <cell r="I16">
            <v>57</v>
          </cell>
          <cell r="J16">
            <v>100</v>
          </cell>
          <cell r="O16">
            <v>69</v>
          </cell>
        </row>
        <row r="17">
          <cell r="A17">
            <v>37006</v>
          </cell>
          <cell r="B17">
            <v>26</v>
          </cell>
          <cell r="C17">
            <v>0.26</v>
          </cell>
          <cell r="D17">
            <v>2</v>
          </cell>
          <cell r="E17">
            <v>26</v>
          </cell>
          <cell r="F17">
            <v>40</v>
          </cell>
          <cell r="H17">
            <v>7.41</v>
          </cell>
          <cell r="I17">
            <v>47</v>
          </cell>
          <cell r="J17">
            <v>100</v>
          </cell>
          <cell r="O17">
            <v>66</v>
          </cell>
        </row>
        <row r="18">
          <cell r="A18">
            <v>37033</v>
          </cell>
          <cell r="B18">
            <v>19</v>
          </cell>
          <cell r="C18">
            <v>0.1</v>
          </cell>
          <cell r="D18">
            <v>4</v>
          </cell>
          <cell r="E18">
            <v>8</v>
          </cell>
          <cell r="F18">
            <v>30</v>
          </cell>
          <cell r="G18">
            <v>2.3310023310023311</v>
          </cell>
          <cell r="H18">
            <v>7.99</v>
          </cell>
          <cell r="I18">
            <v>53</v>
          </cell>
          <cell r="J18">
            <v>100</v>
          </cell>
          <cell r="O18">
            <v>36</v>
          </cell>
        </row>
        <row r="19">
          <cell r="A19">
            <v>37062</v>
          </cell>
          <cell r="B19">
            <v>26</v>
          </cell>
          <cell r="C19">
            <v>0.1</v>
          </cell>
          <cell r="D19">
            <v>2</v>
          </cell>
          <cell r="E19">
            <v>12</v>
          </cell>
          <cell r="F19">
            <v>8</v>
          </cell>
          <cell r="G19">
            <v>2.16</v>
          </cell>
          <cell r="H19">
            <v>7.55</v>
          </cell>
          <cell r="I19">
            <v>51</v>
          </cell>
          <cell r="J19">
            <v>100</v>
          </cell>
          <cell r="O19">
            <v>110</v>
          </cell>
        </row>
        <row r="20">
          <cell r="A20">
            <v>37089</v>
          </cell>
          <cell r="B20">
            <v>4</v>
          </cell>
          <cell r="C20">
            <v>0.15</v>
          </cell>
          <cell r="D20">
            <v>4.5</v>
          </cell>
          <cell r="E20">
            <v>20</v>
          </cell>
          <cell r="F20">
            <v>15</v>
          </cell>
          <cell r="G20">
            <v>2.2599999999999998</v>
          </cell>
          <cell r="H20">
            <v>7.7</v>
          </cell>
          <cell r="I20">
            <v>47</v>
          </cell>
          <cell r="J20">
            <v>100</v>
          </cell>
          <cell r="O20">
            <v>59</v>
          </cell>
        </row>
        <row r="21">
          <cell r="A21">
            <v>37144</v>
          </cell>
          <cell r="B21">
            <v>14</v>
          </cell>
          <cell r="C21">
            <v>0.1</v>
          </cell>
          <cell r="D21">
            <v>2</v>
          </cell>
          <cell r="E21">
            <v>10</v>
          </cell>
          <cell r="F21">
            <v>8</v>
          </cell>
          <cell r="G21">
            <v>2.2679999999999998</v>
          </cell>
          <cell r="H21">
            <v>7.78</v>
          </cell>
          <cell r="I21">
            <v>47</v>
          </cell>
          <cell r="J21">
            <v>100</v>
          </cell>
          <cell r="O21">
            <v>47</v>
          </cell>
          <cell r="P21" t="str">
            <v>Fecha de lect.Bact. 27/08/2001</v>
          </cell>
        </row>
        <row r="22">
          <cell r="A22">
            <v>37146</v>
          </cell>
          <cell r="O22">
            <v>133</v>
          </cell>
        </row>
        <row r="23">
          <cell r="A23">
            <v>37148</v>
          </cell>
          <cell r="O23">
            <v>82</v>
          </cell>
        </row>
        <row r="24">
          <cell r="A24">
            <v>37151</v>
          </cell>
          <cell r="O24">
            <v>50</v>
          </cell>
        </row>
        <row r="25">
          <cell r="A25">
            <v>37153</v>
          </cell>
          <cell r="O25">
            <v>65</v>
          </cell>
        </row>
        <row r="26">
          <cell r="A26">
            <v>37155</v>
          </cell>
          <cell r="O26">
            <v>65</v>
          </cell>
        </row>
        <row r="27">
          <cell r="A27">
            <v>37158</v>
          </cell>
          <cell r="O27">
            <v>67</v>
          </cell>
        </row>
        <row r="28">
          <cell r="A28">
            <v>37160</v>
          </cell>
          <cell r="O28">
            <v>84</v>
          </cell>
        </row>
        <row r="29">
          <cell r="A29">
            <v>37162</v>
          </cell>
          <cell r="O29">
            <v>60</v>
          </cell>
        </row>
        <row r="30">
          <cell r="A30">
            <v>37173</v>
          </cell>
          <cell r="B30">
            <v>24</v>
          </cell>
          <cell r="C30">
            <v>0.6</v>
          </cell>
          <cell r="D30">
            <v>3.5</v>
          </cell>
          <cell r="E30">
            <v>11</v>
          </cell>
          <cell r="F30">
            <v>6</v>
          </cell>
          <cell r="G30">
            <v>2.3250000000000002</v>
          </cell>
          <cell r="H30">
            <v>7.86</v>
          </cell>
          <cell r="I30">
            <v>51</v>
          </cell>
          <cell r="J30">
            <v>100</v>
          </cell>
          <cell r="O30">
            <v>42</v>
          </cell>
        </row>
        <row r="31">
          <cell r="A31">
            <v>37183</v>
          </cell>
          <cell r="O31">
            <v>28</v>
          </cell>
        </row>
        <row r="32">
          <cell r="A32">
            <v>37186</v>
          </cell>
          <cell r="O32">
            <v>245</v>
          </cell>
        </row>
        <row r="33">
          <cell r="A33">
            <v>37188</v>
          </cell>
          <cell r="O33">
            <v>75</v>
          </cell>
        </row>
        <row r="34">
          <cell r="A34">
            <v>37193</v>
          </cell>
          <cell r="O34">
            <v>67</v>
          </cell>
        </row>
        <row r="35">
          <cell r="A35">
            <v>37203</v>
          </cell>
          <cell r="B35">
            <v>25</v>
          </cell>
          <cell r="C35">
            <v>0.1</v>
          </cell>
          <cell r="D35">
            <v>2.5</v>
          </cell>
          <cell r="E35">
            <v>12</v>
          </cell>
          <cell r="F35">
            <v>100</v>
          </cell>
          <cell r="G35">
            <v>2.2988</v>
          </cell>
          <cell r="H35">
            <v>7.4</v>
          </cell>
          <cell r="I35">
            <v>54</v>
          </cell>
          <cell r="J35">
            <v>100</v>
          </cell>
          <cell r="O35">
            <v>67</v>
          </cell>
          <cell r="P35" t="str">
            <v>Fecha de Cult. 29/10</v>
          </cell>
        </row>
        <row r="36">
          <cell r="A36">
            <v>37229</v>
          </cell>
          <cell r="B36">
            <v>15</v>
          </cell>
          <cell r="C36">
            <v>0.1</v>
          </cell>
          <cell r="D36">
            <v>2.5</v>
          </cell>
          <cell r="E36">
            <v>13</v>
          </cell>
          <cell r="F36">
            <v>12</v>
          </cell>
          <cell r="G36">
            <v>2.4213</v>
          </cell>
          <cell r="H36">
            <v>6.8</v>
          </cell>
          <cell r="I36">
            <v>50</v>
          </cell>
          <cell r="J36">
            <v>100</v>
          </cell>
          <cell r="O36">
            <v>31</v>
          </cell>
          <cell r="P36" t="str">
            <v>Lect.Bact. 8/11/01</v>
          </cell>
        </row>
        <row r="37">
          <cell r="A37">
            <v>37265</v>
          </cell>
          <cell r="B37">
            <v>22</v>
          </cell>
          <cell r="C37">
            <v>0.1</v>
          </cell>
          <cell r="D37">
            <v>0</v>
          </cell>
          <cell r="E37">
            <v>4</v>
          </cell>
          <cell r="F37">
            <v>60</v>
          </cell>
          <cell r="G37">
            <v>2.3148</v>
          </cell>
          <cell r="H37">
            <v>7.7</v>
          </cell>
          <cell r="I37">
            <v>41</v>
          </cell>
          <cell r="J37">
            <v>100</v>
          </cell>
          <cell r="O37">
            <v>49</v>
          </cell>
          <cell r="P37" t="str">
            <v>Lect.Bact. 8/11/01-O2med.23/01</v>
          </cell>
        </row>
        <row r="38">
          <cell r="A38">
            <v>37288</v>
          </cell>
          <cell r="B38">
            <v>13</v>
          </cell>
          <cell r="C38">
            <v>0.1</v>
          </cell>
          <cell r="D38">
            <v>0.8</v>
          </cell>
          <cell r="E38">
            <v>10</v>
          </cell>
          <cell r="F38">
            <v>6</v>
          </cell>
          <cell r="G38">
            <v>2.3650000000000002</v>
          </cell>
          <cell r="H38">
            <v>7.3</v>
          </cell>
          <cell r="I38">
            <v>49</v>
          </cell>
          <cell r="J38">
            <v>1000</v>
          </cell>
          <cell r="O38">
            <v>49</v>
          </cell>
        </row>
        <row r="39">
          <cell r="A39">
            <v>37298</v>
          </cell>
          <cell r="O39">
            <v>26</v>
          </cell>
        </row>
        <row r="40">
          <cell r="A40">
            <v>37300</v>
          </cell>
          <cell r="O40">
            <v>32</v>
          </cell>
        </row>
        <row r="41">
          <cell r="A41">
            <v>37302</v>
          </cell>
          <cell r="O41">
            <v>41</v>
          </cell>
        </row>
        <row r="42">
          <cell r="A42">
            <v>37305</v>
          </cell>
          <cell r="O42">
            <v>35</v>
          </cell>
        </row>
        <row r="43">
          <cell r="A43">
            <v>37309</v>
          </cell>
          <cell r="O43">
            <v>24</v>
          </cell>
        </row>
        <row r="44">
          <cell r="A44">
            <v>37328</v>
          </cell>
          <cell r="B44">
            <v>9</v>
          </cell>
          <cell r="C44">
            <v>0.1</v>
          </cell>
          <cell r="D44">
            <v>4.5</v>
          </cell>
          <cell r="E44">
            <v>8</v>
          </cell>
          <cell r="F44">
            <v>14</v>
          </cell>
          <cell r="G44">
            <v>2.3473999999999999</v>
          </cell>
          <cell r="H44">
            <v>7.4</v>
          </cell>
          <cell r="I44">
            <v>55</v>
          </cell>
          <cell r="J44">
            <v>100</v>
          </cell>
          <cell r="O44">
            <v>28</v>
          </cell>
        </row>
        <row r="45">
          <cell r="A45">
            <v>37361</v>
          </cell>
          <cell r="B45">
            <v>12</v>
          </cell>
          <cell r="C45">
            <v>0.1</v>
          </cell>
          <cell r="D45">
            <v>3.5</v>
          </cell>
          <cell r="E45">
            <v>10</v>
          </cell>
          <cell r="F45">
            <v>10</v>
          </cell>
          <cell r="G45">
            <v>2.4449000000000001</v>
          </cell>
          <cell r="H45">
            <v>7.4</v>
          </cell>
          <cell r="I45">
            <v>54</v>
          </cell>
          <cell r="J45">
            <v>100</v>
          </cell>
          <cell r="O45">
            <v>57</v>
          </cell>
        </row>
        <row r="46">
          <cell r="A46">
            <v>37410</v>
          </cell>
          <cell r="B46">
            <v>14</v>
          </cell>
          <cell r="C46">
            <v>0.1</v>
          </cell>
          <cell r="D46">
            <v>4</v>
          </cell>
          <cell r="E46">
            <v>11</v>
          </cell>
          <cell r="F46">
            <v>8</v>
          </cell>
          <cell r="G46">
            <v>2.5973999999999999</v>
          </cell>
          <cell r="H46">
            <v>7.1</v>
          </cell>
          <cell r="I46">
            <v>43</v>
          </cell>
          <cell r="J46">
            <v>1000</v>
          </cell>
          <cell r="O46">
            <v>40</v>
          </cell>
        </row>
        <row r="47">
          <cell r="A47">
            <v>37440</v>
          </cell>
          <cell r="B47">
            <v>18</v>
          </cell>
          <cell r="C47">
            <v>0.8</v>
          </cell>
          <cell r="D47">
            <v>0.4</v>
          </cell>
          <cell r="E47">
            <v>10</v>
          </cell>
          <cell r="F47">
            <v>60</v>
          </cell>
          <cell r="G47">
            <v>2.5909</v>
          </cell>
          <cell r="H47">
            <v>7.2</v>
          </cell>
          <cell r="I47">
            <v>52</v>
          </cell>
          <cell r="J47">
            <v>10</v>
          </cell>
          <cell r="O47">
            <v>64</v>
          </cell>
        </row>
        <row r="48">
          <cell r="A48">
            <v>37470</v>
          </cell>
          <cell r="B48">
            <v>18</v>
          </cell>
          <cell r="C48">
            <v>0.2</v>
          </cell>
          <cell r="D48">
            <v>1.5</v>
          </cell>
          <cell r="E48">
            <v>10</v>
          </cell>
          <cell r="F48">
            <v>4</v>
          </cell>
          <cell r="G48">
            <v>2.5906699999999998</v>
          </cell>
          <cell r="H48">
            <v>7.2</v>
          </cell>
          <cell r="I48">
            <v>53</v>
          </cell>
          <cell r="J48">
            <v>1000</v>
          </cell>
          <cell r="O48">
            <v>57</v>
          </cell>
        </row>
        <row r="49">
          <cell r="A49">
            <v>37505</v>
          </cell>
          <cell r="B49">
            <v>11</v>
          </cell>
          <cell r="C49">
            <v>0.38</v>
          </cell>
          <cell r="D49">
            <v>1.5</v>
          </cell>
          <cell r="E49">
            <v>11</v>
          </cell>
          <cell r="F49">
            <v>30</v>
          </cell>
          <cell r="G49">
            <v>2.6871</v>
          </cell>
          <cell r="H49">
            <v>7</v>
          </cell>
          <cell r="I49">
            <v>50</v>
          </cell>
          <cell r="J49">
            <v>100</v>
          </cell>
          <cell r="O49">
            <v>18</v>
          </cell>
        </row>
        <row r="50">
          <cell r="A50">
            <v>37538</v>
          </cell>
          <cell r="B50">
            <v>10</v>
          </cell>
          <cell r="C50">
            <v>0.57999999999999996</v>
          </cell>
          <cell r="D50">
            <v>1</v>
          </cell>
          <cell r="E50">
            <v>14</v>
          </cell>
          <cell r="F50">
            <v>14</v>
          </cell>
          <cell r="G50">
            <v>2.7776999999999998</v>
          </cell>
          <cell r="H50">
            <v>7.1</v>
          </cell>
          <cell r="I50">
            <v>51</v>
          </cell>
          <cell r="J50">
            <v>10000</v>
          </cell>
          <cell r="O50">
            <v>31</v>
          </cell>
        </row>
        <row r="51">
          <cell r="A51">
            <v>37567</v>
          </cell>
          <cell r="F51">
            <v>60</v>
          </cell>
        </row>
        <row r="52">
          <cell r="A52">
            <v>37572</v>
          </cell>
          <cell r="B52">
            <v>5</v>
          </cell>
          <cell r="C52">
            <v>0.1</v>
          </cell>
          <cell r="D52">
            <v>2.5</v>
          </cell>
          <cell r="E52">
            <v>12</v>
          </cell>
          <cell r="F52">
            <v>80</v>
          </cell>
          <cell r="G52">
            <v>2.8010999999999999</v>
          </cell>
          <cell r="H52">
            <v>7.1</v>
          </cell>
          <cell r="I52">
            <v>53</v>
          </cell>
          <cell r="J52">
            <v>1000</v>
          </cell>
          <cell r="O52">
            <v>28</v>
          </cell>
        </row>
        <row r="53">
          <cell r="A53">
            <v>37592</v>
          </cell>
          <cell r="O53">
            <v>32.6</v>
          </cell>
        </row>
        <row r="54">
          <cell r="A54">
            <v>37595</v>
          </cell>
          <cell r="B54">
            <v>10</v>
          </cell>
          <cell r="C54">
            <v>0.28999999999999998</v>
          </cell>
          <cell r="D54">
            <v>0.8</v>
          </cell>
          <cell r="E54">
            <v>12</v>
          </cell>
          <cell r="F54">
            <v>8</v>
          </cell>
          <cell r="G54">
            <v>2.7624300000000002</v>
          </cell>
          <cell r="H54">
            <v>6.9</v>
          </cell>
          <cell r="I54">
            <v>52</v>
          </cell>
          <cell r="J54">
            <v>1000</v>
          </cell>
          <cell r="O54">
            <v>46</v>
          </cell>
        </row>
        <row r="55">
          <cell r="A55">
            <v>37596</v>
          </cell>
          <cell r="O55">
            <v>89</v>
          </cell>
        </row>
        <row r="56">
          <cell r="A56">
            <v>37599</v>
          </cell>
          <cell r="O56">
            <v>45.7</v>
          </cell>
        </row>
        <row r="57">
          <cell r="A57">
            <v>37601</v>
          </cell>
          <cell r="O57">
            <v>34.799999999999997</v>
          </cell>
        </row>
        <row r="58">
          <cell r="A58">
            <v>37606</v>
          </cell>
          <cell r="O58">
            <v>67</v>
          </cell>
        </row>
        <row r="59">
          <cell r="A59">
            <v>37610</v>
          </cell>
          <cell r="O59">
            <v>30.03</v>
          </cell>
        </row>
        <row r="60">
          <cell r="A60">
            <v>37613</v>
          </cell>
          <cell r="O60">
            <v>148</v>
          </cell>
        </row>
        <row r="61">
          <cell r="A61">
            <v>37635</v>
          </cell>
          <cell r="B61">
            <v>12</v>
          </cell>
          <cell r="C61">
            <v>0.34</v>
          </cell>
          <cell r="D61">
            <v>2.5</v>
          </cell>
          <cell r="E61">
            <v>7</v>
          </cell>
          <cell r="F61">
            <v>18</v>
          </cell>
          <cell r="G61">
            <v>2.5706899999999999</v>
          </cell>
          <cell r="H61">
            <v>7.74</v>
          </cell>
          <cell r="I61">
            <v>57</v>
          </cell>
          <cell r="J61">
            <v>100</v>
          </cell>
          <cell r="O61">
            <v>16</v>
          </cell>
        </row>
        <row r="62">
          <cell r="A62">
            <v>37658</v>
          </cell>
          <cell r="B62">
            <v>11</v>
          </cell>
          <cell r="C62">
            <v>0.16</v>
          </cell>
          <cell r="D62">
            <v>4</v>
          </cell>
          <cell r="E62">
            <v>6</v>
          </cell>
          <cell r="F62">
            <v>4</v>
          </cell>
          <cell r="G62">
            <v>2.5905999999999998</v>
          </cell>
          <cell r="H62">
            <v>7.71</v>
          </cell>
          <cell r="I62">
            <v>54</v>
          </cell>
          <cell r="J62">
            <v>100</v>
          </cell>
          <cell r="O62">
            <v>25</v>
          </cell>
        </row>
        <row r="63">
          <cell r="A63">
            <v>37705</v>
          </cell>
          <cell r="B63">
            <v>11</v>
          </cell>
          <cell r="C63">
            <v>0.2</v>
          </cell>
          <cell r="D63">
            <v>2</v>
          </cell>
          <cell r="E63">
            <v>6</v>
          </cell>
          <cell r="F63">
            <v>30</v>
          </cell>
          <cell r="G63">
            <v>2.7100200000000001</v>
          </cell>
          <cell r="H63">
            <v>7.45</v>
          </cell>
          <cell r="I63">
            <v>57</v>
          </cell>
          <cell r="J63">
            <v>1000</v>
          </cell>
          <cell r="O63">
            <v>7</v>
          </cell>
        </row>
        <row r="64">
          <cell r="A64">
            <v>37748</v>
          </cell>
          <cell r="C64">
            <v>0.75</v>
          </cell>
        </row>
        <row r="65">
          <cell r="A65">
            <v>37753</v>
          </cell>
          <cell r="O65">
            <v>8</v>
          </cell>
        </row>
        <row r="66">
          <cell r="A66">
            <v>37763</v>
          </cell>
          <cell r="B66">
            <v>9</v>
          </cell>
          <cell r="C66">
            <v>0.19</v>
          </cell>
          <cell r="D66">
            <v>2</v>
          </cell>
          <cell r="E66">
            <v>10</v>
          </cell>
          <cell r="F66">
            <v>8</v>
          </cell>
          <cell r="G66">
            <v>3.1644999999999999</v>
          </cell>
          <cell r="H66">
            <v>7.61</v>
          </cell>
          <cell r="I66">
            <v>50</v>
          </cell>
          <cell r="J66">
            <v>100</v>
          </cell>
          <cell r="O66">
            <v>126</v>
          </cell>
        </row>
        <row r="67">
          <cell r="A67">
            <v>37764</v>
          </cell>
          <cell r="O67">
            <v>102</v>
          </cell>
        </row>
        <row r="68">
          <cell r="A68">
            <v>37769</v>
          </cell>
          <cell r="O68">
            <v>51</v>
          </cell>
        </row>
        <row r="69">
          <cell r="A69">
            <v>37771</v>
          </cell>
          <cell r="O69">
            <v>50.4</v>
          </cell>
        </row>
        <row r="70">
          <cell r="A70">
            <v>37774</v>
          </cell>
          <cell r="O70">
            <v>74.3</v>
          </cell>
        </row>
        <row r="71">
          <cell r="A71">
            <v>37776</v>
          </cell>
          <cell r="O71">
            <v>26.1</v>
          </cell>
        </row>
        <row r="72">
          <cell r="A72">
            <v>37781</v>
          </cell>
          <cell r="O72">
            <v>85.3</v>
          </cell>
        </row>
        <row r="73">
          <cell r="A73">
            <v>37788</v>
          </cell>
          <cell r="O73">
            <v>19.899999999999999</v>
          </cell>
        </row>
        <row r="74">
          <cell r="A74">
            <v>37799</v>
          </cell>
          <cell r="O74">
            <v>17.100000000000001</v>
          </cell>
        </row>
        <row r="75">
          <cell r="A75">
            <v>37803</v>
          </cell>
          <cell r="O75">
            <v>100.9</v>
          </cell>
        </row>
        <row r="76">
          <cell r="A76">
            <v>37805</v>
          </cell>
          <cell r="B76">
            <v>14</v>
          </cell>
          <cell r="C76">
            <v>0.17</v>
          </cell>
          <cell r="D76">
            <v>2</v>
          </cell>
          <cell r="E76">
            <v>8</v>
          </cell>
          <cell r="F76">
            <v>4</v>
          </cell>
          <cell r="G76">
            <v>3.3112582781456954</v>
          </cell>
          <cell r="H76">
            <v>7.32</v>
          </cell>
          <cell r="I76">
            <v>51</v>
          </cell>
          <cell r="J76">
            <v>1000</v>
          </cell>
          <cell r="O76">
            <v>77</v>
          </cell>
        </row>
        <row r="77">
          <cell r="A77">
            <v>37806</v>
          </cell>
          <cell r="O77">
            <v>112.8</v>
          </cell>
        </row>
        <row r="78">
          <cell r="A78">
            <v>37823</v>
          </cell>
          <cell r="O78">
            <v>21.44</v>
          </cell>
        </row>
        <row r="79">
          <cell r="A79">
            <v>37827</v>
          </cell>
          <cell r="O79">
            <v>19.809999999999999</v>
          </cell>
        </row>
        <row r="80">
          <cell r="A80">
            <v>37834</v>
          </cell>
          <cell r="O80">
            <v>229.82</v>
          </cell>
        </row>
        <row r="81">
          <cell r="A81">
            <v>37837</v>
          </cell>
          <cell r="O81">
            <v>38.74</v>
          </cell>
        </row>
        <row r="82">
          <cell r="A82">
            <v>37839</v>
          </cell>
          <cell r="O82">
            <v>14.78</v>
          </cell>
        </row>
        <row r="83">
          <cell r="A83">
            <v>37841</v>
          </cell>
          <cell r="O83">
            <v>22.08</v>
          </cell>
        </row>
        <row r="84">
          <cell r="A84">
            <v>37844</v>
          </cell>
          <cell r="O84">
            <v>34.64</v>
          </cell>
        </row>
        <row r="85">
          <cell r="A85">
            <v>37845</v>
          </cell>
          <cell r="B85">
            <v>16</v>
          </cell>
          <cell r="C85">
            <v>0.12</v>
          </cell>
          <cell r="D85">
            <v>5</v>
          </cell>
          <cell r="E85">
            <v>11</v>
          </cell>
          <cell r="F85">
            <v>4</v>
          </cell>
          <cell r="G85">
            <v>3.165</v>
          </cell>
          <cell r="H85">
            <v>7.57</v>
          </cell>
          <cell r="I85">
            <v>53</v>
          </cell>
          <cell r="J85">
            <v>10</v>
          </cell>
          <cell r="O85">
            <v>9</v>
          </cell>
        </row>
        <row r="86">
          <cell r="A86">
            <v>37846</v>
          </cell>
          <cell r="O86">
            <v>15.33</v>
          </cell>
        </row>
        <row r="87">
          <cell r="A87">
            <v>37848</v>
          </cell>
          <cell r="O87">
            <v>74.040000000000006</v>
          </cell>
        </row>
        <row r="88">
          <cell r="A88">
            <v>37853</v>
          </cell>
          <cell r="O88">
            <v>163.68</v>
          </cell>
        </row>
        <row r="89">
          <cell r="A89">
            <v>37858</v>
          </cell>
          <cell r="O89">
            <v>561.12</v>
          </cell>
        </row>
        <row r="90">
          <cell r="A90">
            <v>37860</v>
          </cell>
          <cell r="O90">
            <v>366.52</v>
          </cell>
        </row>
        <row r="91">
          <cell r="A91">
            <v>37861</v>
          </cell>
          <cell r="O91">
            <v>178</v>
          </cell>
        </row>
        <row r="92">
          <cell r="A92">
            <v>37865</v>
          </cell>
          <cell r="O92">
            <v>41.85</v>
          </cell>
        </row>
        <row r="93">
          <cell r="A93">
            <v>37869</v>
          </cell>
          <cell r="O93">
            <v>57.64</v>
          </cell>
        </row>
        <row r="94">
          <cell r="A94">
            <v>37872</v>
          </cell>
          <cell r="O94">
            <v>29.24</v>
          </cell>
        </row>
        <row r="95">
          <cell r="A95">
            <v>37874</v>
          </cell>
          <cell r="O95">
            <v>23.34</v>
          </cell>
        </row>
        <row r="96">
          <cell r="A96">
            <v>37881</v>
          </cell>
          <cell r="O96">
            <v>16.87</v>
          </cell>
        </row>
        <row r="97">
          <cell r="A97">
            <v>37883</v>
          </cell>
          <cell r="O97">
            <v>47.04</v>
          </cell>
        </row>
        <row r="98">
          <cell r="A98">
            <v>37886</v>
          </cell>
          <cell r="O98">
            <v>43.22</v>
          </cell>
        </row>
        <row r="99">
          <cell r="A99">
            <v>37888</v>
          </cell>
          <cell r="O99">
            <v>22.39</v>
          </cell>
        </row>
        <row r="100">
          <cell r="A100">
            <v>37895</v>
          </cell>
          <cell r="O100">
            <v>329</v>
          </cell>
        </row>
        <row r="101">
          <cell r="A101">
            <v>37897</v>
          </cell>
          <cell r="O101">
            <v>43.72</v>
          </cell>
        </row>
        <row r="102">
          <cell r="A102">
            <v>37900</v>
          </cell>
          <cell r="O102">
            <v>79.2</v>
          </cell>
        </row>
        <row r="103">
          <cell r="A103">
            <v>37902</v>
          </cell>
          <cell r="O103">
            <v>151</v>
          </cell>
        </row>
        <row r="104">
          <cell r="A104">
            <v>37904</v>
          </cell>
          <cell r="O104">
            <v>13.96</v>
          </cell>
        </row>
        <row r="105">
          <cell r="A105">
            <v>37907</v>
          </cell>
          <cell r="O105">
            <v>12.08</v>
          </cell>
        </row>
        <row r="106">
          <cell r="A106">
            <v>37909</v>
          </cell>
          <cell r="O106">
            <v>16.12</v>
          </cell>
        </row>
        <row r="107">
          <cell r="A107">
            <v>37911</v>
          </cell>
          <cell r="O107">
            <v>23</v>
          </cell>
        </row>
        <row r="108">
          <cell r="A108">
            <v>37914</v>
          </cell>
          <cell r="O108">
            <v>29</v>
          </cell>
        </row>
        <row r="109">
          <cell r="A109">
            <v>37916</v>
          </cell>
          <cell r="O109">
            <v>24</v>
          </cell>
        </row>
        <row r="110">
          <cell r="A110">
            <v>37917</v>
          </cell>
          <cell r="B110">
            <v>14</v>
          </cell>
          <cell r="C110">
            <v>0.1</v>
          </cell>
          <cell r="D110">
            <v>1.5</v>
          </cell>
          <cell r="E110">
            <v>10</v>
          </cell>
          <cell r="F110">
            <v>14</v>
          </cell>
          <cell r="G110">
            <v>2.4649999999999999</v>
          </cell>
          <cell r="H110">
            <v>7.2</v>
          </cell>
          <cell r="I110">
            <v>52</v>
          </cell>
          <cell r="J110">
            <v>100</v>
          </cell>
          <cell r="O110">
            <v>13</v>
          </cell>
        </row>
        <row r="111">
          <cell r="A111">
            <v>37918</v>
          </cell>
          <cell r="O111">
            <v>15</v>
          </cell>
        </row>
        <row r="112">
          <cell r="A112">
            <v>37923</v>
          </cell>
          <cell r="O112">
            <v>16</v>
          </cell>
        </row>
        <row r="113">
          <cell r="A113">
            <v>37925</v>
          </cell>
          <cell r="O113">
            <v>15.5</v>
          </cell>
        </row>
        <row r="114">
          <cell r="A114">
            <v>37929</v>
          </cell>
          <cell r="O114">
            <v>11</v>
          </cell>
        </row>
        <row r="115">
          <cell r="A115">
            <v>37930</v>
          </cell>
          <cell r="O115">
            <v>84</v>
          </cell>
        </row>
        <row r="116">
          <cell r="A116">
            <v>37932</v>
          </cell>
          <cell r="O116">
            <v>17</v>
          </cell>
        </row>
        <row r="117">
          <cell r="A117">
            <v>37935</v>
          </cell>
          <cell r="O117">
            <v>30</v>
          </cell>
        </row>
        <row r="118">
          <cell r="A118">
            <v>37938</v>
          </cell>
          <cell r="O118">
            <v>36</v>
          </cell>
        </row>
        <row r="119">
          <cell r="A119">
            <v>37939</v>
          </cell>
          <cell r="O119">
            <v>54</v>
          </cell>
        </row>
        <row r="120">
          <cell r="A120">
            <v>37942</v>
          </cell>
          <cell r="O120">
            <v>11</v>
          </cell>
        </row>
        <row r="121">
          <cell r="A121">
            <v>37944</v>
          </cell>
          <cell r="O121">
            <v>21</v>
          </cell>
        </row>
        <row r="122">
          <cell r="A122">
            <v>37949</v>
          </cell>
          <cell r="O122">
            <v>8</v>
          </cell>
        </row>
        <row r="123">
          <cell r="A123">
            <v>37951</v>
          </cell>
          <cell r="O123">
            <v>42</v>
          </cell>
        </row>
        <row r="124">
          <cell r="A124">
            <v>37956</v>
          </cell>
          <cell r="O124">
            <v>24</v>
          </cell>
        </row>
        <row r="125">
          <cell r="A125">
            <v>37958</v>
          </cell>
          <cell r="O125">
            <v>14.5</v>
          </cell>
        </row>
        <row r="126">
          <cell r="A126">
            <v>37960</v>
          </cell>
          <cell r="O126">
            <v>21.1</v>
          </cell>
        </row>
        <row r="127">
          <cell r="A127">
            <v>37964</v>
          </cell>
          <cell r="O127">
            <v>128</v>
          </cell>
        </row>
        <row r="128">
          <cell r="A128">
            <v>37966</v>
          </cell>
          <cell r="O128">
            <v>250</v>
          </cell>
        </row>
        <row r="129">
          <cell r="A129">
            <v>37970</v>
          </cell>
          <cell r="O129">
            <v>55.6</v>
          </cell>
        </row>
        <row r="130">
          <cell r="A130">
            <v>37972</v>
          </cell>
          <cell r="O130">
            <v>20.7</v>
          </cell>
        </row>
        <row r="131">
          <cell r="A131">
            <v>37977</v>
          </cell>
          <cell r="O131">
            <v>80</v>
          </cell>
        </row>
        <row r="132">
          <cell r="A132">
            <v>37978</v>
          </cell>
          <cell r="O132">
            <v>84</v>
          </cell>
        </row>
        <row r="133">
          <cell r="A133">
            <v>37991</v>
          </cell>
          <cell r="O133">
            <v>85</v>
          </cell>
        </row>
        <row r="134">
          <cell r="A134">
            <v>37993</v>
          </cell>
          <cell r="O134">
            <v>23.5</v>
          </cell>
        </row>
        <row r="135">
          <cell r="A135">
            <v>37995</v>
          </cell>
          <cell r="O135">
            <v>51</v>
          </cell>
        </row>
        <row r="136">
          <cell r="A136">
            <v>37998</v>
          </cell>
          <cell r="O136">
            <v>16</v>
          </cell>
        </row>
        <row r="137">
          <cell r="A137">
            <v>38000</v>
          </cell>
          <cell r="O137">
            <v>46</v>
          </cell>
        </row>
        <row r="138">
          <cell r="A138">
            <v>38002</v>
          </cell>
          <cell r="O138">
            <v>35.6</v>
          </cell>
        </row>
        <row r="139">
          <cell r="A139">
            <v>38005</v>
          </cell>
          <cell r="O139">
            <v>48</v>
          </cell>
        </row>
        <row r="140">
          <cell r="A140">
            <v>38009</v>
          </cell>
          <cell r="O140">
            <v>11</v>
          </cell>
        </row>
        <row r="141">
          <cell r="A141">
            <v>38012</v>
          </cell>
          <cell r="O141">
            <v>18</v>
          </cell>
        </row>
        <row r="142">
          <cell r="A142">
            <v>38044</v>
          </cell>
          <cell r="J142">
            <v>10</v>
          </cell>
        </row>
        <row r="143">
          <cell r="A143">
            <v>38019</v>
          </cell>
          <cell r="O143">
            <v>18.399999999999999</v>
          </cell>
        </row>
        <row r="144">
          <cell r="A144">
            <v>38021</v>
          </cell>
          <cell r="O144">
            <v>20.9</v>
          </cell>
        </row>
        <row r="145">
          <cell r="A145">
            <v>38023</v>
          </cell>
          <cell r="O145">
            <v>12.7</v>
          </cell>
        </row>
        <row r="146">
          <cell r="A146">
            <v>38026</v>
          </cell>
          <cell r="O146">
            <v>7.1</v>
          </cell>
        </row>
        <row r="147">
          <cell r="A147">
            <v>38028</v>
          </cell>
          <cell r="O147">
            <v>23</v>
          </cell>
        </row>
        <row r="148">
          <cell r="A148">
            <v>38030</v>
          </cell>
          <cell r="O148">
            <v>13</v>
          </cell>
        </row>
        <row r="149">
          <cell r="A149">
            <v>38033</v>
          </cell>
          <cell r="O149">
            <v>16.3</v>
          </cell>
        </row>
        <row r="150">
          <cell r="A150">
            <v>38035</v>
          </cell>
          <cell r="O150">
            <v>10.8</v>
          </cell>
        </row>
        <row r="151">
          <cell r="A151">
            <v>38037</v>
          </cell>
          <cell r="O151">
            <v>10.6</v>
          </cell>
        </row>
        <row r="152">
          <cell r="A152">
            <v>38040</v>
          </cell>
          <cell r="O152">
            <v>35.6</v>
          </cell>
        </row>
        <row r="153">
          <cell r="A153">
            <v>38044</v>
          </cell>
          <cell r="O153">
            <v>14</v>
          </cell>
        </row>
        <row r="154">
          <cell r="A154">
            <v>38051</v>
          </cell>
          <cell r="O154">
            <v>80</v>
          </cell>
        </row>
        <row r="155">
          <cell r="A155">
            <v>38054</v>
          </cell>
          <cell r="O155">
            <v>17</v>
          </cell>
        </row>
        <row r="156">
          <cell r="A156">
            <v>38056</v>
          </cell>
          <cell r="O156">
            <v>46</v>
          </cell>
        </row>
        <row r="157">
          <cell r="A157">
            <v>38058</v>
          </cell>
          <cell r="O157">
            <v>66</v>
          </cell>
        </row>
        <row r="158">
          <cell r="A158">
            <v>38063</v>
          </cell>
          <cell r="O158">
            <v>10</v>
          </cell>
        </row>
        <row r="159">
          <cell r="A159">
            <v>38065</v>
          </cell>
          <cell r="O159">
            <v>17</v>
          </cell>
        </row>
        <row r="160">
          <cell r="A160">
            <v>38068</v>
          </cell>
          <cell r="O160">
            <v>95</v>
          </cell>
        </row>
        <row r="161">
          <cell r="A161">
            <v>38072</v>
          </cell>
          <cell r="O161">
            <v>150</v>
          </cell>
        </row>
        <row r="162">
          <cell r="A162">
            <v>38076</v>
          </cell>
          <cell r="O162">
            <v>25</v>
          </cell>
        </row>
        <row r="163">
          <cell r="A163">
            <v>38083</v>
          </cell>
          <cell r="J163">
            <v>10</v>
          </cell>
        </row>
        <row r="164">
          <cell r="A164">
            <v>38085</v>
          </cell>
          <cell r="O164">
            <v>35.200000000000003</v>
          </cell>
        </row>
        <row r="165">
          <cell r="A165">
            <v>38087</v>
          </cell>
          <cell r="O165">
            <v>18.399999999999999</v>
          </cell>
        </row>
        <row r="166">
          <cell r="A166">
            <v>38089</v>
          </cell>
          <cell r="J166">
            <v>0</v>
          </cell>
          <cell r="O166">
            <v>26</v>
          </cell>
        </row>
        <row r="167">
          <cell r="A167">
            <v>38091</v>
          </cell>
          <cell r="O167">
            <v>168.8</v>
          </cell>
        </row>
        <row r="168">
          <cell r="A168">
            <v>38093</v>
          </cell>
          <cell r="O168">
            <v>17.2</v>
          </cell>
        </row>
        <row r="169">
          <cell r="A169">
            <v>38094</v>
          </cell>
          <cell r="B169">
            <v>11</v>
          </cell>
          <cell r="C169">
            <v>0.22</v>
          </cell>
          <cell r="D169">
            <v>7.5</v>
          </cell>
          <cell r="E169">
            <v>9</v>
          </cell>
          <cell r="F169">
            <v>12</v>
          </cell>
          <cell r="G169">
            <v>2.0750000000000002</v>
          </cell>
          <cell r="H169">
            <v>7.3</v>
          </cell>
          <cell r="I169">
            <v>56</v>
          </cell>
          <cell r="J169">
            <v>10</v>
          </cell>
          <cell r="O169">
            <v>31</v>
          </cell>
        </row>
        <row r="170">
          <cell r="A170">
            <v>38095</v>
          </cell>
          <cell r="O170">
            <v>16.8</v>
          </cell>
        </row>
        <row r="171">
          <cell r="A171">
            <v>38098</v>
          </cell>
          <cell r="O171">
            <v>43.4</v>
          </cell>
        </row>
        <row r="172">
          <cell r="A172">
            <v>38103</v>
          </cell>
          <cell r="O172">
            <v>30.4</v>
          </cell>
        </row>
        <row r="173">
          <cell r="A173">
            <v>38106</v>
          </cell>
          <cell r="O173">
            <v>14.9</v>
          </cell>
        </row>
        <row r="174">
          <cell r="A174">
            <v>38110</v>
          </cell>
          <cell r="O174">
            <v>28</v>
          </cell>
        </row>
        <row r="175">
          <cell r="A175">
            <v>38111</v>
          </cell>
          <cell r="J175">
            <v>10</v>
          </cell>
          <cell r="O175">
            <v>34</v>
          </cell>
        </row>
        <row r="176">
          <cell r="A176">
            <v>38112</v>
          </cell>
          <cell r="O176">
            <v>20</v>
          </cell>
        </row>
        <row r="177">
          <cell r="A177">
            <v>38114</v>
          </cell>
          <cell r="O177">
            <v>22.5</v>
          </cell>
        </row>
        <row r="178">
          <cell r="A178">
            <v>38117</v>
          </cell>
          <cell r="O178">
            <v>79.2</v>
          </cell>
        </row>
        <row r="179">
          <cell r="A179">
            <v>38119</v>
          </cell>
          <cell r="O179">
            <v>31.8</v>
          </cell>
        </row>
        <row r="180">
          <cell r="A180">
            <v>38121</v>
          </cell>
          <cell r="O180">
            <v>18.5</v>
          </cell>
        </row>
        <row r="181">
          <cell r="A181">
            <v>38124</v>
          </cell>
          <cell r="O181">
            <v>16</v>
          </cell>
        </row>
        <row r="182">
          <cell r="A182">
            <v>38126</v>
          </cell>
          <cell r="O182">
            <v>68</v>
          </cell>
        </row>
        <row r="183">
          <cell r="A183">
            <v>38127</v>
          </cell>
          <cell r="B183">
            <v>15</v>
          </cell>
          <cell r="C183">
            <v>0.32</v>
          </cell>
          <cell r="D183">
            <v>2</v>
          </cell>
          <cell r="E183">
            <v>6</v>
          </cell>
          <cell r="F183">
            <v>1</v>
          </cell>
          <cell r="H183">
            <v>7.7</v>
          </cell>
          <cell r="I183">
            <v>57</v>
          </cell>
          <cell r="J183">
            <v>1000</v>
          </cell>
          <cell r="O183">
            <v>42</v>
          </cell>
        </row>
        <row r="184">
          <cell r="A184">
            <v>38128</v>
          </cell>
          <cell r="O184">
            <v>135</v>
          </cell>
        </row>
        <row r="185">
          <cell r="A185">
            <v>38135</v>
          </cell>
          <cell r="O185">
            <v>90</v>
          </cell>
        </row>
        <row r="186">
          <cell r="A186">
            <v>38140</v>
          </cell>
          <cell r="O186">
            <v>61.2</v>
          </cell>
        </row>
        <row r="187">
          <cell r="A187">
            <v>38147</v>
          </cell>
          <cell r="O187">
            <v>25.62</v>
          </cell>
        </row>
        <row r="188">
          <cell r="A188">
            <v>38149</v>
          </cell>
          <cell r="O188">
            <v>24.6</v>
          </cell>
        </row>
        <row r="189">
          <cell r="A189">
            <v>38152</v>
          </cell>
          <cell r="O189">
            <v>193.63</v>
          </cell>
        </row>
        <row r="190">
          <cell r="A190">
            <v>38156</v>
          </cell>
          <cell r="O190">
            <v>28.14</v>
          </cell>
        </row>
        <row r="191">
          <cell r="A191">
            <v>38159</v>
          </cell>
          <cell r="O191">
            <v>33.880000000000003</v>
          </cell>
        </row>
        <row r="192">
          <cell r="A192">
            <v>38163</v>
          </cell>
          <cell r="O192">
            <v>65.2</v>
          </cell>
        </row>
        <row r="193">
          <cell r="A193">
            <v>38168</v>
          </cell>
          <cell r="O193">
            <v>68.44</v>
          </cell>
        </row>
        <row r="194">
          <cell r="A194">
            <v>38170</v>
          </cell>
          <cell r="O194">
            <v>36.799999999999997</v>
          </cell>
        </row>
        <row r="195">
          <cell r="A195">
            <v>38175</v>
          </cell>
          <cell r="O195">
            <v>16.899999999999999</v>
          </cell>
        </row>
        <row r="196">
          <cell r="A196">
            <v>38176</v>
          </cell>
          <cell r="O196">
            <v>19</v>
          </cell>
        </row>
        <row r="197">
          <cell r="A197">
            <v>38182</v>
          </cell>
          <cell r="O197">
            <v>7</v>
          </cell>
        </row>
        <row r="198">
          <cell r="A198">
            <v>38184</v>
          </cell>
          <cell r="O198">
            <v>13.9</v>
          </cell>
        </row>
        <row r="199">
          <cell r="A199">
            <v>38187</v>
          </cell>
          <cell r="O199">
            <v>16.39</v>
          </cell>
        </row>
        <row r="200">
          <cell r="A200">
            <v>38189</v>
          </cell>
          <cell r="O200">
            <v>36.81</v>
          </cell>
        </row>
        <row r="201">
          <cell r="A201">
            <v>38194</v>
          </cell>
          <cell r="O201">
            <v>40.32</v>
          </cell>
        </row>
        <row r="202">
          <cell r="A202">
            <v>38196</v>
          </cell>
          <cell r="O202">
            <v>5.35</v>
          </cell>
        </row>
        <row r="203">
          <cell r="A203">
            <v>38198</v>
          </cell>
          <cell r="O203">
            <v>31.1</v>
          </cell>
        </row>
        <row r="204">
          <cell r="A204">
            <v>38201</v>
          </cell>
          <cell r="O204">
            <v>14.3</v>
          </cell>
        </row>
        <row r="205">
          <cell r="A205">
            <v>38203</v>
          </cell>
          <cell r="O205">
            <v>8.9</v>
          </cell>
        </row>
        <row r="206">
          <cell r="A206">
            <v>38205</v>
          </cell>
          <cell r="O206">
            <v>47.11</v>
          </cell>
        </row>
        <row r="207">
          <cell r="A207">
            <v>38208</v>
          </cell>
          <cell r="O207">
            <v>9.6</v>
          </cell>
        </row>
        <row r="208">
          <cell r="A208">
            <v>38210</v>
          </cell>
          <cell r="O208">
            <v>19.3</v>
          </cell>
        </row>
        <row r="209">
          <cell r="A209">
            <v>38212</v>
          </cell>
          <cell r="O209">
            <v>5.2</v>
          </cell>
        </row>
        <row r="210">
          <cell r="A210">
            <v>38216</v>
          </cell>
          <cell r="O210">
            <v>32</v>
          </cell>
        </row>
        <row r="211">
          <cell r="A211">
            <v>38218</v>
          </cell>
          <cell r="B211">
            <v>4</v>
          </cell>
          <cell r="C211">
            <v>0.6</v>
          </cell>
          <cell r="D211">
            <v>3</v>
          </cell>
          <cell r="E211">
            <v>10</v>
          </cell>
          <cell r="F211">
            <v>4</v>
          </cell>
          <cell r="G211">
            <v>2.1785999999999999</v>
          </cell>
          <cell r="H211">
            <v>7.6</v>
          </cell>
          <cell r="I211">
            <v>58</v>
          </cell>
          <cell r="J211">
            <v>10</v>
          </cell>
          <cell r="O211">
            <v>13</v>
          </cell>
        </row>
        <row r="212">
          <cell r="A212">
            <v>38219</v>
          </cell>
          <cell r="O212">
            <v>13.5</v>
          </cell>
        </row>
        <row r="213">
          <cell r="A213">
            <v>38222</v>
          </cell>
          <cell r="O213">
            <v>24</v>
          </cell>
        </row>
        <row r="214">
          <cell r="A214">
            <v>38224</v>
          </cell>
          <cell r="O214">
            <v>34</v>
          </cell>
        </row>
        <row r="215">
          <cell r="A215">
            <v>38226</v>
          </cell>
          <cell r="O215">
            <v>10</v>
          </cell>
        </row>
        <row r="216">
          <cell r="A216">
            <v>38229</v>
          </cell>
          <cell r="O216">
            <v>19</v>
          </cell>
        </row>
        <row r="217">
          <cell r="A217">
            <v>38231</v>
          </cell>
          <cell r="O217">
            <v>31.44</v>
          </cell>
          <cell r="P217" t="str">
            <v>Lab. C.D. 31 ppm H.C:</v>
          </cell>
        </row>
        <row r="218">
          <cell r="A218">
            <v>38233</v>
          </cell>
          <cell r="O218">
            <v>9</v>
          </cell>
        </row>
        <row r="219">
          <cell r="A219">
            <v>38236</v>
          </cell>
          <cell r="O219">
            <v>25</v>
          </cell>
        </row>
        <row r="220">
          <cell r="A220">
            <v>38238</v>
          </cell>
          <cell r="O220">
            <v>18</v>
          </cell>
        </row>
        <row r="221">
          <cell r="A221">
            <v>38240</v>
          </cell>
          <cell r="O221">
            <v>23</v>
          </cell>
        </row>
        <row r="222">
          <cell r="A222">
            <v>38243</v>
          </cell>
          <cell r="O222">
            <v>24</v>
          </cell>
        </row>
        <row r="223">
          <cell r="A223">
            <v>38245</v>
          </cell>
          <cell r="O223">
            <v>16</v>
          </cell>
        </row>
        <row r="224">
          <cell r="A224">
            <v>38247</v>
          </cell>
          <cell r="O224">
            <v>9</v>
          </cell>
        </row>
        <row r="225">
          <cell r="A225">
            <v>38252</v>
          </cell>
          <cell r="O225">
            <v>77</v>
          </cell>
        </row>
        <row r="226">
          <cell r="A226">
            <v>38267</v>
          </cell>
          <cell r="D226">
            <v>1.5</v>
          </cell>
          <cell r="E226">
            <v>5</v>
          </cell>
          <cell r="F226">
            <v>4</v>
          </cell>
          <cell r="H226">
            <v>7.4</v>
          </cell>
          <cell r="I226">
            <v>53</v>
          </cell>
          <cell r="J226">
            <v>1000</v>
          </cell>
          <cell r="O226">
            <v>54</v>
          </cell>
        </row>
        <row r="227">
          <cell r="A227">
            <v>38280</v>
          </cell>
          <cell r="J227">
            <v>10</v>
          </cell>
        </row>
        <row r="228">
          <cell r="A228">
            <v>38301</v>
          </cell>
          <cell r="D228">
            <v>2</v>
          </cell>
          <cell r="E228">
            <v>7</v>
          </cell>
          <cell r="F228">
            <v>70</v>
          </cell>
          <cell r="H228">
            <v>7.67</v>
          </cell>
          <cell r="I228">
            <v>58</v>
          </cell>
          <cell r="J228">
            <v>1000</v>
          </cell>
          <cell r="O228">
            <v>32</v>
          </cell>
        </row>
        <row r="229">
          <cell r="A229">
            <v>38324</v>
          </cell>
          <cell r="O229">
            <v>25</v>
          </cell>
        </row>
        <row r="230">
          <cell r="A230">
            <v>38327</v>
          </cell>
          <cell r="O230">
            <v>13</v>
          </cell>
        </row>
        <row r="231">
          <cell r="A231">
            <v>38329</v>
          </cell>
          <cell r="O231">
            <v>11</v>
          </cell>
        </row>
        <row r="232">
          <cell r="A232">
            <v>38331</v>
          </cell>
          <cell r="D232">
            <v>3</v>
          </cell>
          <cell r="E232">
            <v>6</v>
          </cell>
          <cell r="F232">
            <v>50</v>
          </cell>
          <cell r="H232">
            <v>8.1</v>
          </cell>
          <cell r="I232">
            <v>55</v>
          </cell>
          <cell r="J232">
            <v>100</v>
          </cell>
          <cell r="O232">
            <v>30</v>
          </cell>
        </row>
        <row r="233">
          <cell r="A233">
            <v>38338</v>
          </cell>
          <cell r="O233">
            <v>59</v>
          </cell>
        </row>
        <row r="234">
          <cell r="A234">
            <v>38341</v>
          </cell>
          <cell r="O234">
            <v>32.36</v>
          </cell>
        </row>
        <row r="235">
          <cell r="A235">
            <v>38343</v>
          </cell>
          <cell r="O235">
            <v>22.14</v>
          </cell>
        </row>
        <row r="236">
          <cell r="A236">
            <v>38376</v>
          </cell>
          <cell r="B236">
            <v>14</v>
          </cell>
          <cell r="C236">
            <v>0.12</v>
          </cell>
          <cell r="D236">
            <v>5</v>
          </cell>
          <cell r="E236">
            <v>8</v>
          </cell>
          <cell r="F236">
            <v>2</v>
          </cell>
          <cell r="G236">
            <v>2.8010999999999999</v>
          </cell>
          <cell r="H236">
            <v>8.17</v>
          </cell>
          <cell r="I236">
            <v>58</v>
          </cell>
          <cell r="J236">
            <v>0</v>
          </cell>
          <cell r="O236">
            <v>17</v>
          </cell>
        </row>
        <row r="237">
          <cell r="A237">
            <v>38350</v>
          </cell>
          <cell r="O237">
            <v>31.72</v>
          </cell>
        </row>
        <row r="238">
          <cell r="A238">
            <v>38357</v>
          </cell>
          <cell r="O238">
            <v>26</v>
          </cell>
        </row>
        <row r="239">
          <cell r="A239">
            <v>38359</v>
          </cell>
          <cell r="O239">
            <v>26.8</v>
          </cell>
        </row>
        <row r="240">
          <cell r="A240">
            <v>38362</v>
          </cell>
          <cell r="O240">
            <v>17.2</v>
          </cell>
        </row>
        <row r="241">
          <cell r="A241">
            <v>38366</v>
          </cell>
          <cell r="O241">
            <v>13.7</v>
          </cell>
        </row>
        <row r="242">
          <cell r="A242">
            <v>38371</v>
          </cell>
          <cell r="O242">
            <v>28.9</v>
          </cell>
        </row>
        <row r="243">
          <cell r="A243">
            <v>38373</v>
          </cell>
          <cell r="O243">
            <v>12</v>
          </cell>
        </row>
        <row r="244">
          <cell r="A244">
            <v>38376</v>
          </cell>
          <cell r="O244">
            <v>49</v>
          </cell>
        </row>
        <row r="245">
          <cell r="A245">
            <v>38378</v>
          </cell>
          <cell r="O245">
            <v>14.7</v>
          </cell>
        </row>
        <row r="246">
          <cell r="A246">
            <v>38380</v>
          </cell>
          <cell r="O246">
            <v>18.2</v>
          </cell>
        </row>
        <row r="247">
          <cell r="A247">
            <v>38383</v>
          </cell>
          <cell r="O247">
            <v>12.2</v>
          </cell>
        </row>
        <row r="248">
          <cell r="A248">
            <v>38385</v>
          </cell>
          <cell r="O248">
            <v>11</v>
          </cell>
        </row>
        <row r="249">
          <cell r="A249">
            <v>38387</v>
          </cell>
          <cell r="O249">
            <v>10.6</v>
          </cell>
        </row>
        <row r="250">
          <cell r="A250">
            <v>38390</v>
          </cell>
          <cell r="O250">
            <v>16.5</v>
          </cell>
        </row>
        <row r="251">
          <cell r="A251">
            <v>38392</v>
          </cell>
          <cell r="O251">
            <v>20</v>
          </cell>
        </row>
        <row r="252">
          <cell r="A252">
            <v>38394</v>
          </cell>
          <cell r="O252">
            <v>11.1</v>
          </cell>
        </row>
        <row r="253">
          <cell r="A253">
            <v>38397</v>
          </cell>
          <cell r="O253">
            <v>10.3</v>
          </cell>
        </row>
        <row r="254">
          <cell r="A254">
            <v>38399</v>
          </cell>
          <cell r="O254">
            <v>30</v>
          </cell>
        </row>
        <row r="255">
          <cell r="A255">
            <v>38401</v>
          </cell>
          <cell r="B255">
            <v>28</v>
          </cell>
          <cell r="C255">
            <v>0.19</v>
          </cell>
          <cell r="D255">
            <v>4</v>
          </cell>
          <cell r="E255">
            <v>6</v>
          </cell>
          <cell r="F255">
            <v>60</v>
          </cell>
          <cell r="G255">
            <v>2.7776999999999998</v>
          </cell>
          <cell r="H255">
            <v>8.1199999999999992</v>
          </cell>
          <cell r="I255">
            <v>61</v>
          </cell>
          <cell r="J255">
            <v>100</v>
          </cell>
          <cell r="O255">
            <v>5</v>
          </cell>
        </row>
        <row r="256">
          <cell r="A256">
            <v>38404</v>
          </cell>
          <cell r="O256">
            <v>7.16</v>
          </cell>
        </row>
        <row r="257">
          <cell r="A257">
            <v>38406</v>
          </cell>
          <cell r="O257">
            <v>20.399999999999999</v>
          </cell>
        </row>
        <row r="258">
          <cell r="A258">
            <v>38411</v>
          </cell>
          <cell r="O258">
            <v>21.01</v>
          </cell>
        </row>
        <row r="259">
          <cell r="A259">
            <v>38413</v>
          </cell>
          <cell r="O259">
            <v>20</v>
          </cell>
        </row>
        <row r="260">
          <cell r="A260">
            <v>38414</v>
          </cell>
          <cell r="B260">
            <v>22</v>
          </cell>
          <cell r="C260">
            <v>0.1</v>
          </cell>
          <cell r="D260">
            <v>1</v>
          </cell>
          <cell r="E260">
            <v>8</v>
          </cell>
          <cell r="F260">
            <v>150</v>
          </cell>
          <cell r="G260">
            <v>2.7471999999999999</v>
          </cell>
          <cell r="H260">
            <v>7.78</v>
          </cell>
          <cell r="I260">
            <v>58</v>
          </cell>
          <cell r="J260">
            <v>10</v>
          </cell>
          <cell r="O260">
            <v>6</v>
          </cell>
        </row>
        <row r="261">
          <cell r="A261">
            <v>38415</v>
          </cell>
          <cell r="O261">
            <v>37.200000000000003</v>
          </cell>
        </row>
        <row r="262">
          <cell r="A262">
            <v>38418</v>
          </cell>
          <cell r="O262">
            <v>12.7</v>
          </cell>
        </row>
        <row r="263">
          <cell r="A263">
            <v>38420</v>
          </cell>
          <cell r="O263">
            <v>10.6</v>
          </cell>
        </row>
        <row r="264">
          <cell r="A264">
            <v>38425</v>
          </cell>
          <cell r="O264">
            <v>24.82</v>
          </cell>
        </row>
        <row r="265">
          <cell r="A265">
            <v>38427</v>
          </cell>
          <cell r="O265">
            <v>39.15</v>
          </cell>
        </row>
        <row r="266">
          <cell r="A266">
            <v>38429</v>
          </cell>
          <cell r="O266">
            <v>14.62</v>
          </cell>
        </row>
        <row r="267">
          <cell r="A267">
            <v>38432</v>
          </cell>
          <cell r="O267">
            <v>12.85</v>
          </cell>
        </row>
        <row r="268">
          <cell r="A268">
            <v>38434</v>
          </cell>
          <cell r="O268">
            <v>34.86</v>
          </cell>
        </row>
        <row r="269">
          <cell r="A269">
            <v>38439</v>
          </cell>
          <cell r="O269">
            <v>78</v>
          </cell>
        </row>
        <row r="270">
          <cell r="A270">
            <v>38447</v>
          </cell>
          <cell r="O270">
            <v>10.4</v>
          </cell>
        </row>
        <row r="271">
          <cell r="A271">
            <v>38450</v>
          </cell>
          <cell r="O271">
            <v>44.3</v>
          </cell>
        </row>
        <row r="272">
          <cell r="A272">
            <v>38453</v>
          </cell>
          <cell r="O272">
            <v>7.5</v>
          </cell>
        </row>
        <row r="273">
          <cell r="A273">
            <v>38455</v>
          </cell>
          <cell r="O273">
            <v>14</v>
          </cell>
        </row>
        <row r="274">
          <cell r="A274">
            <v>38456</v>
          </cell>
          <cell r="B274" t="str">
            <v>S/M</v>
          </cell>
          <cell r="C274" t="str">
            <v>S/M</v>
          </cell>
          <cell r="D274" t="str">
            <v>S/M</v>
          </cell>
          <cell r="E274" t="str">
            <v>S/M</v>
          </cell>
          <cell r="F274" t="str">
            <v>S/M</v>
          </cell>
          <cell r="G274" t="str">
            <v>S/M</v>
          </cell>
          <cell r="H274" t="str">
            <v>S/M</v>
          </cell>
          <cell r="I274" t="str">
            <v>S/M</v>
          </cell>
          <cell r="J274" t="str">
            <v>S/M</v>
          </cell>
          <cell r="K274" t="str">
            <v>S/M</v>
          </cell>
          <cell r="L274" t="str">
            <v>S/M</v>
          </cell>
          <cell r="M274" t="str">
            <v>S/M</v>
          </cell>
          <cell r="N274" t="str">
            <v>S/M</v>
          </cell>
          <cell r="O274" t="str">
            <v>S/M</v>
          </cell>
          <cell r="P274" t="str">
            <v>S/M</v>
          </cell>
        </row>
        <row r="275">
          <cell r="A275">
            <v>38460</v>
          </cell>
          <cell r="O275">
            <v>5.54</v>
          </cell>
        </row>
        <row r="276">
          <cell r="A276">
            <v>38461</v>
          </cell>
          <cell r="O276">
            <v>17.18</v>
          </cell>
        </row>
        <row r="277">
          <cell r="A277">
            <v>38462</v>
          </cell>
          <cell r="O277">
            <v>16.39</v>
          </cell>
        </row>
        <row r="278">
          <cell r="A278">
            <v>38462</v>
          </cell>
          <cell r="O278">
            <v>156.72</v>
          </cell>
        </row>
        <row r="279">
          <cell r="A279">
            <v>38467</v>
          </cell>
          <cell r="O279">
            <v>28.1</v>
          </cell>
          <cell r="P279" t="str">
            <v>otra muestracon 20.2 ppm de Hc</v>
          </cell>
        </row>
        <row r="280">
          <cell r="A280">
            <v>38468</v>
          </cell>
          <cell r="O280">
            <v>43.1</v>
          </cell>
        </row>
        <row r="281">
          <cell r="A281">
            <v>38485</v>
          </cell>
          <cell r="B281" t="str">
            <v>F/S</v>
          </cell>
          <cell r="C281" t="str">
            <v>F/S</v>
          </cell>
          <cell r="D281" t="str">
            <v>F/S</v>
          </cell>
          <cell r="E281" t="str">
            <v>F/S</v>
          </cell>
          <cell r="F281" t="str">
            <v>F/S</v>
          </cell>
          <cell r="G281" t="str">
            <v>F/S</v>
          </cell>
          <cell r="H281" t="str">
            <v>F/S</v>
          </cell>
          <cell r="I281" t="str">
            <v>F/S</v>
          </cell>
          <cell r="J281" t="str">
            <v>F/S</v>
          </cell>
          <cell r="K281" t="str">
            <v>F/S</v>
          </cell>
          <cell r="L281" t="str">
            <v>F/S</v>
          </cell>
          <cell r="M281" t="str">
            <v>F/S</v>
          </cell>
          <cell r="N281" t="str">
            <v>F/S</v>
          </cell>
          <cell r="O281" t="str">
            <v>F/S</v>
          </cell>
          <cell r="P281" t="str">
            <v>F/S</v>
          </cell>
        </row>
        <row r="282">
          <cell r="A282">
            <v>38505</v>
          </cell>
        </row>
        <row r="283">
          <cell r="A283">
            <v>38506</v>
          </cell>
          <cell r="B283" t="str">
            <v>F/S</v>
          </cell>
          <cell r="C283" t="str">
            <v>F/S</v>
          </cell>
          <cell r="D283" t="str">
            <v>F/S</v>
          </cell>
          <cell r="E283" t="str">
            <v>F/S</v>
          </cell>
          <cell r="F283" t="str">
            <v>F/S</v>
          </cell>
          <cell r="G283" t="str">
            <v>F/S</v>
          </cell>
          <cell r="H283" t="str">
            <v>F/S</v>
          </cell>
          <cell r="I283" t="str">
            <v>F/S</v>
          </cell>
          <cell r="J283" t="str">
            <v>F/S</v>
          </cell>
          <cell r="K283" t="str">
            <v>F/S</v>
          </cell>
          <cell r="L283" t="str">
            <v>F/S</v>
          </cell>
          <cell r="M283" t="str">
            <v>F/S</v>
          </cell>
          <cell r="N283" t="str">
            <v>F/S</v>
          </cell>
          <cell r="O283" t="str">
            <v>F/S</v>
          </cell>
          <cell r="P283" t="str">
            <v>F/S</v>
          </cell>
        </row>
        <row r="284">
          <cell r="A284">
            <v>38509</v>
          </cell>
          <cell r="O284">
            <v>14.9</v>
          </cell>
        </row>
        <row r="285">
          <cell r="A285">
            <v>38511</v>
          </cell>
          <cell r="O285">
            <v>10.6</v>
          </cell>
        </row>
        <row r="286">
          <cell r="A286">
            <v>38519</v>
          </cell>
          <cell r="O286">
            <v>12</v>
          </cell>
        </row>
        <row r="287">
          <cell r="A287">
            <v>38544</v>
          </cell>
          <cell r="D287">
            <v>4</v>
          </cell>
          <cell r="E287">
            <v>4</v>
          </cell>
          <cell r="F287">
            <v>30</v>
          </cell>
          <cell r="H287">
            <v>7.78</v>
          </cell>
          <cell r="I287">
            <v>55</v>
          </cell>
          <cell r="J287">
            <v>1000</v>
          </cell>
          <cell r="O287">
            <v>36</v>
          </cell>
        </row>
        <row r="288">
          <cell r="A288">
            <v>38545</v>
          </cell>
          <cell r="O288">
            <v>9.4</v>
          </cell>
        </row>
        <row r="289">
          <cell r="A289">
            <v>38551</v>
          </cell>
          <cell r="O289">
            <v>29.7</v>
          </cell>
        </row>
        <row r="290">
          <cell r="A290">
            <v>38555</v>
          </cell>
          <cell r="O290">
            <v>16.7</v>
          </cell>
        </row>
        <row r="291">
          <cell r="A291">
            <v>38559</v>
          </cell>
          <cell r="O291">
            <v>12.2</v>
          </cell>
        </row>
        <row r="292">
          <cell r="A292">
            <v>38560</v>
          </cell>
          <cell r="O292">
            <v>25.4</v>
          </cell>
        </row>
        <row r="293">
          <cell r="A293">
            <v>38562</v>
          </cell>
          <cell r="O293">
            <v>25.3</v>
          </cell>
        </row>
        <row r="294">
          <cell r="A294">
            <v>38565</v>
          </cell>
          <cell r="O294">
            <v>22</v>
          </cell>
        </row>
        <row r="295">
          <cell r="A295">
            <v>38567</v>
          </cell>
          <cell r="O295">
            <v>9.5</v>
          </cell>
        </row>
        <row r="296">
          <cell r="A296">
            <v>38569</v>
          </cell>
          <cell r="O296">
            <v>35.1</v>
          </cell>
        </row>
        <row r="297">
          <cell r="A297">
            <v>38574</v>
          </cell>
          <cell r="O297">
            <v>31.4</v>
          </cell>
        </row>
        <row r="298">
          <cell r="A298">
            <v>38576</v>
          </cell>
          <cell r="O298">
            <v>34.5</v>
          </cell>
        </row>
        <row r="299">
          <cell r="A299">
            <v>38581</v>
          </cell>
          <cell r="O299">
            <v>21.2</v>
          </cell>
        </row>
        <row r="300">
          <cell r="A300">
            <v>38583</v>
          </cell>
          <cell r="O300">
            <v>25.4</v>
          </cell>
        </row>
        <row r="301">
          <cell r="A301">
            <v>38586</v>
          </cell>
          <cell r="O301">
            <v>11</v>
          </cell>
        </row>
        <row r="302">
          <cell r="A302">
            <v>38588</v>
          </cell>
          <cell r="D302">
            <v>5</v>
          </cell>
          <cell r="E302">
            <v>4</v>
          </cell>
          <cell r="F302">
            <v>18</v>
          </cell>
          <cell r="H302">
            <v>7.7</v>
          </cell>
          <cell r="I302">
            <v>48</v>
          </cell>
          <cell r="J302">
            <v>100</v>
          </cell>
          <cell r="O302">
            <v>15</v>
          </cell>
          <cell r="P302" t="str">
            <v>Lab. C.D. 14.7ppm H.C:</v>
          </cell>
        </row>
        <row r="303">
          <cell r="A303">
            <v>38590</v>
          </cell>
          <cell r="O303">
            <v>13.4</v>
          </cell>
        </row>
        <row r="304">
          <cell r="A304">
            <v>38593</v>
          </cell>
          <cell r="O304">
            <v>8.7200000000000006</v>
          </cell>
        </row>
        <row r="305">
          <cell r="A305">
            <v>38595</v>
          </cell>
          <cell r="O305">
            <v>11.1</v>
          </cell>
        </row>
        <row r="306">
          <cell r="A306">
            <v>38600</v>
          </cell>
          <cell r="O306">
            <v>7.7</v>
          </cell>
        </row>
        <row r="307">
          <cell r="A307">
            <v>38602</v>
          </cell>
          <cell r="O307">
            <v>15.2</v>
          </cell>
        </row>
        <row r="308">
          <cell r="A308">
            <v>38607</v>
          </cell>
          <cell r="O308">
            <v>10.7</v>
          </cell>
        </row>
        <row r="309">
          <cell r="A309">
            <v>38611</v>
          </cell>
          <cell r="O309">
            <v>6.5</v>
          </cell>
        </row>
        <row r="310">
          <cell r="A310">
            <v>38614</v>
          </cell>
          <cell r="O310">
            <v>19.899999999999999</v>
          </cell>
        </row>
        <row r="311">
          <cell r="A311">
            <v>38616</v>
          </cell>
          <cell r="O311">
            <v>17.5</v>
          </cell>
        </row>
        <row r="312">
          <cell r="A312">
            <v>38621</v>
          </cell>
          <cell r="O312">
            <v>17.600000000000001</v>
          </cell>
        </row>
        <row r="313">
          <cell r="A313">
            <v>38644</v>
          </cell>
          <cell r="O313">
            <v>12.9</v>
          </cell>
        </row>
        <row r="314">
          <cell r="A314">
            <v>38651</v>
          </cell>
          <cell r="O314">
            <v>15.3</v>
          </cell>
        </row>
        <row r="315">
          <cell r="A315">
            <v>38646</v>
          </cell>
          <cell r="D315">
            <v>3</v>
          </cell>
          <cell r="E315">
            <v>8</v>
          </cell>
          <cell r="F315">
            <v>20</v>
          </cell>
          <cell r="H315">
            <v>7.14</v>
          </cell>
          <cell r="I315">
            <v>54</v>
          </cell>
          <cell r="J315">
            <v>1000</v>
          </cell>
          <cell r="O315">
            <v>15</v>
          </cell>
        </row>
        <row r="316">
          <cell r="A316">
            <v>38659</v>
          </cell>
          <cell r="O316">
            <v>37.299999999999997</v>
          </cell>
        </row>
        <row r="317">
          <cell r="A317">
            <v>38672</v>
          </cell>
          <cell r="D317">
            <v>3</v>
          </cell>
          <cell r="E317">
            <v>10</v>
          </cell>
          <cell r="F317">
            <v>10</v>
          </cell>
          <cell r="H317">
            <v>7.49</v>
          </cell>
          <cell r="I317">
            <v>53</v>
          </cell>
          <cell r="J317">
            <v>10000</v>
          </cell>
          <cell r="O317">
            <v>6</v>
          </cell>
        </row>
        <row r="318">
          <cell r="A318">
            <v>38687</v>
          </cell>
          <cell r="O318">
            <v>6.3</v>
          </cell>
        </row>
        <row r="319">
          <cell r="A319">
            <v>38699</v>
          </cell>
          <cell r="O319">
            <v>8.4</v>
          </cell>
        </row>
        <row r="320">
          <cell r="A320">
            <v>38701</v>
          </cell>
          <cell r="D320">
            <v>1</v>
          </cell>
          <cell r="E320">
            <v>7</v>
          </cell>
          <cell r="F320">
            <v>60</v>
          </cell>
          <cell r="H320" t="str">
            <v>7,60</v>
          </cell>
          <cell r="I320">
            <v>55</v>
          </cell>
          <cell r="J320">
            <v>1000</v>
          </cell>
          <cell r="O320">
            <v>13</v>
          </cell>
        </row>
        <row r="321">
          <cell r="A321">
            <v>38707</v>
          </cell>
          <cell r="O321">
            <v>10.1</v>
          </cell>
        </row>
        <row r="322">
          <cell r="A322">
            <v>38729</v>
          </cell>
          <cell r="D322">
            <v>2</v>
          </cell>
          <cell r="E322">
            <v>6</v>
          </cell>
          <cell r="F322">
            <v>8</v>
          </cell>
          <cell r="H322">
            <v>7.48</v>
          </cell>
          <cell r="I322">
            <v>57</v>
          </cell>
          <cell r="J322">
            <v>10</v>
          </cell>
          <cell r="O322">
            <v>17</v>
          </cell>
        </row>
        <row r="323">
          <cell r="A323">
            <v>38737</v>
          </cell>
          <cell r="O323">
            <v>24.1</v>
          </cell>
        </row>
        <row r="324">
          <cell r="A324">
            <v>38763</v>
          </cell>
          <cell r="J324">
            <v>100</v>
          </cell>
        </row>
        <row r="325">
          <cell r="A325">
            <v>38810</v>
          </cell>
          <cell r="J325">
            <v>10</v>
          </cell>
        </row>
        <row r="326">
          <cell r="A326">
            <v>38827</v>
          </cell>
          <cell r="D326">
            <v>3</v>
          </cell>
          <cell r="E326">
            <v>8</v>
          </cell>
          <cell r="F326">
            <v>12</v>
          </cell>
          <cell r="H326">
            <v>7.58</v>
          </cell>
          <cell r="I326">
            <v>58</v>
          </cell>
          <cell r="J326">
            <v>100</v>
          </cell>
          <cell r="O326">
            <v>7</v>
          </cell>
        </row>
        <row r="327">
          <cell r="A327">
            <v>38866</v>
          </cell>
          <cell r="D327">
            <v>2</v>
          </cell>
          <cell r="E327">
            <v>12</v>
          </cell>
          <cell r="F327">
            <v>16</v>
          </cell>
          <cell r="H327">
            <v>7.29</v>
          </cell>
          <cell r="I327">
            <v>52</v>
          </cell>
          <cell r="J327">
            <v>1000</v>
          </cell>
          <cell r="O327">
            <v>5</v>
          </cell>
        </row>
        <row r="328">
          <cell r="A328">
            <v>38883</v>
          </cell>
          <cell r="D328">
            <v>3</v>
          </cell>
          <cell r="E328">
            <v>14</v>
          </cell>
          <cell r="F328">
            <v>12</v>
          </cell>
          <cell r="H328">
            <v>7.46</v>
          </cell>
          <cell r="I328">
            <v>53</v>
          </cell>
          <cell r="J328">
            <v>10000</v>
          </cell>
          <cell r="O328">
            <v>22</v>
          </cell>
        </row>
        <row r="329">
          <cell r="A329">
            <v>38910</v>
          </cell>
          <cell r="D329">
            <v>4</v>
          </cell>
          <cell r="E329">
            <v>11</v>
          </cell>
          <cell r="F329">
            <v>12</v>
          </cell>
          <cell r="H329">
            <v>7.57</v>
          </cell>
          <cell r="I329">
            <v>54</v>
          </cell>
          <cell r="J329">
            <v>100</v>
          </cell>
          <cell r="O329">
            <v>18</v>
          </cell>
        </row>
        <row r="330">
          <cell r="A330">
            <v>38958</v>
          </cell>
          <cell r="D330">
            <v>2</v>
          </cell>
          <cell r="E330">
            <v>10</v>
          </cell>
          <cell r="F330">
            <v>20</v>
          </cell>
          <cell r="H330">
            <v>7.68</v>
          </cell>
          <cell r="I330">
            <v>56</v>
          </cell>
          <cell r="J330">
            <v>100</v>
          </cell>
          <cell r="O330">
            <v>30</v>
          </cell>
        </row>
        <row r="331">
          <cell r="A331">
            <v>38981</v>
          </cell>
          <cell r="D331">
            <v>3</v>
          </cell>
          <cell r="E331">
            <v>8</v>
          </cell>
          <cell r="F331">
            <v>30</v>
          </cell>
          <cell r="H331">
            <v>7.45</v>
          </cell>
          <cell r="I331">
            <v>58</v>
          </cell>
          <cell r="J331">
            <v>1000</v>
          </cell>
          <cell r="O331">
            <v>9</v>
          </cell>
        </row>
        <row r="332">
          <cell r="A332">
            <v>39016</v>
          </cell>
          <cell r="D332">
            <v>2</v>
          </cell>
          <cell r="E332">
            <v>6</v>
          </cell>
          <cell r="F332">
            <v>20</v>
          </cell>
          <cell r="H332">
            <v>7.52</v>
          </cell>
          <cell r="I332">
            <v>56</v>
          </cell>
          <cell r="J332">
            <v>100</v>
          </cell>
          <cell r="O332">
            <v>6</v>
          </cell>
        </row>
        <row r="365">
          <cell r="A365" t="str">
            <v>OBSERVACIONES :</v>
          </cell>
        </row>
      </sheetData>
      <sheetData sheetId="9">
        <row r="4">
          <cell r="A4" t="str">
            <v>FECHA</v>
          </cell>
          <cell r="B4" t="str">
            <v>SO4=</v>
          </cell>
          <cell r="C4" t="str">
            <v>Fe</v>
          </cell>
          <cell r="D4" t="str">
            <v>S=</v>
          </cell>
          <cell r="E4" t="str">
            <v>CO2</v>
          </cell>
          <cell r="F4" t="str">
            <v>O2</v>
          </cell>
          <cell r="G4" t="str">
            <v>Rms.</v>
          </cell>
          <cell r="H4" t="str">
            <v>pH</v>
          </cell>
          <cell r="I4" t="str">
            <v>Temp.</v>
          </cell>
          <cell r="J4" t="str">
            <v>B.S.R.</v>
          </cell>
          <cell r="K4" t="str">
            <v xml:space="preserve">Solidos </v>
          </cell>
          <cell r="L4" t="str">
            <v>Solidos</v>
          </cell>
          <cell r="M4" t="str">
            <v>Organicos</v>
          </cell>
          <cell r="N4" t="str">
            <v>Sólidos Susp. Totales</v>
          </cell>
          <cell r="O4" t="str">
            <v>Oil/W</v>
          </cell>
          <cell r="P4" t="str">
            <v>Ca</v>
          </cell>
          <cell r="Q4" t="str">
            <v>Mg</v>
          </cell>
          <cell r="R4" t="str">
            <v>COH3-</v>
          </cell>
          <cell r="S4" t="str">
            <v>CO3=</v>
          </cell>
          <cell r="T4" t="str">
            <v>SO3=</v>
          </cell>
          <cell r="U4" t="str">
            <v>Observaciones</v>
          </cell>
        </row>
        <row r="5">
          <cell r="K5" t="str">
            <v>Insolubles</v>
          </cell>
          <cell r="L5" t="str">
            <v>Solubles</v>
          </cell>
          <cell r="O5" t="str">
            <v>(Expect)</v>
          </cell>
        </row>
        <row r="6">
          <cell r="B6" t="str">
            <v>mg / l</v>
          </cell>
          <cell r="C6" t="str">
            <v>mg / l</v>
          </cell>
          <cell r="D6" t="str">
            <v>mg / l</v>
          </cell>
          <cell r="E6" t="str">
            <v>mg / l</v>
          </cell>
          <cell r="F6" t="str">
            <v>ppb</v>
          </cell>
          <cell r="G6" t="str">
            <v>ohm/m</v>
          </cell>
          <cell r="I6" t="str">
            <v>°C</v>
          </cell>
          <cell r="J6" t="str">
            <v>col / ml</v>
          </cell>
          <cell r="K6" t="str">
            <v>mg / l</v>
          </cell>
          <cell r="L6" t="str">
            <v>mg / l</v>
          </cell>
          <cell r="M6" t="str">
            <v>mg / l</v>
          </cell>
          <cell r="N6" t="str">
            <v>mg / l</v>
          </cell>
          <cell r="O6" t="str">
            <v>ppm</v>
          </cell>
          <cell r="P6" t="str">
            <v>mg / l</v>
          </cell>
          <cell r="Q6" t="str">
            <v>mg / l</v>
          </cell>
          <cell r="R6" t="str">
            <v>mg / l</v>
          </cell>
          <cell r="S6" t="str">
            <v>mg / l</v>
          </cell>
          <cell r="T6" t="str">
            <v>mg / l</v>
          </cell>
        </row>
        <row r="7">
          <cell r="A7">
            <v>36854</v>
          </cell>
          <cell r="B7">
            <v>28</v>
          </cell>
          <cell r="C7">
            <v>2.56</v>
          </cell>
          <cell r="D7">
            <v>3.54</v>
          </cell>
          <cell r="E7">
            <v>15</v>
          </cell>
          <cell r="F7">
            <v>10</v>
          </cell>
          <cell r="G7">
            <v>2.2153300841825434</v>
          </cell>
          <cell r="H7">
            <v>7.71</v>
          </cell>
          <cell r="I7">
            <v>50</v>
          </cell>
          <cell r="J7">
            <v>1000</v>
          </cell>
          <cell r="K7">
            <v>1.3</v>
          </cell>
          <cell r="L7">
            <v>2.6</v>
          </cell>
          <cell r="M7">
            <v>56</v>
          </cell>
          <cell r="N7">
            <v>60</v>
          </cell>
          <cell r="O7">
            <v>51</v>
          </cell>
        </row>
        <row r="8">
          <cell r="A8">
            <v>36871</v>
          </cell>
          <cell r="B8">
            <v>29</v>
          </cell>
          <cell r="C8">
            <v>2.68</v>
          </cell>
          <cell r="D8">
            <v>4</v>
          </cell>
          <cell r="E8">
            <v>15</v>
          </cell>
          <cell r="G8">
            <v>2.2123893805309733</v>
          </cell>
          <cell r="H8">
            <v>7.73</v>
          </cell>
          <cell r="I8">
            <v>51</v>
          </cell>
          <cell r="J8">
            <v>1000</v>
          </cell>
          <cell r="K8">
            <v>2.8</v>
          </cell>
          <cell r="L8">
            <v>1</v>
          </cell>
          <cell r="M8">
            <v>35</v>
          </cell>
          <cell r="N8">
            <v>36</v>
          </cell>
          <cell r="O8">
            <v>23</v>
          </cell>
        </row>
        <row r="9">
          <cell r="A9">
            <v>36879</v>
          </cell>
          <cell r="B9">
            <v>27</v>
          </cell>
          <cell r="C9">
            <v>2.6</v>
          </cell>
          <cell r="D9">
            <v>2</v>
          </cell>
          <cell r="E9">
            <v>15</v>
          </cell>
          <cell r="G9">
            <v>2.2421524663677128</v>
          </cell>
          <cell r="H9">
            <v>7.68</v>
          </cell>
          <cell r="I9">
            <v>56</v>
          </cell>
          <cell r="J9">
            <v>1000</v>
          </cell>
          <cell r="K9">
            <v>0.8</v>
          </cell>
          <cell r="L9">
            <v>27</v>
          </cell>
          <cell r="M9">
            <v>52</v>
          </cell>
          <cell r="N9">
            <v>80</v>
          </cell>
          <cell r="O9">
            <v>52</v>
          </cell>
        </row>
        <row r="10">
          <cell r="A10">
            <v>36887</v>
          </cell>
          <cell r="B10">
            <v>24</v>
          </cell>
          <cell r="C10">
            <v>0.28000000000000003</v>
          </cell>
          <cell r="D10">
            <v>3.8</v>
          </cell>
          <cell r="E10">
            <v>15</v>
          </cell>
          <cell r="F10">
            <v>40</v>
          </cell>
          <cell r="G10">
            <v>2.2371364653243848</v>
          </cell>
          <cell r="H10">
            <v>7.73</v>
          </cell>
          <cell r="I10">
            <v>55</v>
          </cell>
          <cell r="J10">
            <v>1000</v>
          </cell>
          <cell r="K10">
            <v>2.8</v>
          </cell>
          <cell r="L10">
            <v>1</v>
          </cell>
          <cell r="M10">
            <v>50.75</v>
          </cell>
          <cell r="N10">
            <v>54</v>
          </cell>
          <cell r="O10">
            <v>35</v>
          </cell>
        </row>
        <row r="11">
          <cell r="A11">
            <v>36907</v>
          </cell>
          <cell r="B11">
            <v>35</v>
          </cell>
          <cell r="C11">
            <v>0.38</v>
          </cell>
          <cell r="D11">
            <v>5.5</v>
          </cell>
          <cell r="E11">
            <v>12</v>
          </cell>
          <cell r="G11">
            <v>2.1834061135371181</v>
          </cell>
          <cell r="H11">
            <v>7.78</v>
          </cell>
          <cell r="I11">
            <v>58</v>
          </cell>
          <cell r="K11">
            <v>2.2999999999999998</v>
          </cell>
          <cell r="L11">
            <v>0.5</v>
          </cell>
          <cell r="M11">
            <v>46</v>
          </cell>
          <cell r="N11">
            <v>49</v>
          </cell>
          <cell r="O11">
            <v>52</v>
          </cell>
        </row>
        <row r="12">
          <cell r="A12">
            <v>36924</v>
          </cell>
          <cell r="O12">
            <v>27</v>
          </cell>
        </row>
        <row r="13">
          <cell r="A13">
            <v>36931</v>
          </cell>
          <cell r="O13">
            <v>39</v>
          </cell>
        </row>
        <row r="14">
          <cell r="A14">
            <v>36938</v>
          </cell>
          <cell r="O14">
            <v>41</v>
          </cell>
        </row>
        <row r="15">
          <cell r="A15">
            <v>36945</v>
          </cell>
          <cell r="O15">
            <v>42</v>
          </cell>
        </row>
        <row r="16">
          <cell r="A16">
            <v>36957</v>
          </cell>
          <cell r="O16">
            <v>36</v>
          </cell>
        </row>
        <row r="17">
          <cell r="A17">
            <v>36958</v>
          </cell>
          <cell r="B17">
            <v>12</v>
          </cell>
          <cell r="C17">
            <v>0.48</v>
          </cell>
          <cell r="D17">
            <v>1.81</v>
          </cell>
          <cell r="E17">
            <v>10</v>
          </cell>
          <cell r="F17">
            <v>25</v>
          </cell>
          <cell r="I17">
            <v>50</v>
          </cell>
          <cell r="J17">
            <v>10</v>
          </cell>
          <cell r="O17">
            <v>44</v>
          </cell>
        </row>
        <row r="18">
          <cell r="A18">
            <v>36959</v>
          </cell>
          <cell r="O18">
            <v>21</v>
          </cell>
        </row>
        <row r="19">
          <cell r="A19">
            <v>36962</v>
          </cell>
          <cell r="O19">
            <v>34</v>
          </cell>
        </row>
        <row r="20">
          <cell r="A20">
            <v>36964</v>
          </cell>
          <cell r="O20">
            <v>39</v>
          </cell>
        </row>
        <row r="21">
          <cell r="A21">
            <v>36966</v>
          </cell>
          <cell r="O21">
            <v>26</v>
          </cell>
        </row>
        <row r="22">
          <cell r="A22">
            <v>36969</v>
          </cell>
          <cell r="O22">
            <v>17</v>
          </cell>
        </row>
        <row r="23">
          <cell r="A23">
            <v>36973</v>
          </cell>
          <cell r="O23">
            <v>29</v>
          </cell>
        </row>
        <row r="24">
          <cell r="A24">
            <v>36976</v>
          </cell>
          <cell r="O24">
            <v>25</v>
          </cell>
        </row>
        <row r="25">
          <cell r="A25">
            <v>36978</v>
          </cell>
          <cell r="O25">
            <v>18</v>
          </cell>
        </row>
        <row r="26">
          <cell r="A26">
            <v>36984</v>
          </cell>
          <cell r="C26">
            <v>0.6</v>
          </cell>
          <cell r="D26">
            <v>2</v>
          </cell>
          <cell r="E26">
            <v>10</v>
          </cell>
          <cell r="F26">
            <v>100</v>
          </cell>
          <cell r="G26">
            <v>2.2222222222222223</v>
          </cell>
          <cell r="H26">
            <v>7.51</v>
          </cell>
          <cell r="I26">
            <v>56</v>
          </cell>
          <cell r="J26">
            <v>10</v>
          </cell>
          <cell r="O26">
            <v>36</v>
          </cell>
        </row>
        <row r="27">
          <cell r="A27">
            <v>37006</v>
          </cell>
          <cell r="B27">
            <v>30</v>
          </cell>
          <cell r="C27">
            <v>0.27</v>
          </cell>
          <cell r="D27">
            <v>0.1</v>
          </cell>
          <cell r="E27">
            <v>10</v>
          </cell>
          <cell r="F27">
            <v>90</v>
          </cell>
          <cell r="H27">
            <v>7.8</v>
          </cell>
          <cell r="I27">
            <v>50</v>
          </cell>
          <cell r="J27">
            <v>100</v>
          </cell>
          <cell r="K27">
            <v>1.6</v>
          </cell>
          <cell r="L27">
            <v>0.9</v>
          </cell>
          <cell r="M27">
            <v>15.6</v>
          </cell>
          <cell r="N27">
            <v>18.399999999999999</v>
          </cell>
        </row>
        <row r="28">
          <cell r="A28">
            <v>37033</v>
          </cell>
          <cell r="B28">
            <v>21</v>
          </cell>
          <cell r="C28">
            <v>0.1</v>
          </cell>
          <cell r="D28">
            <v>1.5</v>
          </cell>
          <cell r="E28">
            <v>6</v>
          </cell>
          <cell r="F28">
            <v>250</v>
          </cell>
          <cell r="G28">
            <v>2.347417840375587</v>
          </cell>
          <cell r="H28">
            <v>8.1</v>
          </cell>
          <cell r="I28">
            <v>54</v>
          </cell>
          <cell r="J28">
            <v>100</v>
          </cell>
          <cell r="K28">
            <v>0.3</v>
          </cell>
          <cell r="L28">
            <v>0.8</v>
          </cell>
          <cell r="M28">
            <v>12.9</v>
          </cell>
          <cell r="N28">
            <v>13.9</v>
          </cell>
          <cell r="O28">
            <v>24</v>
          </cell>
        </row>
        <row r="29">
          <cell r="A29">
            <v>37062</v>
          </cell>
          <cell r="B29">
            <v>26</v>
          </cell>
          <cell r="C29">
            <v>0.15</v>
          </cell>
          <cell r="D29">
            <v>0.7</v>
          </cell>
          <cell r="E29">
            <v>12</v>
          </cell>
          <cell r="F29">
            <v>250</v>
          </cell>
          <cell r="G29">
            <v>2.1779999999999999</v>
          </cell>
          <cell r="H29">
            <v>7.97</v>
          </cell>
          <cell r="I29">
            <v>55</v>
          </cell>
          <cell r="J29">
            <v>100</v>
          </cell>
          <cell r="O29">
            <v>57</v>
          </cell>
          <cell r="U29" t="str">
            <v>Durante Junio hay mucho petróleo en pileta porque se tiro por no haber capacidad en Caleta Cordoba</v>
          </cell>
        </row>
        <row r="30">
          <cell r="A30">
            <v>37089</v>
          </cell>
          <cell r="B30">
            <v>9</v>
          </cell>
          <cell r="C30">
            <v>0.1</v>
          </cell>
          <cell r="D30">
            <v>2.5</v>
          </cell>
          <cell r="E30">
            <v>15</v>
          </cell>
          <cell r="F30">
            <v>80</v>
          </cell>
          <cell r="G30">
            <v>2.2519999999999998</v>
          </cell>
          <cell r="H30">
            <v>7.65</v>
          </cell>
          <cell r="I30">
            <v>49</v>
          </cell>
          <cell r="J30">
            <v>100</v>
          </cell>
          <cell r="K30">
            <v>1.6</v>
          </cell>
          <cell r="L30">
            <v>1.3</v>
          </cell>
          <cell r="M30">
            <v>43.3</v>
          </cell>
          <cell r="N30">
            <v>46.1</v>
          </cell>
          <cell r="O30">
            <v>42</v>
          </cell>
        </row>
        <row r="31">
          <cell r="A31">
            <v>37090</v>
          </cell>
          <cell r="O31">
            <v>45</v>
          </cell>
        </row>
        <row r="32">
          <cell r="A32">
            <v>37092</v>
          </cell>
          <cell r="O32">
            <v>54</v>
          </cell>
        </row>
        <row r="33">
          <cell r="A33">
            <v>37106</v>
          </cell>
          <cell r="O33">
            <v>50</v>
          </cell>
        </row>
        <row r="34">
          <cell r="A34">
            <v>37130</v>
          </cell>
          <cell r="O34">
            <v>55</v>
          </cell>
        </row>
        <row r="35">
          <cell r="A35">
            <v>37134</v>
          </cell>
          <cell r="O35">
            <v>89</v>
          </cell>
        </row>
        <row r="36">
          <cell r="A36">
            <v>37137</v>
          </cell>
          <cell r="O36">
            <v>44</v>
          </cell>
        </row>
        <row r="37">
          <cell r="A37">
            <v>37144</v>
          </cell>
          <cell r="B37">
            <v>22</v>
          </cell>
          <cell r="C37">
            <v>0.25</v>
          </cell>
          <cell r="D37">
            <v>2</v>
          </cell>
          <cell r="E37">
            <v>12</v>
          </cell>
          <cell r="F37">
            <v>15</v>
          </cell>
          <cell r="G37">
            <v>2.2669999999999999</v>
          </cell>
          <cell r="H37">
            <v>7.79</v>
          </cell>
          <cell r="I37">
            <v>48</v>
          </cell>
          <cell r="J37">
            <v>10</v>
          </cell>
          <cell r="K37">
            <v>1.9</v>
          </cell>
          <cell r="L37">
            <v>1.1000000000000001</v>
          </cell>
          <cell r="M37">
            <v>32.9</v>
          </cell>
          <cell r="N37">
            <v>35.9</v>
          </cell>
          <cell r="O37">
            <v>48</v>
          </cell>
          <cell r="U37" t="str">
            <v>Fecha de lect.Bact. 27/08/2001</v>
          </cell>
        </row>
        <row r="38">
          <cell r="A38">
            <v>37146</v>
          </cell>
          <cell r="O38">
            <v>67</v>
          </cell>
        </row>
        <row r="39">
          <cell r="A39">
            <v>37148</v>
          </cell>
          <cell r="O39">
            <v>50</v>
          </cell>
        </row>
        <row r="40">
          <cell r="A40">
            <v>37151</v>
          </cell>
          <cell r="O40">
            <v>28</v>
          </cell>
        </row>
        <row r="41">
          <cell r="A41">
            <v>37153</v>
          </cell>
          <cell r="O41">
            <v>37</v>
          </cell>
        </row>
        <row r="42">
          <cell r="A42">
            <v>37155</v>
          </cell>
          <cell r="O42">
            <v>32</v>
          </cell>
        </row>
        <row r="43">
          <cell r="A43">
            <v>37158</v>
          </cell>
          <cell r="O43">
            <v>36</v>
          </cell>
        </row>
        <row r="44">
          <cell r="A44">
            <v>37160</v>
          </cell>
          <cell r="O44">
            <v>25</v>
          </cell>
        </row>
        <row r="45">
          <cell r="A45">
            <v>37173</v>
          </cell>
          <cell r="B45">
            <v>17</v>
          </cell>
          <cell r="C45">
            <v>0.7</v>
          </cell>
          <cell r="D45">
            <v>2.5</v>
          </cell>
          <cell r="E45">
            <v>10</v>
          </cell>
          <cell r="F45">
            <v>6</v>
          </cell>
          <cell r="G45">
            <v>2.3148</v>
          </cell>
          <cell r="H45">
            <v>8.32</v>
          </cell>
          <cell r="I45">
            <v>54</v>
          </cell>
          <cell r="J45">
            <v>10</v>
          </cell>
          <cell r="K45">
            <v>1.2</v>
          </cell>
          <cell r="L45">
            <v>0.8</v>
          </cell>
          <cell r="M45">
            <v>31.5</v>
          </cell>
          <cell r="N45">
            <v>33.5</v>
          </cell>
          <cell r="O45">
            <v>29</v>
          </cell>
        </row>
        <row r="46">
          <cell r="A46">
            <v>37175</v>
          </cell>
          <cell r="O46">
            <v>32</v>
          </cell>
        </row>
        <row r="47">
          <cell r="A47">
            <v>37183</v>
          </cell>
          <cell r="O47">
            <v>16</v>
          </cell>
        </row>
        <row r="48">
          <cell r="A48">
            <v>37186</v>
          </cell>
          <cell r="O48">
            <v>179</v>
          </cell>
        </row>
        <row r="49">
          <cell r="A49">
            <v>37188</v>
          </cell>
          <cell r="O49">
            <v>51</v>
          </cell>
        </row>
        <row r="50">
          <cell r="A50">
            <v>37193</v>
          </cell>
          <cell r="J50">
            <v>1000</v>
          </cell>
          <cell r="O50">
            <v>42</v>
          </cell>
          <cell r="U50" t="str">
            <v>Fecha de Cult. 29/10</v>
          </cell>
        </row>
        <row r="51">
          <cell r="A51">
            <v>37203</v>
          </cell>
          <cell r="B51">
            <v>19</v>
          </cell>
          <cell r="C51">
            <v>0.15</v>
          </cell>
          <cell r="D51">
            <v>2</v>
          </cell>
          <cell r="E51">
            <v>13</v>
          </cell>
          <cell r="F51">
            <v>30</v>
          </cell>
          <cell r="G51">
            <v>2.2778999999999998</v>
          </cell>
          <cell r="H51">
            <v>7.5</v>
          </cell>
          <cell r="I51">
            <v>56</v>
          </cell>
          <cell r="J51">
            <v>1000</v>
          </cell>
          <cell r="K51">
            <v>0.6</v>
          </cell>
          <cell r="L51">
            <v>1.8</v>
          </cell>
          <cell r="M51">
            <v>40.1</v>
          </cell>
          <cell r="N51">
            <v>42.5</v>
          </cell>
          <cell r="O51">
            <v>37</v>
          </cell>
          <cell r="U51" t="str">
            <v>Octubre Petroleo en Pileta</v>
          </cell>
        </row>
        <row r="52">
          <cell r="A52">
            <v>37229</v>
          </cell>
          <cell r="B52">
            <v>18</v>
          </cell>
          <cell r="C52">
            <v>0.15</v>
          </cell>
          <cell r="D52">
            <v>2</v>
          </cell>
          <cell r="E52">
            <v>10</v>
          </cell>
          <cell r="F52">
            <v>12</v>
          </cell>
          <cell r="G52">
            <v>2.3923000000000001</v>
          </cell>
          <cell r="H52">
            <v>6.8</v>
          </cell>
          <cell r="I52">
            <v>54</v>
          </cell>
          <cell r="J52">
            <v>1000</v>
          </cell>
          <cell r="K52">
            <v>1.3</v>
          </cell>
          <cell r="L52">
            <v>2</v>
          </cell>
          <cell r="M52">
            <v>48</v>
          </cell>
          <cell r="N52">
            <v>51.3</v>
          </cell>
          <cell r="O52">
            <v>57</v>
          </cell>
          <cell r="U52" t="str">
            <v>Lect.Bact.8/11/01</v>
          </cell>
        </row>
        <row r="53">
          <cell r="A53">
            <v>37230</v>
          </cell>
          <cell r="M53">
            <v>9.4</v>
          </cell>
          <cell r="N53">
            <v>16.100000000000001</v>
          </cell>
          <cell r="U53" t="str">
            <v>Realizó BAKER</v>
          </cell>
        </row>
        <row r="54">
          <cell r="A54">
            <v>37236</v>
          </cell>
          <cell r="M54">
            <v>12.4</v>
          </cell>
          <cell r="N54">
            <v>18.5</v>
          </cell>
          <cell r="U54" t="str">
            <v>Realizó BAKER</v>
          </cell>
        </row>
        <row r="55">
          <cell r="A55">
            <v>37260</v>
          </cell>
          <cell r="O55">
            <v>32</v>
          </cell>
        </row>
        <row r="56">
          <cell r="A56">
            <v>37265</v>
          </cell>
          <cell r="B56">
            <v>23</v>
          </cell>
          <cell r="C56">
            <v>0.1</v>
          </cell>
          <cell r="D56">
            <v>0</v>
          </cell>
          <cell r="E56">
            <v>10</v>
          </cell>
          <cell r="F56">
            <v>250</v>
          </cell>
          <cell r="G56">
            <v>2.32558</v>
          </cell>
          <cell r="H56">
            <v>7.1</v>
          </cell>
          <cell r="I56">
            <v>42</v>
          </cell>
          <cell r="J56">
            <v>1000</v>
          </cell>
          <cell r="K56">
            <v>1.7</v>
          </cell>
          <cell r="L56">
            <v>1.1000000000000001</v>
          </cell>
          <cell r="M56">
            <v>25.2</v>
          </cell>
          <cell r="N56">
            <v>28</v>
          </cell>
          <cell r="O56">
            <v>40</v>
          </cell>
          <cell r="U56" t="str">
            <v>Lect.Bact. 8/11/01-O2med.23/01</v>
          </cell>
        </row>
        <row r="57">
          <cell r="A57">
            <v>37281</v>
          </cell>
          <cell r="O57">
            <v>7</v>
          </cell>
        </row>
        <row r="58">
          <cell r="A58">
            <v>37284</v>
          </cell>
          <cell r="O58">
            <v>15</v>
          </cell>
        </row>
        <row r="59">
          <cell r="A59">
            <v>37286</v>
          </cell>
          <cell r="O59">
            <v>21</v>
          </cell>
        </row>
        <row r="60">
          <cell r="A60">
            <v>37289</v>
          </cell>
          <cell r="O60">
            <v>30</v>
          </cell>
        </row>
        <row r="61">
          <cell r="A61">
            <v>37291</v>
          </cell>
          <cell r="O61">
            <v>11</v>
          </cell>
        </row>
        <row r="62">
          <cell r="A62">
            <v>37293</v>
          </cell>
          <cell r="O62">
            <v>14</v>
          </cell>
        </row>
        <row r="63">
          <cell r="A63">
            <v>37288</v>
          </cell>
          <cell r="B63">
            <v>15</v>
          </cell>
          <cell r="C63">
            <v>0.1</v>
          </cell>
          <cell r="D63">
            <v>0.9</v>
          </cell>
          <cell r="E63">
            <v>8</v>
          </cell>
          <cell r="F63">
            <v>6</v>
          </cell>
          <cell r="G63">
            <v>2.3450000000000002</v>
          </cell>
          <cell r="H63">
            <v>7.3</v>
          </cell>
          <cell r="I63">
            <v>52</v>
          </cell>
          <cell r="J63">
            <v>1000</v>
          </cell>
          <cell r="K63">
            <v>1.8</v>
          </cell>
          <cell r="L63">
            <v>1</v>
          </cell>
          <cell r="M63">
            <v>22.1</v>
          </cell>
          <cell r="N63">
            <v>24.9</v>
          </cell>
          <cell r="O63">
            <v>41</v>
          </cell>
        </row>
        <row r="64">
          <cell r="A64">
            <v>37295</v>
          </cell>
          <cell r="O64">
            <v>32</v>
          </cell>
        </row>
        <row r="65">
          <cell r="A65">
            <v>37298</v>
          </cell>
          <cell r="O65">
            <v>17</v>
          </cell>
        </row>
        <row r="66">
          <cell r="A66">
            <v>37300</v>
          </cell>
          <cell r="O66">
            <v>29</v>
          </cell>
        </row>
        <row r="67">
          <cell r="A67">
            <v>37302</v>
          </cell>
          <cell r="O67">
            <v>33</v>
          </cell>
        </row>
        <row r="68">
          <cell r="A68">
            <v>37305</v>
          </cell>
          <cell r="O68">
            <v>23</v>
          </cell>
        </row>
        <row r="69">
          <cell r="A69">
            <v>37309</v>
          </cell>
          <cell r="O69">
            <v>14</v>
          </cell>
        </row>
        <row r="70">
          <cell r="A70">
            <v>37314</v>
          </cell>
          <cell r="O70">
            <v>16</v>
          </cell>
        </row>
        <row r="71">
          <cell r="A71">
            <v>37319</v>
          </cell>
          <cell r="O71">
            <v>22</v>
          </cell>
        </row>
        <row r="72">
          <cell r="A72">
            <v>37321</v>
          </cell>
          <cell r="O72">
            <v>91</v>
          </cell>
        </row>
        <row r="73">
          <cell r="A73">
            <v>37322</v>
          </cell>
          <cell r="O73">
            <v>16</v>
          </cell>
        </row>
        <row r="74">
          <cell r="A74">
            <v>37323</v>
          </cell>
          <cell r="O74">
            <v>30</v>
          </cell>
        </row>
        <row r="75">
          <cell r="A75">
            <v>37326</v>
          </cell>
          <cell r="O75">
            <v>40</v>
          </cell>
        </row>
        <row r="76">
          <cell r="A76">
            <v>37327</v>
          </cell>
          <cell r="O76">
            <v>33</v>
          </cell>
        </row>
        <row r="77">
          <cell r="A77">
            <v>37328</v>
          </cell>
          <cell r="B77">
            <v>8</v>
          </cell>
          <cell r="C77">
            <v>0.1</v>
          </cell>
          <cell r="D77">
            <v>3.5</v>
          </cell>
          <cell r="E77">
            <v>10</v>
          </cell>
          <cell r="F77">
            <v>16</v>
          </cell>
          <cell r="G77">
            <v>2.331</v>
          </cell>
          <cell r="H77">
            <v>7.3</v>
          </cell>
          <cell r="I77">
            <v>55</v>
          </cell>
          <cell r="J77">
            <v>1000</v>
          </cell>
          <cell r="K77">
            <v>3</v>
          </cell>
          <cell r="L77">
            <v>1.7</v>
          </cell>
          <cell r="M77">
            <v>36.799999999999997</v>
          </cell>
          <cell r="N77">
            <v>51.5</v>
          </cell>
          <cell r="O77">
            <v>37</v>
          </cell>
          <cell r="P77">
            <v>52</v>
          </cell>
          <cell r="Q77">
            <v>2.88</v>
          </cell>
        </row>
        <row r="78">
          <cell r="A78">
            <v>37333</v>
          </cell>
          <cell r="O78">
            <v>51</v>
          </cell>
        </row>
        <row r="79">
          <cell r="A79">
            <v>37335</v>
          </cell>
          <cell r="O79">
            <v>40</v>
          </cell>
        </row>
        <row r="80">
          <cell r="A80">
            <v>37337</v>
          </cell>
          <cell r="O80">
            <v>44</v>
          </cell>
        </row>
        <row r="81">
          <cell r="A81">
            <v>37340</v>
          </cell>
          <cell r="O81">
            <v>29</v>
          </cell>
        </row>
        <row r="82">
          <cell r="A82">
            <v>37342</v>
          </cell>
          <cell r="O82">
            <v>119</v>
          </cell>
        </row>
        <row r="83">
          <cell r="A83">
            <v>37349</v>
          </cell>
          <cell r="O83">
            <v>52</v>
          </cell>
        </row>
        <row r="84">
          <cell r="A84">
            <v>37351</v>
          </cell>
          <cell r="O84">
            <v>103</v>
          </cell>
        </row>
        <row r="85">
          <cell r="A85">
            <v>37354</v>
          </cell>
          <cell r="O85">
            <v>22</v>
          </cell>
        </row>
        <row r="86">
          <cell r="A86">
            <v>37356</v>
          </cell>
          <cell r="O86">
            <v>132</v>
          </cell>
        </row>
        <row r="87">
          <cell r="A87">
            <v>37358</v>
          </cell>
          <cell r="O87">
            <v>16</v>
          </cell>
        </row>
        <row r="88">
          <cell r="A88">
            <v>37361</v>
          </cell>
          <cell r="B88">
            <v>14</v>
          </cell>
          <cell r="C88">
            <v>0.1</v>
          </cell>
          <cell r="D88">
            <v>2.5</v>
          </cell>
          <cell r="E88">
            <v>11</v>
          </cell>
          <cell r="F88">
            <v>8</v>
          </cell>
          <cell r="G88">
            <v>2.5</v>
          </cell>
          <cell r="H88">
            <v>7.2</v>
          </cell>
          <cell r="I88">
            <v>54</v>
          </cell>
          <cell r="J88">
            <v>100</v>
          </cell>
          <cell r="K88">
            <v>3.8</v>
          </cell>
          <cell r="L88">
            <v>0.6</v>
          </cell>
          <cell r="M88">
            <v>78.400000000000006</v>
          </cell>
          <cell r="N88">
            <v>82.8</v>
          </cell>
          <cell r="O88">
            <v>40</v>
          </cell>
          <cell r="P88">
            <v>64</v>
          </cell>
          <cell r="Q88">
            <v>0</v>
          </cell>
        </row>
        <row r="89">
          <cell r="A89">
            <v>37363</v>
          </cell>
          <cell r="O89">
            <v>91</v>
          </cell>
        </row>
        <row r="90">
          <cell r="A90">
            <v>37365</v>
          </cell>
          <cell r="O90">
            <v>38</v>
          </cell>
        </row>
        <row r="91">
          <cell r="A91">
            <v>37368</v>
          </cell>
          <cell r="O91">
            <v>40</v>
          </cell>
        </row>
        <row r="92">
          <cell r="A92">
            <v>37370</v>
          </cell>
          <cell r="O92">
            <v>35</v>
          </cell>
        </row>
        <row r="93">
          <cell r="A93">
            <v>37372</v>
          </cell>
          <cell r="O93">
            <v>23</v>
          </cell>
        </row>
        <row r="94">
          <cell r="A94">
            <v>37376</v>
          </cell>
          <cell r="O94">
            <v>11</v>
          </cell>
        </row>
        <row r="95">
          <cell r="A95">
            <v>37379</v>
          </cell>
          <cell r="O95">
            <v>13</v>
          </cell>
        </row>
        <row r="96">
          <cell r="A96">
            <v>37382</v>
          </cell>
          <cell r="O96">
            <v>20</v>
          </cell>
        </row>
        <row r="97">
          <cell r="A97">
            <v>37384</v>
          </cell>
          <cell r="O97">
            <v>7</v>
          </cell>
        </row>
        <row r="98">
          <cell r="A98">
            <v>37386</v>
          </cell>
          <cell r="O98">
            <v>6</v>
          </cell>
        </row>
        <row r="99">
          <cell r="A99">
            <v>37389</v>
          </cell>
          <cell r="O99">
            <v>14</v>
          </cell>
        </row>
        <row r="100">
          <cell r="A100">
            <v>37391</v>
          </cell>
          <cell r="O100">
            <v>37</v>
          </cell>
        </row>
        <row r="101">
          <cell r="A101">
            <v>37393</v>
          </cell>
          <cell r="O101">
            <v>8</v>
          </cell>
        </row>
        <row r="102">
          <cell r="A102">
            <v>37395</v>
          </cell>
          <cell r="O102">
            <v>15</v>
          </cell>
        </row>
        <row r="103">
          <cell r="A103">
            <v>37398</v>
          </cell>
          <cell r="O103">
            <v>10</v>
          </cell>
        </row>
        <row r="104">
          <cell r="A104">
            <v>37400</v>
          </cell>
          <cell r="O104">
            <v>17</v>
          </cell>
        </row>
        <row r="105">
          <cell r="A105">
            <v>37403</v>
          </cell>
          <cell r="O105">
            <v>14</v>
          </cell>
        </row>
        <row r="106">
          <cell r="A106">
            <v>37405</v>
          </cell>
          <cell r="O106">
            <v>10</v>
          </cell>
        </row>
        <row r="107">
          <cell r="A107">
            <v>37407</v>
          </cell>
          <cell r="O107">
            <v>32</v>
          </cell>
        </row>
        <row r="108">
          <cell r="A108">
            <v>37410</v>
          </cell>
          <cell r="B108">
            <v>16</v>
          </cell>
          <cell r="C108">
            <v>0.2</v>
          </cell>
          <cell r="D108">
            <v>3.5</v>
          </cell>
          <cell r="E108">
            <v>10</v>
          </cell>
          <cell r="F108">
            <v>600</v>
          </cell>
          <cell r="G108">
            <v>2.6953999999999998</v>
          </cell>
          <cell r="H108">
            <v>7</v>
          </cell>
          <cell r="I108">
            <v>44</v>
          </cell>
          <cell r="J108">
            <v>100</v>
          </cell>
          <cell r="K108">
            <v>1.8</v>
          </cell>
          <cell r="L108">
            <v>1</v>
          </cell>
          <cell r="M108">
            <v>43.1</v>
          </cell>
          <cell r="N108">
            <v>45.9</v>
          </cell>
          <cell r="O108">
            <v>36</v>
          </cell>
          <cell r="P108">
            <v>64</v>
          </cell>
          <cell r="Q108">
            <v>0</v>
          </cell>
        </row>
        <row r="109">
          <cell r="A109">
            <v>37418</v>
          </cell>
          <cell r="O109">
            <v>163</v>
          </cell>
        </row>
        <row r="110">
          <cell r="A110">
            <v>37424</v>
          </cell>
          <cell r="O110">
            <v>17.100000000000001</v>
          </cell>
        </row>
        <row r="111">
          <cell r="A111">
            <v>37426</v>
          </cell>
          <cell r="O111">
            <v>21</v>
          </cell>
        </row>
        <row r="112">
          <cell r="A112">
            <v>37428</v>
          </cell>
          <cell r="O112">
            <v>13.1</v>
          </cell>
        </row>
        <row r="113">
          <cell r="A113">
            <v>37431</v>
          </cell>
          <cell r="O113">
            <v>17.5</v>
          </cell>
        </row>
        <row r="114">
          <cell r="A114">
            <v>37434</v>
          </cell>
          <cell r="O114">
            <v>8.4</v>
          </cell>
        </row>
        <row r="115">
          <cell r="A115">
            <v>37435</v>
          </cell>
          <cell r="O115">
            <v>18.3</v>
          </cell>
        </row>
        <row r="116">
          <cell r="A116">
            <v>37438</v>
          </cell>
          <cell r="O116">
            <v>9.6999999999999993</v>
          </cell>
        </row>
        <row r="117">
          <cell r="A117">
            <v>37440</v>
          </cell>
          <cell r="B117">
            <v>17</v>
          </cell>
          <cell r="C117">
            <v>0.6</v>
          </cell>
          <cell r="D117">
            <v>0.6</v>
          </cell>
          <cell r="E117">
            <v>10</v>
          </cell>
          <cell r="F117">
            <v>600</v>
          </cell>
          <cell r="G117">
            <v>2.6040999999999999</v>
          </cell>
          <cell r="H117">
            <v>7.1</v>
          </cell>
          <cell r="I117">
            <v>54</v>
          </cell>
          <cell r="J117">
            <v>100</v>
          </cell>
          <cell r="K117">
            <v>2.6</v>
          </cell>
          <cell r="L117">
            <v>1.2</v>
          </cell>
          <cell r="M117">
            <v>50.4</v>
          </cell>
          <cell r="N117">
            <v>54.2</v>
          </cell>
          <cell r="O117">
            <v>7.4</v>
          </cell>
          <cell r="P117">
            <v>64</v>
          </cell>
          <cell r="Q117">
            <v>0</v>
          </cell>
        </row>
        <row r="118">
          <cell r="A118">
            <v>37445</v>
          </cell>
          <cell r="O118">
            <v>31</v>
          </cell>
        </row>
        <row r="119">
          <cell r="A119">
            <v>37447</v>
          </cell>
          <cell r="O119">
            <v>10.5</v>
          </cell>
        </row>
        <row r="120">
          <cell r="A120">
            <v>37449</v>
          </cell>
          <cell r="O120">
            <v>17.399999999999999</v>
          </cell>
        </row>
        <row r="121">
          <cell r="A121">
            <v>37452</v>
          </cell>
          <cell r="O121">
            <v>10.8</v>
          </cell>
        </row>
        <row r="122">
          <cell r="A122">
            <v>37454</v>
          </cell>
          <cell r="O122">
            <v>9.8000000000000007</v>
          </cell>
        </row>
        <row r="123">
          <cell r="A123">
            <v>37456</v>
          </cell>
          <cell r="O123">
            <v>25.5</v>
          </cell>
        </row>
        <row r="124">
          <cell r="A124">
            <v>37459</v>
          </cell>
          <cell r="O124">
            <v>17.399999999999999</v>
          </cell>
        </row>
        <row r="125">
          <cell r="A125">
            <v>37461</v>
          </cell>
          <cell r="O125">
            <v>11.4</v>
          </cell>
        </row>
        <row r="126">
          <cell r="A126">
            <v>37463</v>
          </cell>
          <cell r="O126">
            <v>21.4</v>
          </cell>
        </row>
        <row r="127">
          <cell r="A127">
            <v>37470</v>
          </cell>
          <cell r="B127">
            <v>15</v>
          </cell>
          <cell r="C127">
            <v>0.2</v>
          </cell>
          <cell r="D127">
            <v>0.6</v>
          </cell>
          <cell r="E127">
            <v>11</v>
          </cell>
          <cell r="F127">
            <v>50</v>
          </cell>
          <cell r="G127">
            <v>2.5906699999999998</v>
          </cell>
          <cell r="H127">
            <v>7</v>
          </cell>
          <cell r="I127">
            <v>57</v>
          </cell>
          <cell r="J127">
            <v>1000</v>
          </cell>
          <cell r="K127">
            <v>2.2999999999999998</v>
          </cell>
          <cell r="L127">
            <v>1.7</v>
          </cell>
          <cell r="M127">
            <v>38.200000000000003</v>
          </cell>
          <cell r="N127">
            <v>42.2</v>
          </cell>
          <cell r="O127">
            <v>44</v>
          </cell>
          <cell r="P127">
            <v>48</v>
          </cell>
          <cell r="Q127">
            <v>6</v>
          </cell>
        </row>
        <row r="128">
          <cell r="A128">
            <v>37473</v>
          </cell>
          <cell r="O128">
            <v>15.6</v>
          </cell>
        </row>
        <row r="129">
          <cell r="A129">
            <v>37475</v>
          </cell>
          <cell r="O129">
            <v>19.100000000000001</v>
          </cell>
        </row>
        <row r="130">
          <cell r="A130">
            <v>37477</v>
          </cell>
          <cell r="O130">
            <v>25.1</v>
          </cell>
        </row>
        <row r="131">
          <cell r="A131">
            <v>37480</v>
          </cell>
          <cell r="O131">
            <v>14.9</v>
          </cell>
        </row>
        <row r="132">
          <cell r="A132">
            <v>37482</v>
          </cell>
          <cell r="O132">
            <v>27.5</v>
          </cell>
        </row>
        <row r="133">
          <cell r="A133">
            <v>37484</v>
          </cell>
          <cell r="O133">
            <v>19.8</v>
          </cell>
        </row>
        <row r="134">
          <cell r="A134">
            <v>37489</v>
          </cell>
          <cell r="O134">
            <v>25.2</v>
          </cell>
        </row>
        <row r="135">
          <cell r="A135">
            <v>37491</v>
          </cell>
          <cell r="O135">
            <v>9.9</v>
          </cell>
        </row>
        <row r="136">
          <cell r="A136">
            <v>37494</v>
          </cell>
          <cell r="O136">
            <v>18.899999999999999</v>
          </cell>
        </row>
        <row r="137">
          <cell r="A137">
            <v>37496</v>
          </cell>
          <cell r="O137">
            <v>10.9</v>
          </cell>
        </row>
        <row r="138">
          <cell r="A138">
            <v>37498</v>
          </cell>
          <cell r="O138">
            <v>21.7</v>
          </cell>
        </row>
        <row r="139">
          <cell r="A139">
            <v>37501</v>
          </cell>
          <cell r="O139">
            <v>12.8</v>
          </cell>
        </row>
        <row r="140">
          <cell r="A140">
            <v>37503</v>
          </cell>
          <cell r="O140">
            <v>12.1</v>
          </cell>
        </row>
        <row r="141">
          <cell r="A141">
            <v>37505</v>
          </cell>
          <cell r="B141">
            <v>10</v>
          </cell>
          <cell r="C141">
            <v>0.37</v>
          </cell>
          <cell r="D141">
            <v>0.6</v>
          </cell>
          <cell r="E141">
            <v>11</v>
          </cell>
          <cell r="F141">
            <v>80</v>
          </cell>
          <cell r="G141">
            <v>2.8248000000000002</v>
          </cell>
          <cell r="H141">
            <v>7</v>
          </cell>
          <cell r="I141">
            <v>56</v>
          </cell>
          <cell r="J141">
            <v>10</v>
          </cell>
          <cell r="K141">
            <v>3.3</v>
          </cell>
          <cell r="L141">
            <v>0.6</v>
          </cell>
          <cell r="M141">
            <v>50.3</v>
          </cell>
          <cell r="N141">
            <v>54.1</v>
          </cell>
          <cell r="O141">
            <v>19.100000000000001</v>
          </cell>
          <cell r="P141">
            <v>72</v>
          </cell>
          <cell r="Q141">
            <v>0</v>
          </cell>
        </row>
        <row r="142">
          <cell r="A142">
            <v>37508</v>
          </cell>
          <cell r="O142">
            <v>7.3</v>
          </cell>
        </row>
        <row r="143">
          <cell r="A143">
            <v>37510</v>
          </cell>
          <cell r="O143">
            <v>37</v>
          </cell>
        </row>
        <row r="144">
          <cell r="A144">
            <v>37512</v>
          </cell>
          <cell r="O144">
            <v>10</v>
          </cell>
        </row>
        <row r="145">
          <cell r="A145">
            <v>37515</v>
          </cell>
          <cell r="O145">
            <v>30</v>
          </cell>
        </row>
        <row r="146">
          <cell r="A146">
            <v>37517</v>
          </cell>
          <cell r="O146">
            <v>87.6</v>
          </cell>
        </row>
        <row r="147">
          <cell r="A147">
            <v>37519</v>
          </cell>
          <cell r="O147">
            <v>31.8</v>
          </cell>
        </row>
        <row r="148">
          <cell r="A148">
            <v>37524</v>
          </cell>
          <cell r="O148">
            <v>10.1</v>
          </cell>
        </row>
        <row r="149">
          <cell r="A149">
            <v>37526</v>
          </cell>
          <cell r="O149">
            <v>14.8</v>
          </cell>
        </row>
        <row r="150">
          <cell r="A150">
            <v>37529</v>
          </cell>
          <cell r="O150">
            <v>28.8</v>
          </cell>
        </row>
        <row r="151">
          <cell r="A151">
            <v>37531</v>
          </cell>
          <cell r="O151">
            <v>15.9</v>
          </cell>
        </row>
        <row r="152">
          <cell r="A152">
            <v>37533</v>
          </cell>
          <cell r="O152">
            <v>31.8</v>
          </cell>
        </row>
        <row r="153">
          <cell r="A153">
            <v>37536</v>
          </cell>
          <cell r="O153">
            <v>38.9</v>
          </cell>
        </row>
        <row r="154">
          <cell r="A154">
            <v>37538</v>
          </cell>
          <cell r="B154">
            <v>9</v>
          </cell>
          <cell r="C154">
            <v>0.5</v>
          </cell>
          <cell r="D154">
            <v>1.5</v>
          </cell>
          <cell r="E154">
            <v>13</v>
          </cell>
          <cell r="F154">
            <v>40</v>
          </cell>
          <cell r="G154">
            <v>2.77</v>
          </cell>
          <cell r="H154">
            <v>7.1</v>
          </cell>
          <cell r="I154">
            <v>53</v>
          </cell>
          <cell r="J154">
            <v>1000</v>
          </cell>
          <cell r="K154">
            <v>1.7</v>
          </cell>
          <cell r="L154">
            <v>1.5</v>
          </cell>
          <cell r="M154">
            <v>11.2</v>
          </cell>
          <cell r="N154">
            <v>14.3</v>
          </cell>
          <cell r="O154">
            <v>6.5</v>
          </cell>
          <cell r="P154">
            <v>96</v>
          </cell>
          <cell r="Q154">
            <v>0</v>
          </cell>
        </row>
        <row r="155">
          <cell r="A155">
            <v>37540</v>
          </cell>
          <cell r="O155">
            <v>9.5</v>
          </cell>
        </row>
        <row r="156">
          <cell r="A156">
            <v>37544</v>
          </cell>
          <cell r="O156">
            <v>30.9</v>
          </cell>
        </row>
        <row r="157">
          <cell r="A157">
            <v>37545</v>
          </cell>
          <cell r="O157">
            <v>12.04</v>
          </cell>
        </row>
        <row r="158">
          <cell r="A158">
            <v>37547</v>
          </cell>
          <cell r="O158">
            <v>30.06</v>
          </cell>
        </row>
        <row r="159">
          <cell r="A159">
            <v>37550</v>
          </cell>
          <cell r="O159">
            <v>5.2</v>
          </cell>
        </row>
        <row r="160">
          <cell r="A160">
            <v>37552</v>
          </cell>
          <cell r="O160">
            <v>32.799999999999997</v>
          </cell>
        </row>
        <row r="161">
          <cell r="A161">
            <v>37554</v>
          </cell>
          <cell r="O161">
            <v>16</v>
          </cell>
        </row>
        <row r="162">
          <cell r="A162">
            <v>37557</v>
          </cell>
          <cell r="O162">
            <v>37</v>
          </cell>
        </row>
        <row r="163">
          <cell r="A163">
            <v>37559</v>
          </cell>
          <cell r="O163">
            <v>18</v>
          </cell>
        </row>
        <row r="164">
          <cell r="A164">
            <v>37561</v>
          </cell>
          <cell r="O164">
            <v>21.3</v>
          </cell>
        </row>
        <row r="165">
          <cell r="A165">
            <v>37564</v>
          </cell>
          <cell r="O165">
            <v>31</v>
          </cell>
        </row>
        <row r="166">
          <cell r="A166">
            <v>37566</v>
          </cell>
          <cell r="O166">
            <v>19</v>
          </cell>
        </row>
        <row r="167">
          <cell r="A167">
            <v>37567</v>
          </cell>
          <cell r="F167">
            <v>80</v>
          </cell>
        </row>
        <row r="168">
          <cell r="A168">
            <v>37568</v>
          </cell>
          <cell r="O168">
            <v>10.6</v>
          </cell>
        </row>
        <row r="169">
          <cell r="A169">
            <v>37571</v>
          </cell>
          <cell r="O169">
            <v>9.9</v>
          </cell>
        </row>
        <row r="170">
          <cell r="A170">
            <v>37572</v>
          </cell>
          <cell r="B170">
            <v>6</v>
          </cell>
          <cell r="C170">
            <v>0.15</v>
          </cell>
          <cell r="D170">
            <v>2</v>
          </cell>
          <cell r="E170">
            <v>12</v>
          </cell>
          <cell r="F170">
            <v>12</v>
          </cell>
          <cell r="G170">
            <v>2.8328000000000002</v>
          </cell>
          <cell r="H170">
            <v>6.6</v>
          </cell>
          <cell r="I170">
            <v>58</v>
          </cell>
          <cell r="J170">
            <v>100</v>
          </cell>
          <cell r="K170">
            <v>2.2000000000000002</v>
          </cell>
          <cell r="L170">
            <v>1.8</v>
          </cell>
          <cell r="M170">
            <v>20.2</v>
          </cell>
          <cell r="N170">
            <v>24.2</v>
          </cell>
          <cell r="O170">
            <v>15</v>
          </cell>
          <cell r="P170">
            <v>80</v>
          </cell>
          <cell r="Q170">
            <v>0</v>
          </cell>
        </row>
        <row r="171">
          <cell r="A171">
            <v>37573</v>
          </cell>
          <cell r="O171">
            <v>26.6</v>
          </cell>
        </row>
        <row r="172">
          <cell r="A172">
            <v>37575</v>
          </cell>
          <cell r="O172">
            <v>52.3</v>
          </cell>
        </row>
        <row r="173">
          <cell r="A173">
            <v>37578</v>
          </cell>
          <cell r="O173">
            <v>8.8000000000000007</v>
          </cell>
        </row>
        <row r="174">
          <cell r="A174">
            <v>37580</v>
          </cell>
          <cell r="O174">
            <v>29.4</v>
          </cell>
        </row>
        <row r="175">
          <cell r="A175">
            <v>37582</v>
          </cell>
          <cell r="O175">
            <v>23.7</v>
          </cell>
          <cell r="U175">
            <v>474.6</v>
          </cell>
        </row>
        <row r="176">
          <cell r="A176">
            <v>37585</v>
          </cell>
          <cell r="O176">
            <v>29</v>
          </cell>
          <cell r="U176" t="str">
            <v xml:space="preserve">Comienza a dosificar Nalco </v>
          </cell>
        </row>
        <row r="177">
          <cell r="A177">
            <v>37589</v>
          </cell>
          <cell r="O177">
            <v>55.4</v>
          </cell>
        </row>
        <row r="178">
          <cell r="A178">
            <v>37595</v>
          </cell>
          <cell r="B178">
            <v>12</v>
          </cell>
          <cell r="C178">
            <v>0.8</v>
          </cell>
          <cell r="D178">
            <v>0.4</v>
          </cell>
          <cell r="E178">
            <v>10</v>
          </cell>
          <cell r="F178">
            <v>100</v>
          </cell>
          <cell r="G178">
            <v>2.7397</v>
          </cell>
          <cell r="H178">
            <v>6.9</v>
          </cell>
          <cell r="I178">
            <v>53</v>
          </cell>
          <cell r="J178">
            <v>1000</v>
          </cell>
          <cell r="O178">
            <v>27</v>
          </cell>
          <cell r="P178">
            <v>64</v>
          </cell>
          <cell r="Q178">
            <v>0</v>
          </cell>
        </row>
        <row r="179">
          <cell r="A179">
            <v>37592</v>
          </cell>
          <cell r="O179">
            <v>17.899999999999999</v>
          </cell>
        </row>
        <row r="180">
          <cell r="A180">
            <v>37596</v>
          </cell>
          <cell r="O180">
            <v>54</v>
          </cell>
        </row>
        <row r="181">
          <cell r="A181">
            <v>37599</v>
          </cell>
          <cell r="O181">
            <v>26.9</v>
          </cell>
        </row>
        <row r="182">
          <cell r="A182">
            <v>37601</v>
          </cell>
          <cell r="O182">
            <v>23.3</v>
          </cell>
        </row>
        <row r="183">
          <cell r="A183">
            <v>37606</v>
          </cell>
          <cell r="O183">
            <v>46.02</v>
          </cell>
        </row>
        <row r="184">
          <cell r="A184">
            <v>37608</v>
          </cell>
          <cell r="O184">
            <v>22.7</v>
          </cell>
        </row>
        <row r="185">
          <cell r="A185">
            <v>37610</v>
          </cell>
          <cell r="O185">
            <v>21.8</v>
          </cell>
        </row>
        <row r="186">
          <cell r="A186">
            <v>37613</v>
          </cell>
          <cell r="O186">
            <v>52.1</v>
          </cell>
          <cell r="U186" t="str">
            <v>Comienza a dosificar WA-720 y FLW-162</v>
          </cell>
        </row>
        <row r="187">
          <cell r="A187">
            <v>37635</v>
          </cell>
          <cell r="B187">
            <v>13</v>
          </cell>
          <cell r="C187">
            <v>0.27</v>
          </cell>
          <cell r="D187">
            <v>3</v>
          </cell>
          <cell r="E187">
            <v>9</v>
          </cell>
          <cell r="F187">
            <v>20</v>
          </cell>
          <cell r="G187">
            <v>2.5839699999999999</v>
          </cell>
          <cell r="H187">
            <v>7.82</v>
          </cell>
          <cell r="I187">
            <v>60</v>
          </cell>
          <cell r="J187">
            <v>100</v>
          </cell>
          <cell r="K187">
            <v>1.1000000000000001</v>
          </cell>
          <cell r="L187">
            <v>1.4</v>
          </cell>
          <cell r="M187">
            <v>14.9</v>
          </cell>
          <cell r="N187">
            <v>17.399999999999999</v>
          </cell>
          <cell r="O187">
            <v>14</v>
          </cell>
          <cell r="P187">
            <v>72</v>
          </cell>
          <cell r="Q187">
            <v>11</v>
          </cell>
        </row>
        <row r="188">
          <cell r="A188">
            <v>37655</v>
          </cell>
          <cell r="O188">
            <v>21</v>
          </cell>
        </row>
        <row r="189">
          <cell r="A189">
            <v>37657</v>
          </cell>
          <cell r="O189">
            <v>5</v>
          </cell>
        </row>
        <row r="190">
          <cell r="A190">
            <v>37658</v>
          </cell>
          <cell r="B190">
            <v>12</v>
          </cell>
          <cell r="C190">
            <v>0.13</v>
          </cell>
          <cell r="D190">
            <v>2</v>
          </cell>
          <cell r="E190">
            <v>10</v>
          </cell>
          <cell r="F190">
            <v>2</v>
          </cell>
          <cell r="G190">
            <v>2.5838999999999999</v>
          </cell>
          <cell r="H190">
            <v>7.55</v>
          </cell>
          <cell r="I190">
            <v>58</v>
          </cell>
          <cell r="J190">
            <v>100</v>
          </cell>
          <cell r="K190">
            <v>0.2</v>
          </cell>
          <cell r="L190">
            <v>2.1</v>
          </cell>
          <cell r="M190">
            <v>11.4</v>
          </cell>
          <cell r="N190">
            <v>13.6</v>
          </cell>
          <cell r="O190">
            <v>11</v>
          </cell>
          <cell r="P190">
            <v>64</v>
          </cell>
          <cell r="Q190">
            <v>0</v>
          </cell>
        </row>
        <row r="191">
          <cell r="A191">
            <v>37659</v>
          </cell>
          <cell r="O191">
            <v>13</v>
          </cell>
        </row>
        <row r="192">
          <cell r="A192">
            <v>37666</v>
          </cell>
          <cell r="O192">
            <v>23</v>
          </cell>
        </row>
        <row r="193">
          <cell r="A193">
            <v>37669</v>
          </cell>
          <cell r="O193">
            <v>10</v>
          </cell>
        </row>
        <row r="194">
          <cell r="A194">
            <v>37671</v>
          </cell>
          <cell r="O194">
            <v>61</v>
          </cell>
        </row>
        <row r="195">
          <cell r="A195">
            <v>37676</v>
          </cell>
          <cell r="O195">
            <v>47</v>
          </cell>
        </row>
        <row r="196">
          <cell r="A196">
            <v>37678</v>
          </cell>
          <cell r="O196">
            <v>22.48</v>
          </cell>
        </row>
        <row r="197">
          <cell r="A197">
            <v>37683</v>
          </cell>
          <cell r="O197">
            <v>33.4</v>
          </cell>
        </row>
        <row r="198">
          <cell r="A198">
            <v>37685</v>
          </cell>
          <cell r="O198">
            <v>11.8</v>
          </cell>
        </row>
        <row r="199">
          <cell r="A199">
            <v>37690</v>
          </cell>
          <cell r="O199">
            <v>24.26</v>
          </cell>
        </row>
        <row r="200">
          <cell r="A200">
            <v>37692</v>
          </cell>
          <cell r="O200">
            <v>14.6</v>
          </cell>
        </row>
        <row r="201">
          <cell r="A201">
            <v>37694</v>
          </cell>
          <cell r="O201">
            <v>13.6</v>
          </cell>
        </row>
        <row r="202">
          <cell r="A202">
            <v>37697</v>
          </cell>
          <cell r="O202">
            <v>8.9</v>
          </cell>
        </row>
        <row r="203">
          <cell r="A203">
            <v>37699</v>
          </cell>
          <cell r="O203">
            <v>23.42</v>
          </cell>
        </row>
        <row r="204">
          <cell r="A204">
            <v>37701</v>
          </cell>
          <cell r="O204">
            <v>6.25</v>
          </cell>
        </row>
        <row r="205">
          <cell r="A205">
            <v>37704</v>
          </cell>
          <cell r="O205">
            <v>19.739999999999998</v>
          </cell>
        </row>
        <row r="206">
          <cell r="A206">
            <v>37705</v>
          </cell>
          <cell r="B206">
            <v>6</v>
          </cell>
          <cell r="C206">
            <v>0.16</v>
          </cell>
          <cell r="D206">
            <v>2</v>
          </cell>
          <cell r="E206">
            <v>7</v>
          </cell>
          <cell r="F206">
            <v>10</v>
          </cell>
          <cell r="G206">
            <v>2.7027000000000001</v>
          </cell>
          <cell r="H206">
            <v>7.38</v>
          </cell>
          <cell r="I206">
            <v>60</v>
          </cell>
          <cell r="J206">
            <v>1000</v>
          </cell>
          <cell r="K206">
            <v>1.2</v>
          </cell>
          <cell r="L206">
            <v>0.7</v>
          </cell>
          <cell r="M206">
            <v>3.9</v>
          </cell>
          <cell r="N206">
            <v>5.8</v>
          </cell>
          <cell r="O206">
            <v>6</v>
          </cell>
          <cell r="P206">
            <v>72</v>
          </cell>
          <cell r="Q206">
            <v>0</v>
          </cell>
          <cell r="R206">
            <v>158</v>
          </cell>
          <cell r="S206">
            <v>0</v>
          </cell>
        </row>
        <row r="207">
          <cell r="A207">
            <v>37708</v>
          </cell>
          <cell r="O207">
            <v>4.5199999999999996</v>
          </cell>
        </row>
        <row r="208">
          <cell r="A208">
            <v>37720</v>
          </cell>
          <cell r="O208">
            <v>6</v>
          </cell>
        </row>
        <row r="209">
          <cell r="A209">
            <v>37725</v>
          </cell>
          <cell r="O209">
            <v>39.200000000000003</v>
          </cell>
          <cell r="U209" t="str">
            <v>No dosificó FLW-162 por rotura de retención de entrada de bba</v>
          </cell>
        </row>
        <row r="210">
          <cell r="A210">
            <v>37727</v>
          </cell>
          <cell r="O210">
            <v>17.8</v>
          </cell>
        </row>
        <row r="211">
          <cell r="A211">
            <v>37729</v>
          </cell>
          <cell r="O211">
            <v>8.9</v>
          </cell>
        </row>
        <row r="212">
          <cell r="A212">
            <v>37732</v>
          </cell>
          <cell r="O212">
            <v>6.1</v>
          </cell>
        </row>
        <row r="213">
          <cell r="A213">
            <v>37734</v>
          </cell>
          <cell r="O213">
            <v>6.3</v>
          </cell>
        </row>
        <row r="214">
          <cell r="A214">
            <v>37739</v>
          </cell>
          <cell r="O214">
            <v>49</v>
          </cell>
          <cell r="U214" t="str">
            <v>Problemas con el flexible de la bba dosif. Fué cambiado.</v>
          </cell>
        </row>
        <row r="215">
          <cell r="A215">
            <v>37746</v>
          </cell>
          <cell r="O215">
            <v>24</v>
          </cell>
        </row>
        <row r="216">
          <cell r="A216">
            <v>37750</v>
          </cell>
          <cell r="O216">
            <v>23.9</v>
          </cell>
        </row>
        <row r="217">
          <cell r="A217">
            <v>37753</v>
          </cell>
          <cell r="O217">
            <v>6</v>
          </cell>
        </row>
        <row r="218">
          <cell r="A218">
            <v>37760</v>
          </cell>
          <cell r="O218">
            <v>31</v>
          </cell>
          <cell r="U218" t="str">
            <v>No inyectó floculante</v>
          </cell>
        </row>
        <row r="219">
          <cell r="A219">
            <v>37763</v>
          </cell>
          <cell r="B219">
            <v>8</v>
          </cell>
          <cell r="C219">
            <v>0.17</v>
          </cell>
          <cell r="D219">
            <v>1.5</v>
          </cell>
          <cell r="E219">
            <v>8</v>
          </cell>
          <cell r="F219">
            <v>50</v>
          </cell>
          <cell r="G219">
            <v>3.1745999999999999</v>
          </cell>
          <cell r="H219">
            <v>7.48</v>
          </cell>
          <cell r="I219">
            <v>52</v>
          </cell>
          <cell r="J219">
            <v>10</v>
          </cell>
          <cell r="K219">
            <v>5.3</v>
          </cell>
          <cell r="L219">
            <v>3</v>
          </cell>
          <cell r="M219">
            <v>128</v>
          </cell>
          <cell r="N219">
            <v>136.30000000000001</v>
          </cell>
          <cell r="O219">
            <v>110</v>
          </cell>
          <cell r="P219">
            <v>40</v>
          </cell>
          <cell r="Q219">
            <v>17</v>
          </cell>
          <cell r="R219">
            <v>161</v>
          </cell>
          <cell r="U219" t="str">
            <v>Problemas eléctricos en la bba de floculante desde 18/2</v>
          </cell>
        </row>
        <row r="220">
          <cell r="A220">
            <v>37764</v>
          </cell>
          <cell r="O220">
            <v>59</v>
          </cell>
          <cell r="U220" t="str">
            <v>No inyectó floculante</v>
          </cell>
        </row>
        <row r="221">
          <cell r="A221">
            <v>37767</v>
          </cell>
          <cell r="O221">
            <v>54</v>
          </cell>
        </row>
        <row r="222">
          <cell r="A222">
            <v>37769</v>
          </cell>
          <cell r="O222">
            <v>21</v>
          </cell>
        </row>
        <row r="223">
          <cell r="A223">
            <v>37771</v>
          </cell>
          <cell r="O223">
            <v>12.6</v>
          </cell>
        </row>
        <row r="224">
          <cell r="A224">
            <v>37774</v>
          </cell>
          <cell r="O224">
            <v>24</v>
          </cell>
        </row>
        <row r="225">
          <cell r="A225">
            <v>37776</v>
          </cell>
          <cell r="O225">
            <v>10.5</v>
          </cell>
        </row>
        <row r="226">
          <cell r="A226">
            <v>37781</v>
          </cell>
          <cell r="O226">
            <v>64.3</v>
          </cell>
          <cell r="U226" t="str">
            <v>No inyectó floculante</v>
          </cell>
        </row>
        <row r="227">
          <cell r="A227">
            <v>37788</v>
          </cell>
          <cell r="O227">
            <v>6.5</v>
          </cell>
        </row>
        <row r="228">
          <cell r="A228">
            <v>37799</v>
          </cell>
          <cell r="O228">
            <v>14.3</v>
          </cell>
        </row>
        <row r="229">
          <cell r="A229">
            <v>37803</v>
          </cell>
          <cell r="O229">
            <v>53.9</v>
          </cell>
        </row>
        <row r="230">
          <cell r="A230">
            <v>37805</v>
          </cell>
          <cell r="B230">
            <v>19</v>
          </cell>
          <cell r="C230">
            <v>0.17</v>
          </cell>
          <cell r="D230">
            <v>1</v>
          </cell>
          <cell r="E230">
            <v>8</v>
          </cell>
          <cell r="F230">
            <v>2</v>
          </cell>
          <cell r="G230">
            <v>3.3333333333333335</v>
          </cell>
          <cell r="H230">
            <v>7.35</v>
          </cell>
          <cell r="I230">
            <v>57</v>
          </cell>
          <cell r="J230">
            <v>10</v>
          </cell>
          <cell r="K230">
            <v>4</v>
          </cell>
          <cell r="L230">
            <v>1.7</v>
          </cell>
          <cell r="M230">
            <v>59</v>
          </cell>
          <cell r="N230">
            <v>64.8</v>
          </cell>
          <cell r="O230">
            <v>40</v>
          </cell>
          <cell r="P230">
            <v>168</v>
          </cell>
          <cell r="Q230">
            <v>58</v>
          </cell>
          <cell r="R230">
            <v>162</v>
          </cell>
          <cell r="S230">
            <v>0</v>
          </cell>
        </row>
        <row r="231">
          <cell r="A231">
            <v>37806</v>
          </cell>
          <cell r="O231">
            <v>61.46</v>
          </cell>
        </row>
        <row r="232">
          <cell r="A232">
            <v>37823</v>
          </cell>
          <cell r="O232">
            <v>17.440000000000001</v>
          </cell>
        </row>
        <row r="233">
          <cell r="A233">
            <v>37827</v>
          </cell>
          <cell r="O233">
            <v>10.62</v>
          </cell>
        </row>
        <row r="234">
          <cell r="A234">
            <v>37834</v>
          </cell>
          <cell r="O234">
            <v>113.71</v>
          </cell>
        </row>
        <row r="235">
          <cell r="A235">
            <v>37837</v>
          </cell>
          <cell r="O235">
            <v>13.76</v>
          </cell>
        </row>
        <row r="236">
          <cell r="A236">
            <v>37839</v>
          </cell>
          <cell r="O236">
            <v>10.83</v>
          </cell>
        </row>
        <row r="237">
          <cell r="A237">
            <v>37841</v>
          </cell>
          <cell r="O237">
            <v>9.43</v>
          </cell>
        </row>
        <row r="238">
          <cell r="A238">
            <v>37844</v>
          </cell>
          <cell r="O238">
            <v>11.25</v>
          </cell>
        </row>
        <row r="239">
          <cell r="A239">
            <v>37845</v>
          </cell>
          <cell r="B239">
            <v>13</v>
          </cell>
          <cell r="C239">
            <v>0.14000000000000001</v>
          </cell>
          <cell r="D239">
            <v>1</v>
          </cell>
          <cell r="E239">
            <v>10</v>
          </cell>
          <cell r="F239">
            <v>2</v>
          </cell>
          <cell r="G239">
            <v>3.1850000000000001</v>
          </cell>
          <cell r="H239">
            <v>7.08</v>
          </cell>
          <cell r="I239">
            <v>57</v>
          </cell>
          <cell r="J239">
            <v>10</v>
          </cell>
          <cell r="K239">
            <v>4.2</v>
          </cell>
          <cell r="L239">
            <v>1.6</v>
          </cell>
          <cell r="M239">
            <v>13</v>
          </cell>
          <cell r="N239">
            <v>18.8</v>
          </cell>
          <cell r="O239">
            <v>10</v>
          </cell>
          <cell r="P239">
            <v>72</v>
          </cell>
          <cell r="Q239">
            <v>6</v>
          </cell>
          <cell r="R239">
            <v>184</v>
          </cell>
          <cell r="S239">
            <v>0</v>
          </cell>
          <cell r="T239">
            <v>14</v>
          </cell>
        </row>
        <row r="240">
          <cell r="A240">
            <v>37846</v>
          </cell>
          <cell r="O240">
            <v>8.48</v>
          </cell>
        </row>
        <row r="241">
          <cell r="A241">
            <v>37848</v>
          </cell>
          <cell r="O241">
            <v>36.28</v>
          </cell>
        </row>
        <row r="242">
          <cell r="A242">
            <v>37853</v>
          </cell>
          <cell r="O242">
            <v>87.12</v>
          </cell>
        </row>
        <row r="243">
          <cell r="A243">
            <v>37858</v>
          </cell>
          <cell r="O243">
            <v>51.02</v>
          </cell>
        </row>
        <row r="244">
          <cell r="A244">
            <v>37859</v>
          </cell>
          <cell r="O244">
            <v>42.79</v>
          </cell>
        </row>
        <row r="245">
          <cell r="A245">
            <v>37860</v>
          </cell>
          <cell r="O245">
            <v>10.58</v>
          </cell>
        </row>
        <row r="246">
          <cell r="A246">
            <v>37861</v>
          </cell>
          <cell r="O246">
            <v>10.48</v>
          </cell>
        </row>
        <row r="247">
          <cell r="A247">
            <v>37865</v>
          </cell>
          <cell r="O247">
            <v>33.68</v>
          </cell>
        </row>
        <row r="248">
          <cell r="A248">
            <v>37869</v>
          </cell>
          <cell r="O248">
            <v>17.07</v>
          </cell>
        </row>
        <row r="249">
          <cell r="A249">
            <v>37872</v>
          </cell>
          <cell r="O249">
            <v>13.54</v>
          </cell>
        </row>
        <row r="250">
          <cell r="A250">
            <v>37874</v>
          </cell>
          <cell r="O250">
            <v>14.16</v>
          </cell>
        </row>
        <row r="251">
          <cell r="A251">
            <v>37881</v>
          </cell>
          <cell r="O251">
            <v>16.12</v>
          </cell>
        </row>
        <row r="252">
          <cell r="A252">
            <v>37883</v>
          </cell>
          <cell r="O252">
            <v>8.25</v>
          </cell>
        </row>
        <row r="253">
          <cell r="A253">
            <v>37886</v>
          </cell>
          <cell r="O253">
            <v>11.1</v>
          </cell>
        </row>
        <row r="254">
          <cell r="A254">
            <v>37888</v>
          </cell>
          <cell r="O254">
            <v>10.45</v>
          </cell>
        </row>
        <row r="255">
          <cell r="A255">
            <v>37895</v>
          </cell>
          <cell r="O255">
            <v>11.88</v>
          </cell>
        </row>
        <row r="256">
          <cell r="A256">
            <v>37896</v>
          </cell>
          <cell r="O256">
            <v>12</v>
          </cell>
          <cell r="U256" t="str">
            <v>Muestra registrada por Baker</v>
          </cell>
        </row>
        <row r="257">
          <cell r="A257">
            <v>37897</v>
          </cell>
          <cell r="O257">
            <v>10.4</v>
          </cell>
        </row>
        <row r="258">
          <cell r="A258">
            <v>37900</v>
          </cell>
          <cell r="O258">
            <v>56.56</v>
          </cell>
        </row>
        <row r="259">
          <cell r="A259">
            <v>37902</v>
          </cell>
          <cell r="O259">
            <v>111.5</v>
          </cell>
        </row>
        <row r="260">
          <cell r="A260">
            <v>37903</v>
          </cell>
          <cell r="O260">
            <v>4.88</v>
          </cell>
        </row>
        <row r="261">
          <cell r="A261">
            <v>37904</v>
          </cell>
          <cell r="O261">
            <v>8.5500000000000007</v>
          </cell>
        </row>
        <row r="262">
          <cell r="A262">
            <v>37907</v>
          </cell>
          <cell r="O262">
            <v>11.49</v>
          </cell>
        </row>
        <row r="263">
          <cell r="A263">
            <v>37909</v>
          </cell>
          <cell r="O263">
            <v>8.84</v>
          </cell>
        </row>
        <row r="264">
          <cell r="A264">
            <v>37911</v>
          </cell>
          <cell r="O264">
            <v>17.399999999999999</v>
          </cell>
        </row>
        <row r="265">
          <cell r="A265">
            <v>37914</v>
          </cell>
          <cell r="O265">
            <v>19.5</v>
          </cell>
        </row>
        <row r="266">
          <cell r="A266">
            <v>37916</v>
          </cell>
          <cell r="O266">
            <v>16</v>
          </cell>
        </row>
        <row r="267">
          <cell r="A267">
            <v>37917</v>
          </cell>
          <cell r="B267">
            <v>18</v>
          </cell>
          <cell r="C267">
            <v>0.2</v>
          </cell>
          <cell r="D267">
            <v>1.5</v>
          </cell>
          <cell r="E267">
            <v>8</v>
          </cell>
          <cell r="F267">
            <v>30</v>
          </cell>
          <cell r="G267">
            <v>2.347417840375587</v>
          </cell>
          <cell r="H267">
            <v>7.5</v>
          </cell>
          <cell r="I267">
            <v>54</v>
          </cell>
          <cell r="J267">
            <v>100</v>
          </cell>
          <cell r="K267">
            <v>8</v>
          </cell>
          <cell r="L267">
            <v>2.7</v>
          </cell>
          <cell r="M267">
            <v>51</v>
          </cell>
          <cell r="N267">
            <v>61.7</v>
          </cell>
          <cell r="O267">
            <v>68</v>
          </cell>
          <cell r="P267">
            <v>64</v>
          </cell>
          <cell r="Q267">
            <v>6</v>
          </cell>
          <cell r="R267">
            <v>158</v>
          </cell>
          <cell r="S267">
            <v>0</v>
          </cell>
          <cell r="T267">
            <v>10</v>
          </cell>
        </row>
        <row r="268">
          <cell r="A268">
            <v>37918</v>
          </cell>
          <cell r="O268">
            <v>8.5</v>
          </cell>
        </row>
        <row r="269">
          <cell r="A269">
            <v>37923</v>
          </cell>
          <cell r="O269">
            <v>5.4</v>
          </cell>
        </row>
        <row r="270">
          <cell r="A270">
            <v>37925</v>
          </cell>
          <cell r="O270">
            <v>6.2</v>
          </cell>
        </row>
        <row r="271">
          <cell r="A271">
            <v>37929</v>
          </cell>
          <cell r="O271">
            <v>6</v>
          </cell>
        </row>
        <row r="272">
          <cell r="A272">
            <v>37930</v>
          </cell>
          <cell r="O272">
            <v>27</v>
          </cell>
        </row>
        <row r="273">
          <cell r="A273">
            <v>37932</v>
          </cell>
          <cell r="O273">
            <v>11</v>
          </cell>
        </row>
        <row r="274">
          <cell r="A274">
            <v>37935</v>
          </cell>
          <cell r="O274">
            <v>25</v>
          </cell>
        </row>
        <row r="275">
          <cell r="A275">
            <v>37938</v>
          </cell>
          <cell r="O275">
            <v>16</v>
          </cell>
        </row>
        <row r="276">
          <cell r="A276">
            <v>37939</v>
          </cell>
          <cell r="O276">
            <v>31</v>
          </cell>
        </row>
        <row r="277">
          <cell r="A277">
            <v>37942</v>
          </cell>
          <cell r="O277">
            <v>4</v>
          </cell>
        </row>
        <row r="278">
          <cell r="A278">
            <v>37944</v>
          </cell>
          <cell r="O278">
            <v>11</v>
          </cell>
        </row>
        <row r="279">
          <cell r="A279">
            <v>37949</v>
          </cell>
          <cell r="O279">
            <v>3</v>
          </cell>
        </row>
        <row r="280">
          <cell r="A280">
            <v>37951</v>
          </cell>
          <cell r="O280">
            <v>19</v>
          </cell>
        </row>
        <row r="281">
          <cell r="A281">
            <v>37956</v>
          </cell>
          <cell r="O281">
            <v>9</v>
          </cell>
        </row>
        <row r="282">
          <cell r="A282">
            <v>37958</v>
          </cell>
          <cell r="O282">
            <v>13</v>
          </cell>
        </row>
        <row r="283">
          <cell r="A283">
            <v>37960</v>
          </cell>
          <cell r="O283">
            <v>17.5</v>
          </cell>
        </row>
        <row r="284">
          <cell r="A284">
            <v>37964</v>
          </cell>
          <cell r="O284">
            <v>75.7</v>
          </cell>
        </row>
        <row r="285">
          <cell r="A285">
            <v>37966</v>
          </cell>
          <cell r="O285">
            <v>32.4</v>
          </cell>
        </row>
        <row r="286">
          <cell r="A286">
            <v>37970</v>
          </cell>
          <cell r="O286">
            <v>11.3</v>
          </cell>
        </row>
        <row r="287">
          <cell r="A287">
            <v>37972</v>
          </cell>
          <cell r="O287">
            <v>9.5</v>
          </cell>
        </row>
        <row r="288">
          <cell r="A288">
            <v>37977</v>
          </cell>
          <cell r="O288">
            <v>6</v>
          </cell>
        </row>
        <row r="289">
          <cell r="A289">
            <v>37978</v>
          </cell>
          <cell r="O289">
            <v>11.5</v>
          </cell>
        </row>
        <row r="290">
          <cell r="A290">
            <v>37991</v>
          </cell>
          <cell r="O290">
            <v>74</v>
          </cell>
        </row>
        <row r="291">
          <cell r="A291">
            <v>37993</v>
          </cell>
          <cell r="O291">
            <v>5.6</v>
          </cell>
        </row>
        <row r="292">
          <cell r="A292">
            <v>37995</v>
          </cell>
          <cell r="O292">
            <v>33</v>
          </cell>
        </row>
        <row r="293">
          <cell r="A293">
            <v>37998</v>
          </cell>
          <cell r="O293">
            <v>5.7</v>
          </cell>
        </row>
        <row r="294">
          <cell r="A294">
            <v>38000</v>
          </cell>
          <cell r="O294">
            <v>17</v>
          </cell>
        </row>
        <row r="295">
          <cell r="A295">
            <v>38002</v>
          </cell>
          <cell r="O295">
            <v>8.5</v>
          </cell>
        </row>
        <row r="296">
          <cell r="A296">
            <v>38005</v>
          </cell>
          <cell r="O296">
            <v>4.4000000000000004</v>
          </cell>
        </row>
        <row r="297">
          <cell r="A297">
            <v>38009</v>
          </cell>
          <cell r="O297">
            <v>10.1</v>
          </cell>
        </row>
        <row r="298">
          <cell r="A298">
            <v>38012</v>
          </cell>
          <cell r="O298">
            <v>12</v>
          </cell>
        </row>
        <row r="299">
          <cell r="A299">
            <v>38044</v>
          </cell>
          <cell r="J299">
            <v>10</v>
          </cell>
        </row>
        <row r="300">
          <cell r="A300">
            <v>38019</v>
          </cell>
          <cell r="O300">
            <v>8.4</v>
          </cell>
        </row>
        <row r="301">
          <cell r="A301">
            <v>38021</v>
          </cell>
          <cell r="O301">
            <v>8.4</v>
          </cell>
        </row>
        <row r="302">
          <cell r="A302">
            <v>38023</v>
          </cell>
          <cell r="O302">
            <v>6.7</v>
          </cell>
        </row>
        <row r="303">
          <cell r="A303">
            <v>38026</v>
          </cell>
          <cell r="O303">
            <v>6.2</v>
          </cell>
        </row>
        <row r="304">
          <cell r="A304">
            <v>38028</v>
          </cell>
          <cell r="O304">
            <v>23</v>
          </cell>
        </row>
        <row r="305">
          <cell r="A305">
            <v>38030</v>
          </cell>
          <cell r="O305">
            <v>9.8000000000000007</v>
          </cell>
        </row>
        <row r="306">
          <cell r="A306">
            <v>38033</v>
          </cell>
          <cell r="O306">
            <v>13</v>
          </cell>
        </row>
        <row r="307">
          <cell r="A307">
            <v>38035</v>
          </cell>
          <cell r="O307">
            <v>9.3000000000000007</v>
          </cell>
        </row>
        <row r="308">
          <cell r="A308">
            <v>38037</v>
          </cell>
          <cell r="O308">
            <v>7.5</v>
          </cell>
        </row>
        <row r="309">
          <cell r="A309">
            <v>38040</v>
          </cell>
          <cell r="O309">
            <v>18.600000000000001</v>
          </cell>
        </row>
        <row r="310">
          <cell r="A310">
            <v>38044</v>
          </cell>
          <cell r="O310">
            <v>2.2999999999999998</v>
          </cell>
        </row>
        <row r="311">
          <cell r="A311">
            <v>38040</v>
          </cell>
          <cell r="B311">
            <v>11</v>
          </cell>
          <cell r="C311">
            <v>1.1599999999999999</v>
          </cell>
          <cell r="D311">
            <v>2</v>
          </cell>
          <cell r="E311">
            <v>11</v>
          </cell>
          <cell r="F311">
            <v>8</v>
          </cell>
          <cell r="G311">
            <v>3.0209999999999999</v>
          </cell>
          <cell r="H311">
            <v>7.2</v>
          </cell>
          <cell r="I311">
            <v>53</v>
          </cell>
          <cell r="J311">
            <v>10</v>
          </cell>
          <cell r="K311">
            <v>3.6</v>
          </cell>
          <cell r="L311">
            <v>1.2</v>
          </cell>
          <cell r="M311">
            <v>19.899999999999999</v>
          </cell>
          <cell r="N311">
            <v>24.7</v>
          </cell>
          <cell r="P311">
            <v>64</v>
          </cell>
          <cell r="Q311">
            <v>0</v>
          </cell>
          <cell r="R311">
            <v>162</v>
          </cell>
          <cell r="S311">
            <v>0</v>
          </cell>
          <cell r="T311">
            <v>14</v>
          </cell>
          <cell r="U311" t="str">
            <v>Análisis realizado por LAI</v>
          </cell>
        </row>
        <row r="312">
          <cell r="A312">
            <v>38051</v>
          </cell>
          <cell r="O312">
            <v>12.6</v>
          </cell>
        </row>
        <row r="313">
          <cell r="A313">
            <v>38054</v>
          </cell>
          <cell r="O313">
            <v>15</v>
          </cell>
        </row>
        <row r="314">
          <cell r="A314">
            <v>38056</v>
          </cell>
          <cell r="O314">
            <v>15</v>
          </cell>
        </row>
        <row r="315">
          <cell r="A315">
            <v>38058</v>
          </cell>
          <cell r="O315">
            <v>13</v>
          </cell>
        </row>
        <row r="316">
          <cell r="A316">
            <v>38063</v>
          </cell>
          <cell r="O316">
            <v>17</v>
          </cell>
        </row>
        <row r="317">
          <cell r="A317">
            <v>38065</v>
          </cell>
          <cell r="O317">
            <v>19</v>
          </cell>
        </row>
        <row r="318">
          <cell r="A318">
            <v>38068</v>
          </cell>
          <cell r="O318">
            <v>39</v>
          </cell>
        </row>
        <row r="319">
          <cell r="A319">
            <v>38072</v>
          </cell>
          <cell r="O319">
            <v>17</v>
          </cell>
        </row>
        <row r="320">
          <cell r="A320">
            <v>38076</v>
          </cell>
          <cell r="O320">
            <v>20</v>
          </cell>
        </row>
        <row r="321">
          <cell r="A321">
            <v>38083</v>
          </cell>
          <cell r="J321">
            <v>10</v>
          </cell>
        </row>
        <row r="322">
          <cell r="A322">
            <v>38085</v>
          </cell>
          <cell r="O322">
            <v>7</v>
          </cell>
        </row>
        <row r="323">
          <cell r="A323">
            <v>38087</v>
          </cell>
          <cell r="O323">
            <v>15.9</v>
          </cell>
        </row>
        <row r="324">
          <cell r="A324">
            <v>38089</v>
          </cell>
          <cell r="J324">
            <v>100</v>
          </cell>
          <cell r="O324">
            <v>13.8</v>
          </cell>
        </row>
        <row r="325">
          <cell r="A325">
            <v>38091</v>
          </cell>
          <cell r="O325">
            <v>36.6</v>
          </cell>
        </row>
        <row r="326">
          <cell r="A326">
            <v>38093</v>
          </cell>
          <cell r="O326">
            <v>16.3</v>
          </cell>
        </row>
        <row r="327">
          <cell r="A327">
            <v>38094</v>
          </cell>
          <cell r="B327">
            <v>15</v>
          </cell>
          <cell r="C327">
            <v>0.13</v>
          </cell>
          <cell r="D327">
            <v>8.1</v>
          </cell>
          <cell r="E327">
            <v>15</v>
          </cell>
          <cell r="F327">
            <v>18</v>
          </cell>
          <cell r="G327">
            <v>2.0790000000000002</v>
          </cell>
          <cell r="H327">
            <v>7.5</v>
          </cell>
          <cell r="I327">
            <v>61</v>
          </cell>
          <cell r="J327">
            <v>10</v>
          </cell>
          <cell r="K327">
            <v>4.2</v>
          </cell>
          <cell r="L327">
            <v>1</v>
          </cell>
          <cell r="M327">
            <v>49.8</v>
          </cell>
          <cell r="N327">
            <v>55</v>
          </cell>
          <cell r="P327">
            <v>65</v>
          </cell>
          <cell r="Q327">
            <v>0</v>
          </cell>
          <cell r="R327">
            <v>235</v>
          </cell>
          <cell r="S327">
            <v>0</v>
          </cell>
          <cell r="T327">
            <v>13</v>
          </cell>
          <cell r="U327" t="str">
            <v>Análisis realizado por LAI</v>
          </cell>
        </row>
        <row r="328">
          <cell r="A328">
            <v>38095</v>
          </cell>
          <cell r="O328">
            <v>6.7</v>
          </cell>
        </row>
        <row r="329">
          <cell r="A329">
            <v>38098</v>
          </cell>
          <cell r="O329">
            <v>26.8</v>
          </cell>
        </row>
        <row r="330">
          <cell r="A330">
            <v>38103</v>
          </cell>
          <cell r="O330">
            <v>12.7</v>
          </cell>
        </row>
        <row r="331">
          <cell r="A331">
            <v>38106</v>
          </cell>
          <cell r="O331">
            <v>15.2</v>
          </cell>
        </row>
        <row r="332">
          <cell r="A332">
            <v>38107</v>
          </cell>
          <cell r="O332">
            <v>19</v>
          </cell>
        </row>
        <row r="333">
          <cell r="A333">
            <v>38110</v>
          </cell>
          <cell r="O333">
            <v>27.9</v>
          </cell>
        </row>
        <row r="334">
          <cell r="A334">
            <v>38111</v>
          </cell>
          <cell r="J334">
            <v>100</v>
          </cell>
        </row>
        <row r="335">
          <cell r="A335">
            <v>38112</v>
          </cell>
          <cell r="O335">
            <v>19.5</v>
          </cell>
        </row>
        <row r="336">
          <cell r="A336">
            <v>38114</v>
          </cell>
          <cell r="F336">
            <v>14</v>
          </cell>
          <cell r="O336">
            <v>11.4</v>
          </cell>
          <cell r="T336">
            <v>14</v>
          </cell>
        </row>
        <row r="337">
          <cell r="A337">
            <v>38117</v>
          </cell>
          <cell r="O337">
            <v>12.4</v>
          </cell>
        </row>
        <row r="338">
          <cell r="A338">
            <v>38119</v>
          </cell>
          <cell r="O338">
            <v>10.6</v>
          </cell>
        </row>
        <row r="339">
          <cell r="A339">
            <v>38121</v>
          </cell>
          <cell r="O339">
            <v>12.2</v>
          </cell>
        </row>
        <row r="340">
          <cell r="A340">
            <v>38124</v>
          </cell>
          <cell r="O340">
            <v>13.7</v>
          </cell>
        </row>
        <row r="341">
          <cell r="A341">
            <v>38126</v>
          </cell>
          <cell r="O341">
            <v>39.200000000000003</v>
          </cell>
        </row>
        <row r="342">
          <cell r="A342">
            <v>38127</v>
          </cell>
          <cell r="B342">
            <v>15</v>
          </cell>
          <cell r="C342">
            <v>0.2</v>
          </cell>
          <cell r="D342">
            <v>3</v>
          </cell>
          <cell r="E342">
            <v>14</v>
          </cell>
          <cell r="F342">
            <v>4</v>
          </cell>
          <cell r="H342">
            <v>7.15</v>
          </cell>
          <cell r="I342">
            <v>61</v>
          </cell>
          <cell r="J342">
            <v>10</v>
          </cell>
          <cell r="O342">
            <v>82</v>
          </cell>
          <cell r="P342">
            <v>120</v>
          </cell>
          <cell r="Q342">
            <v>0</v>
          </cell>
          <cell r="R342">
            <v>147</v>
          </cell>
          <cell r="S342">
            <v>0</v>
          </cell>
          <cell r="T342">
            <v>10</v>
          </cell>
        </row>
        <row r="343">
          <cell r="A343">
            <v>38128</v>
          </cell>
          <cell r="O343">
            <v>43</v>
          </cell>
        </row>
        <row r="344">
          <cell r="A344">
            <v>38135</v>
          </cell>
          <cell r="O344">
            <v>45.3</v>
          </cell>
        </row>
        <row r="345">
          <cell r="A345">
            <v>38140</v>
          </cell>
          <cell r="O345">
            <v>31.5</v>
          </cell>
        </row>
        <row r="346">
          <cell r="A346">
            <v>38145</v>
          </cell>
          <cell r="O346">
            <v>24</v>
          </cell>
        </row>
        <row r="347">
          <cell r="A347">
            <v>38146</v>
          </cell>
          <cell r="O347">
            <v>17</v>
          </cell>
        </row>
        <row r="348">
          <cell r="A348">
            <v>38147</v>
          </cell>
          <cell r="O348">
            <v>14.19</v>
          </cell>
        </row>
        <row r="349">
          <cell r="A349">
            <v>38149</v>
          </cell>
          <cell r="O349">
            <v>33.700000000000003</v>
          </cell>
        </row>
        <row r="350">
          <cell r="A350">
            <v>38152</v>
          </cell>
          <cell r="O350">
            <v>25.91</v>
          </cell>
        </row>
        <row r="351">
          <cell r="A351">
            <v>38153</v>
          </cell>
          <cell r="F351">
            <v>10</v>
          </cell>
          <cell r="O351">
            <v>18</v>
          </cell>
          <cell r="U351" t="str">
            <v>BAKER</v>
          </cell>
        </row>
        <row r="352">
          <cell r="A352">
            <v>38155</v>
          </cell>
          <cell r="F352">
            <v>8</v>
          </cell>
          <cell r="O352">
            <v>15</v>
          </cell>
          <cell r="U352" t="str">
            <v>BAKER</v>
          </cell>
        </row>
        <row r="353">
          <cell r="A353">
            <v>38156</v>
          </cell>
          <cell r="O353">
            <v>21.19</v>
          </cell>
        </row>
        <row r="354">
          <cell r="A354">
            <v>38159</v>
          </cell>
          <cell r="O354">
            <v>31.92</v>
          </cell>
        </row>
        <row r="355">
          <cell r="A355">
            <v>38160</v>
          </cell>
          <cell r="O355">
            <v>16</v>
          </cell>
          <cell r="U355" t="str">
            <v>BAKER</v>
          </cell>
        </row>
        <row r="356">
          <cell r="A356">
            <v>38161</v>
          </cell>
          <cell r="F356">
            <v>10</v>
          </cell>
          <cell r="U356" t="str">
            <v>BAKER</v>
          </cell>
        </row>
        <row r="357">
          <cell r="A357">
            <v>38162</v>
          </cell>
          <cell r="O357">
            <v>17.5</v>
          </cell>
          <cell r="U357" t="str">
            <v>BAKER</v>
          </cell>
        </row>
        <row r="358">
          <cell r="A358">
            <v>38163</v>
          </cell>
          <cell r="F358">
            <v>10</v>
          </cell>
          <cell r="O358">
            <v>25.7</v>
          </cell>
          <cell r="U358" t="str">
            <v>BAKER</v>
          </cell>
        </row>
        <row r="359">
          <cell r="A359">
            <v>38168</v>
          </cell>
          <cell r="O359">
            <v>9.18</v>
          </cell>
        </row>
        <row r="360">
          <cell r="A360">
            <v>38170</v>
          </cell>
          <cell r="O360">
            <v>32.700000000000003</v>
          </cell>
        </row>
        <row r="361">
          <cell r="A361">
            <v>38172</v>
          </cell>
          <cell r="O361">
            <v>25</v>
          </cell>
        </row>
        <row r="362">
          <cell r="A362">
            <v>38173</v>
          </cell>
          <cell r="O362">
            <v>22</v>
          </cell>
        </row>
        <row r="363">
          <cell r="A363">
            <v>38175</v>
          </cell>
          <cell r="O363">
            <v>98.6</v>
          </cell>
        </row>
        <row r="364">
          <cell r="A364">
            <v>38176</v>
          </cell>
          <cell r="O364">
            <v>48</v>
          </cell>
        </row>
        <row r="365">
          <cell r="A365">
            <v>38182</v>
          </cell>
          <cell r="O365">
            <v>25.7</v>
          </cell>
        </row>
        <row r="366">
          <cell r="A366">
            <v>38184</v>
          </cell>
          <cell r="O366">
            <v>21.46</v>
          </cell>
        </row>
        <row r="367">
          <cell r="A367">
            <v>38187</v>
          </cell>
          <cell r="O367">
            <v>19.920000000000002</v>
          </cell>
        </row>
        <row r="368">
          <cell r="A368">
            <v>38189</v>
          </cell>
          <cell r="O368">
            <v>18.52</v>
          </cell>
        </row>
        <row r="369">
          <cell r="A369">
            <v>38194</v>
          </cell>
          <cell r="O369">
            <v>35.78</v>
          </cell>
        </row>
        <row r="370">
          <cell r="A370">
            <v>38196</v>
          </cell>
          <cell r="O370">
            <v>25.24</v>
          </cell>
          <cell r="U370" t="str">
            <v xml:space="preserve">Se extrae otra Muestra con 22 ppm </v>
          </cell>
        </row>
        <row r="371">
          <cell r="A371">
            <v>38198</v>
          </cell>
          <cell r="O371">
            <v>12.4</v>
          </cell>
        </row>
        <row r="372">
          <cell r="A372">
            <v>38201</v>
          </cell>
          <cell r="O372">
            <v>34.700000000000003</v>
          </cell>
        </row>
        <row r="373">
          <cell r="A373">
            <v>38203</v>
          </cell>
          <cell r="O373">
            <v>18.68</v>
          </cell>
        </row>
        <row r="374">
          <cell r="A374">
            <v>38205</v>
          </cell>
          <cell r="O374">
            <v>19.75</v>
          </cell>
        </row>
        <row r="375">
          <cell r="A375">
            <v>38208</v>
          </cell>
          <cell r="O375">
            <v>10.9</v>
          </cell>
        </row>
        <row r="376">
          <cell r="A376">
            <v>38210</v>
          </cell>
          <cell r="O376">
            <v>30.9</v>
          </cell>
        </row>
        <row r="377">
          <cell r="A377">
            <v>38212</v>
          </cell>
          <cell r="O377">
            <v>44.1</v>
          </cell>
          <cell r="U377" t="str">
            <v xml:space="preserve">Se extrae otra Muestra con 15 ppm </v>
          </cell>
        </row>
        <row r="378">
          <cell r="A378">
            <v>38216</v>
          </cell>
          <cell r="O378">
            <v>92</v>
          </cell>
        </row>
        <row r="379">
          <cell r="A379">
            <v>38217</v>
          </cell>
          <cell r="O379">
            <v>20</v>
          </cell>
        </row>
        <row r="380">
          <cell r="A380">
            <v>38218</v>
          </cell>
          <cell r="B380">
            <v>12</v>
          </cell>
          <cell r="C380">
            <v>0.8</v>
          </cell>
          <cell r="D380">
            <v>1</v>
          </cell>
          <cell r="E380">
            <v>7</v>
          </cell>
          <cell r="F380">
            <v>6</v>
          </cell>
          <cell r="G380">
            <v>2.1739000000000002</v>
          </cell>
          <cell r="H380">
            <v>7.3</v>
          </cell>
          <cell r="I380">
            <v>62</v>
          </cell>
          <cell r="J380">
            <v>10</v>
          </cell>
          <cell r="K380">
            <v>3.7</v>
          </cell>
          <cell r="L380">
            <v>1.3</v>
          </cell>
          <cell r="M380">
            <v>51</v>
          </cell>
          <cell r="N380">
            <v>56</v>
          </cell>
          <cell r="O380">
            <v>18</v>
          </cell>
          <cell r="P380">
            <v>64</v>
          </cell>
          <cell r="Q380">
            <v>0</v>
          </cell>
          <cell r="R380">
            <v>146</v>
          </cell>
          <cell r="S380">
            <v>0</v>
          </cell>
          <cell r="T380">
            <v>20</v>
          </cell>
        </row>
        <row r="381">
          <cell r="A381">
            <v>38219</v>
          </cell>
          <cell r="O381">
            <v>24.6</v>
          </cell>
        </row>
        <row r="382">
          <cell r="A382">
            <v>38222</v>
          </cell>
          <cell r="O382">
            <v>35</v>
          </cell>
        </row>
        <row r="383">
          <cell r="A383">
            <v>38224</v>
          </cell>
          <cell r="O383">
            <v>37</v>
          </cell>
        </row>
        <row r="384">
          <cell r="A384">
            <v>38226</v>
          </cell>
          <cell r="O384">
            <v>6.6</v>
          </cell>
        </row>
        <row r="385">
          <cell r="A385">
            <v>38229</v>
          </cell>
          <cell r="O385">
            <v>17</v>
          </cell>
        </row>
        <row r="386">
          <cell r="A386">
            <v>38231</v>
          </cell>
          <cell r="O386">
            <v>23</v>
          </cell>
          <cell r="U386" t="str">
            <v>Lab. C.D. 23 ppm H.C.</v>
          </cell>
        </row>
        <row r="387">
          <cell r="A387">
            <v>38233</v>
          </cell>
          <cell r="O387">
            <v>5</v>
          </cell>
        </row>
        <row r="388">
          <cell r="A388">
            <v>38236</v>
          </cell>
          <cell r="O388">
            <v>21</v>
          </cell>
        </row>
        <row r="389">
          <cell r="A389">
            <v>38238</v>
          </cell>
          <cell r="O389">
            <v>34</v>
          </cell>
        </row>
        <row r="390">
          <cell r="A390">
            <v>38240</v>
          </cell>
          <cell r="O390">
            <v>54</v>
          </cell>
        </row>
        <row r="391">
          <cell r="A391">
            <v>38243</v>
          </cell>
          <cell r="O391">
            <v>20</v>
          </cell>
        </row>
        <row r="392">
          <cell r="A392">
            <v>38245</v>
          </cell>
          <cell r="O392">
            <v>27</v>
          </cell>
          <cell r="U392" t="str">
            <v>Lab. C.D. 19 ppm H.C.</v>
          </cell>
        </row>
        <row r="393">
          <cell r="A393">
            <v>38247</v>
          </cell>
          <cell r="O393">
            <v>10</v>
          </cell>
          <cell r="U393" t="str">
            <v>Lab. C.D. 6 ppm H.C.</v>
          </cell>
        </row>
        <row r="394">
          <cell r="A394">
            <v>38252</v>
          </cell>
          <cell r="O394">
            <v>35</v>
          </cell>
        </row>
        <row r="395">
          <cell r="A395">
            <v>38257</v>
          </cell>
          <cell r="O395">
            <v>8</v>
          </cell>
        </row>
        <row r="396">
          <cell r="A396">
            <v>38253</v>
          </cell>
          <cell r="O396">
            <v>10</v>
          </cell>
        </row>
        <row r="397">
          <cell r="A397">
            <v>38259</v>
          </cell>
          <cell r="O397">
            <v>46</v>
          </cell>
        </row>
        <row r="398">
          <cell r="A398">
            <v>38261</v>
          </cell>
          <cell r="F398">
            <v>700</v>
          </cell>
          <cell r="I398">
            <v>54</v>
          </cell>
          <cell r="J398">
            <v>10</v>
          </cell>
        </row>
        <row r="399">
          <cell r="A399">
            <v>38264</v>
          </cell>
          <cell r="O399">
            <v>11</v>
          </cell>
        </row>
        <row r="400">
          <cell r="A400">
            <v>38266</v>
          </cell>
          <cell r="O400">
            <v>16</v>
          </cell>
        </row>
        <row r="401">
          <cell r="A401">
            <v>38267</v>
          </cell>
          <cell r="D401">
            <v>3</v>
          </cell>
          <cell r="E401">
            <v>4</v>
          </cell>
          <cell r="F401">
            <v>16</v>
          </cell>
          <cell r="H401">
            <v>7.3</v>
          </cell>
          <cell r="I401">
            <v>54</v>
          </cell>
          <cell r="J401">
            <v>10000</v>
          </cell>
          <cell r="K401">
            <v>6</v>
          </cell>
          <cell r="L401">
            <v>1.6</v>
          </cell>
          <cell r="M401">
            <v>60</v>
          </cell>
          <cell r="N401">
            <v>67.599999999999994</v>
          </cell>
          <cell r="O401">
            <v>64</v>
          </cell>
          <cell r="T401">
            <v>14</v>
          </cell>
        </row>
        <row r="402">
          <cell r="A402">
            <v>38268</v>
          </cell>
          <cell r="O402">
            <v>6</v>
          </cell>
        </row>
        <row r="403">
          <cell r="A403">
            <v>38272</v>
          </cell>
          <cell r="O403">
            <v>45</v>
          </cell>
        </row>
        <row r="404">
          <cell r="A404">
            <v>38273</v>
          </cell>
          <cell r="O404">
            <v>13</v>
          </cell>
        </row>
        <row r="405">
          <cell r="A405">
            <v>38275</v>
          </cell>
          <cell r="O405">
            <v>35</v>
          </cell>
        </row>
        <row r="406">
          <cell r="A406">
            <v>38278</v>
          </cell>
          <cell r="O406">
            <v>13</v>
          </cell>
          <cell r="U406" t="str">
            <v>25ppm en lab. C.D.</v>
          </cell>
        </row>
        <row r="407">
          <cell r="A407">
            <v>38280</v>
          </cell>
          <cell r="J407">
            <v>100</v>
          </cell>
          <cell r="O407">
            <v>3</v>
          </cell>
        </row>
        <row r="408">
          <cell r="A408">
            <v>38285</v>
          </cell>
          <cell r="O408">
            <v>16</v>
          </cell>
          <cell r="U408" t="str">
            <v xml:space="preserve">Otra muestra con 18ppm </v>
          </cell>
        </row>
        <row r="409">
          <cell r="A409">
            <v>38286</v>
          </cell>
          <cell r="O409">
            <v>51</v>
          </cell>
        </row>
        <row r="410">
          <cell r="A410">
            <v>38287</v>
          </cell>
          <cell r="O410">
            <v>12</v>
          </cell>
        </row>
        <row r="411">
          <cell r="A411">
            <v>38288</v>
          </cell>
          <cell r="O411">
            <v>248</v>
          </cell>
        </row>
        <row r="412">
          <cell r="A412">
            <v>38289</v>
          </cell>
          <cell r="O412">
            <v>13</v>
          </cell>
        </row>
        <row r="413">
          <cell r="A413">
            <v>38292</v>
          </cell>
          <cell r="O413">
            <v>20</v>
          </cell>
          <cell r="U413" t="str">
            <v>20ppm en lab. C.D.</v>
          </cell>
        </row>
        <row r="414">
          <cell r="A414">
            <v>38293</v>
          </cell>
          <cell r="O414">
            <v>18</v>
          </cell>
        </row>
        <row r="415">
          <cell r="A415">
            <v>38294</v>
          </cell>
          <cell r="O415">
            <v>20</v>
          </cell>
        </row>
        <row r="416">
          <cell r="A416">
            <v>38295</v>
          </cell>
          <cell r="O416">
            <v>67</v>
          </cell>
        </row>
        <row r="417">
          <cell r="A417">
            <v>38301</v>
          </cell>
          <cell r="D417">
            <v>3</v>
          </cell>
          <cell r="E417">
            <v>8</v>
          </cell>
          <cell r="F417">
            <v>12</v>
          </cell>
          <cell r="H417">
            <v>7.34</v>
          </cell>
          <cell r="I417">
            <v>58</v>
          </cell>
          <cell r="J417">
            <v>10</v>
          </cell>
          <cell r="K417">
            <v>17.7</v>
          </cell>
          <cell r="L417">
            <v>0.2</v>
          </cell>
          <cell r="M417">
            <v>39.6</v>
          </cell>
          <cell r="N417">
            <v>57.5</v>
          </cell>
          <cell r="O417">
            <v>57</v>
          </cell>
        </row>
        <row r="418">
          <cell r="A418">
            <v>38302</v>
          </cell>
          <cell r="O418">
            <v>16</v>
          </cell>
        </row>
        <row r="419">
          <cell r="A419">
            <v>38303</v>
          </cell>
          <cell r="O419">
            <v>68</v>
          </cell>
          <cell r="U419" t="str">
            <v>70ppm en lab. C.D.</v>
          </cell>
        </row>
        <row r="420">
          <cell r="A420">
            <v>38306</v>
          </cell>
          <cell r="O420">
            <v>73</v>
          </cell>
          <cell r="U420" t="str">
            <v>83ppm en lab. C.D.</v>
          </cell>
        </row>
        <row r="421">
          <cell r="A421">
            <v>38307</v>
          </cell>
          <cell r="O421">
            <v>28</v>
          </cell>
        </row>
        <row r="422">
          <cell r="A422">
            <v>38308</v>
          </cell>
          <cell r="O422">
            <v>10</v>
          </cell>
          <cell r="U422" t="str">
            <v>21ppm en lab. C.D.</v>
          </cell>
        </row>
        <row r="423">
          <cell r="A423">
            <v>38313</v>
          </cell>
          <cell r="O423">
            <v>28</v>
          </cell>
        </row>
        <row r="424">
          <cell r="A424">
            <v>38314</v>
          </cell>
          <cell r="O424">
            <v>15</v>
          </cell>
        </row>
        <row r="425">
          <cell r="A425">
            <v>38315</v>
          </cell>
          <cell r="O425">
            <v>12</v>
          </cell>
          <cell r="U425" t="str">
            <v>16.2ppm en lab. C.D.</v>
          </cell>
        </row>
        <row r="426">
          <cell r="A426">
            <v>38316</v>
          </cell>
          <cell r="O426">
            <v>25</v>
          </cell>
        </row>
        <row r="427">
          <cell r="A427">
            <v>38317</v>
          </cell>
          <cell r="O427">
            <v>82</v>
          </cell>
        </row>
        <row r="428">
          <cell r="A428">
            <v>38324</v>
          </cell>
          <cell r="O428">
            <v>13</v>
          </cell>
        </row>
        <row r="429">
          <cell r="A429">
            <v>38327</v>
          </cell>
          <cell r="O429">
            <v>15</v>
          </cell>
        </row>
        <row r="430">
          <cell r="A430">
            <v>38329</v>
          </cell>
          <cell r="O430">
            <v>12</v>
          </cell>
        </row>
        <row r="431">
          <cell r="A431">
            <v>38331</v>
          </cell>
          <cell r="D431">
            <v>1</v>
          </cell>
          <cell r="E431">
            <v>8</v>
          </cell>
          <cell r="F431">
            <v>18</v>
          </cell>
          <cell r="H431">
            <v>7.75</v>
          </cell>
          <cell r="I431">
            <v>58</v>
          </cell>
          <cell r="J431">
            <v>100</v>
          </cell>
          <cell r="K431">
            <v>6.8</v>
          </cell>
          <cell r="L431">
            <v>2.4</v>
          </cell>
          <cell r="M431">
            <v>24.8</v>
          </cell>
          <cell r="N431">
            <v>34</v>
          </cell>
          <cell r="O431">
            <v>18</v>
          </cell>
        </row>
        <row r="432">
          <cell r="A432">
            <v>38338</v>
          </cell>
          <cell r="O432">
            <v>66</v>
          </cell>
          <cell r="U432" t="str">
            <v>65.8ppm en lab. C.D.</v>
          </cell>
        </row>
        <row r="433">
          <cell r="A433">
            <v>38341</v>
          </cell>
          <cell r="O433">
            <v>21</v>
          </cell>
          <cell r="U433" t="str">
            <v>21.8ppm en lab. C.D.</v>
          </cell>
        </row>
        <row r="434">
          <cell r="A434">
            <v>38343</v>
          </cell>
          <cell r="O434">
            <v>25</v>
          </cell>
          <cell r="U434" t="str">
            <v>24.6ppm en lab. C.D.</v>
          </cell>
        </row>
        <row r="435">
          <cell r="A435">
            <v>38350</v>
          </cell>
          <cell r="O435">
            <v>31</v>
          </cell>
          <cell r="U435" t="str">
            <v>30.5ppm en lab. C.D.</v>
          </cell>
        </row>
        <row r="436">
          <cell r="A436">
            <v>38357</v>
          </cell>
          <cell r="O436">
            <v>34</v>
          </cell>
        </row>
        <row r="437">
          <cell r="A437">
            <v>38359</v>
          </cell>
          <cell r="O437">
            <v>32.229999999999997</v>
          </cell>
        </row>
        <row r="438">
          <cell r="A438">
            <v>38362</v>
          </cell>
          <cell r="O438">
            <v>9</v>
          </cell>
          <cell r="U438" t="str">
            <v>92.78ppm en lab. C.D.</v>
          </cell>
        </row>
        <row r="439">
          <cell r="A439">
            <v>38363</v>
          </cell>
          <cell r="O439">
            <v>18</v>
          </cell>
        </row>
        <row r="440">
          <cell r="A440">
            <v>38364</v>
          </cell>
          <cell r="O440">
            <v>25</v>
          </cell>
          <cell r="U440" t="str">
            <v>transferencia resero 29ppm oil</v>
          </cell>
        </row>
        <row r="441">
          <cell r="A441">
            <v>38365</v>
          </cell>
          <cell r="O441">
            <v>23</v>
          </cell>
        </row>
        <row r="442">
          <cell r="A442">
            <v>38366</v>
          </cell>
          <cell r="O442">
            <v>44.98</v>
          </cell>
        </row>
        <row r="443">
          <cell r="A443">
            <v>38369</v>
          </cell>
          <cell r="O443">
            <v>27</v>
          </cell>
        </row>
        <row r="444">
          <cell r="A444">
            <v>38370</v>
          </cell>
          <cell r="O444">
            <v>33</v>
          </cell>
        </row>
        <row r="445">
          <cell r="A445">
            <v>38371</v>
          </cell>
          <cell r="O445">
            <v>29</v>
          </cell>
          <cell r="U445" t="str">
            <v>18.7ppm en lab. C.D.</v>
          </cell>
        </row>
        <row r="446">
          <cell r="A446">
            <v>38372</v>
          </cell>
          <cell r="O446">
            <v>24</v>
          </cell>
        </row>
        <row r="447">
          <cell r="A447">
            <v>38373</v>
          </cell>
          <cell r="O447">
            <v>27</v>
          </cell>
          <cell r="U447" t="str">
            <v>23.6ppm en lab. C.D.</v>
          </cell>
        </row>
        <row r="448">
          <cell r="A448">
            <v>38376</v>
          </cell>
          <cell r="B448">
            <v>16</v>
          </cell>
          <cell r="C448">
            <v>0.1</v>
          </cell>
          <cell r="D448">
            <v>2</v>
          </cell>
          <cell r="E448">
            <v>6</v>
          </cell>
          <cell r="F448">
            <v>2</v>
          </cell>
          <cell r="G448">
            <v>2.8010999999999999</v>
          </cell>
          <cell r="H448">
            <v>8.36</v>
          </cell>
          <cell r="I448">
            <v>57</v>
          </cell>
          <cell r="J448">
            <v>10000</v>
          </cell>
          <cell r="K448">
            <v>3</v>
          </cell>
          <cell r="L448">
            <v>0.8</v>
          </cell>
          <cell r="M448">
            <v>24.8</v>
          </cell>
          <cell r="N448">
            <v>28.6</v>
          </cell>
          <cell r="O448">
            <v>18</v>
          </cell>
          <cell r="P448">
            <v>56</v>
          </cell>
          <cell r="Q448">
            <v>11.52</v>
          </cell>
          <cell r="R448">
            <v>109</v>
          </cell>
          <cell r="S448" t="str">
            <v>*</v>
          </cell>
          <cell r="T448" t="str">
            <v>*</v>
          </cell>
          <cell r="U448" t="str">
            <v>48.6ppm en lab. C.D.</v>
          </cell>
        </row>
        <row r="449">
          <cell r="A449">
            <v>38377</v>
          </cell>
          <cell r="O449">
            <v>17</v>
          </cell>
        </row>
        <row r="450">
          <cell r="A450">
            <v>38378</v>
          </cell>
          <cell r="O450">
            <v>29</v>
          </cell>
          <cell r="U450" t="str">
            <v>5.0ppm en lab. C.D.</v>
          </cell>
        </row>
        <row r="451">
          <cell r="A451">
            <v>38379</v>
          </cell>
          <cell r="O451">
            <v>19</v>
          </cell>
        </row>
        <row r="452">
          <cell r="A452">
            <v>38380</v>
          </cell>
          <cell r="O452">
            <v>15</v>
          </cell>
        </row>
        <row r="453">
          <cell r="A453">
            <v>38383</v>
          </cell>
          <cell r="O453">
            <v>2</v>
          </cell>
          <cell r="U453" t="str">
            <v>1.76ppm en lab. C.D.</v>
          </cell>
        </row>
        <row r="454">
          <cell r="A454">
            <v>38384</v>
          </cell>
          <cell r="O454">
            <v>9</v>
          </cell>
        </row>
        <row r="455">
          <cell r="A455">
            <v>38384</v>
          </cell>
          <cell r="O455">
            <v>5</v>
          </cell>
        </row>
        <row r="456">
          <cell r="A456">
            <v>38385</v>
          </cell>
          <cell r="O456">
            <v>2</v>
          </cell>
          <cell r="U456" t="str">
            <v>3.8ppm en lab. C.D.</v>
          </cell>
        </row>
        <row r="457">
          <cell r="A457">
            <v>38386</v>
          </cell>
          <cell r="O457">
            <v>6</v>
          </cell>
        </row>
        <row r="458">
          <cell r="A458">
            <v>38386</v>
          </cell>
          <cell r="O458">
            <v>2</v>
          </cell>
        </row>
        <row r="459">
          <cell r="A459">
            <v>38387</v>
          </cell>
          <cell r="O459">
            <v>6</v>
          </cell>
        </row>
        <row r="460">
          <cell r="A460">
            <v>38390</v>
          </cell>
          <cell r="O460">
            <v>12.3</v>
          </cell>
        </row>
        <row r="461">
          <cell r="A461">
            <v>38392</v>
          </cell>
          <cell r="O461">
            <v>12.6</v>
          </cell>
        </row>
        <row r="462">
          <cell r="A462">
            <v>38394</v>
          </cell>
          <cell r="O462">
            <v>3.5</v>
          </cell>
        </row>
        <row r="463">
          <cell r="A463">
            <v>38397</v>
          </cell>
          <cell r="O463">
            <v>4.3</v>
          </cell>
        </row>
        <row r="464">
          <cell r="A464">
            <v>38399</v>
          </cell>
          <cell r="O464">
            <v>25</v>
          </cell>
        </row>
        <row r="465">
          <cell r="A465">
            <v>38401</v>
          </cell>
          <cell r="B465">
            <v>9</v>
          </cell>
          <cell r="C465">
            <v>0.2</v>
          </cell>
          <cell r="D465">
            <v>0.4</v>
          </cell>
          <cell r="E465">
            <v>7</v>
          </cell>
          <cell r="F465">
            <v>40</v>
          </cell>
          <cell r="G465">
            <v>2.8248000000000002</v>
          </cell>
          <cell r="H465">
            <v>8.1</v>
          </cell>
          <cell r="I465">
            <v>62</v>
          </cell>
          <cell r="J465">
            <v>10</v>
          </cell>
          <cell r="K465">
            <v>6.4</v>
          </cell>
          <cell r="L465">
            <v>0.8</v>
          </cell>
          <cell r="M465">
            <v>25.4</v>
          </cell>
          <cell r="N465">
            <v>32.6</v>
          </cell>
          <cell r="O465">
            <v>24</v>
          </cell>
          <cell r="P465">
            <v>112</v>
          </cell>
          <cell r="Q465">
            <v>0</v>
          </cell>
          <cell r="R465">
            <v>139</v>
          </cell>
          <cell r="S465" t="str">
            <v>*</v>
          </cell>
          <cell r="T465" t="str">
            <v>*</v>
          </cell>
        </row>
        <row r="466">
          <cell r="A466">
            <v>38404</v>
          </cell>
          <cell r="O466">
            <v>5.67</v>
          </cell>
        </row>
        <row r="467">
          <cell r="A467">
            <v>38406</v>
          </cell>
          <cell r="O467">
            <v>10.41</v>
          </cell>
        </row>
        <row r="468">
          <cell r="A468">
            <v>38411</v>
          </cell>
          <cell r="O468">
            <v>25.46</v>
          </cell>
        </row>
        <row r="469">
          <cell r="A469">
            <v>38413</v>
          </cell>
          <cell r="O469">
            <v>22</v>
          </cell>
        </row>
        <row r="470">
          <cell r="A470">
            <v>38414</v>
          </cell>
          <cell r="B470">
            <v>18</v>
          </cell>
          <cell r="C470">
            <v>0.25</v>
          </cell>
          <cell r="D470">
            <v>2</v>
          </cell>
          <cell r="E470">
            <v>4</v>
          </cell>
          <cell r="F470">
            <v>60</v>
          </cell>
          <cell r="G470">
            <v>2.7770000000000001</v>
          </cell>
          <cell r="H470">
            <v>7.74</v>
          </cell>
          <cell r="I470">
            <v>60</v>
          </cell>
          <cell r="J470">
            <v>10</v>
          </cell>
          <cell r="K470">
            <v>4.5</v>
          </cell>
          <cell r="L470">
            <v>1.3</v>
          </cell>
          <cell r="M470">
            <v>44</v>
          </cell>
          <cell r="N470">
            <v>49.8</v>
          </cell>
          <cell r="O470">
            <v>43</v>
          </cell>
          <cell r="P470">
            <v>96</v>
          </cell>
          <cell r="Q470">
            <v>0</v>
          </cell>
          <cell r="R470">
            <v>144</v>
          </cell>
          <cell r="S470" t="str">
            <v>*</v>
          </cell>
          <cell r="T470" t="str">
            <v>*</v>
          </cell>
        </row>
        <row r="471">
          <cell r="A471">
            <v>38415</v>
          </cell>
          <cell r="O471">
            <v>33.700000000000003</v>
          </cell>
        </row>
        <row r="472">
          <cell r="A472">
            <v>38418</v>
          </cell>
          <cell r="O472">
            <v>24.5</v>
          </cell>
        </row>
        <row r="473">
          <cell r="A473">
            <v>38420</v>
          </cell>
          <cell r="O473">
            <v>6.1</v>
          </cell>
        </row>
        <row r="474">
          <cell r="A474">
            <v>38425</v>
          </cell>
          <cell r="O474">
            <v>21.81</v>
          </cell>
        </row>
        <row r="475">
          <cell r="A475">
            <v>38427</v>
          </cell>
          <cell r="O475">
            <v>75.739999999999995</v>
          </cell>
        </row>
        <row r="476">
          <cell r="A476">
            <v>38429</v>
          </cell>
          <cell r="O476">
            <v>5.07</v>
          </cell>
        </row>
        <row r="477">
          <cell r="A477">
            <v>38432</v>
          </cell>
          <cell r="O477">
            <v>9.25</v>
          </cell>
        </row>
        <row r="478">
          <cell r="A478">
            <v>38434</v>
          </cell>
          <cell r="O478">
            <v>21.54</v>
          </cell>
        </row>
        <row r="479">
          <cell r="A479">
            <v>38439</v>
          </cell>
          <cell r="F479">
            <v>20</v>
          </cell>
          <cell r="O479">
            <v>168</v>
          </cell>
        </row>
        <row r="480">
          <cell r="A480">
            <v>38447</v>
          </cell>
          <cell r="O480">
            <v>12.4</v>
          </cell>
        </row>
        <row r="481">
          <cell r="A481">
            <v>38450</v>
          </cell>
          <cell r="O481">
            <v>11.7</v>
          </cell>
        </row>
        <row r="482">
          <cell r="A482">
            <v>38453</v>
          </cell>
          <cell r="O482">
            <v>6.6</v>
          </cell>
        </row>
        <row r="483">
          <cell r="A483">
            <v>38455</v>
          </cell>
          <cell r="O483">
            <v>15.6</v>
          </cell>
        </row>
        <row r="484">
          <cell r="A484">
            <v>38456</v>
          </cell>
          <cell r="B484">
            <v>12</v>
          </cell>
          <cell r="C484">
            <v>0.36</v>
          </cell>
          <cell r="D484">
            <v>3</v>
          </cell>
          <cell r="E484">
            <v>6</v>
          </cell>
          <cell r="F484">
            <v>30</v>
          </cell>
          <cell r="G484">
            <v>2.6579999999999999</v>
          </cell>
          <cell r="H484">
            <v>7.68</v>
          </cell>
          <cell r="I484">
            <v>56</v>
          </cell>
          <cell r="J484">
            <v>100</v>
          </cell>
          <cell r="K484">
            <v>2.4</v>
          </cell>
          <cell r="L484">
            <v>0.3</v>
          </cell>
          <cell r="M484">
            <v>12.4</v>
          </cell>
          <cell r="N484">
            <v>15.1</v>
          </cell>
          <cell r="O484">
            <v>15</v>
          </cell>
          <cell r="P484">
            <v>102</v>
          </cell>
          <cell r="Q484">
            <v>0</v>
          </cell>
          <cell r="R484">
            <v>154</v>
          </cell>
          <cell r="S484" t="str">
            <v>*</v>
          </cell>
          <cell r="T484" t="str">
            <v>*</v>
          </cell>
        </row>
        <row r="485">
          <cell r="A485">
            <v>38460</v>
          </cell>
          <cell r="O485">
            <v>13.53</v>
          </cell>
        </row>
        <row r="486">
          <cell r="A486">
            <v>38461</v>
          </cell>
          <cell r="O486">
            <v>17.239999999999998</v>
          </cell>
        </row>
        <row r="487">
          <cell r="A487">
            <v>38462</v>
          </cell>
          <cell r="O487">
            <v>8.7200000000000006</v>
          </cell>
          <cell r="U487" t="str">
            <v>Lab. C.D. 40.92</v>
          </cell>
        </row>
        <row r="488">
          <cell r="A488">
            <v>38463</v>
          </cell>
          <cell r="O488">
            <v>11.71</v>
          </cell>
        </row>
        <row r="489">
          <cell r="A489">
            <v>38464</v>
          </cell>
          <cell r="O489">
            <v>4.29</v>
          </cell>
        </row>
        <row r="490">
          <cell r="A490">
            <v>38467</v>
          </cell>
          <cell r="O490">
            <v>24.1</v>
          </cell>
          <cell r="U490" t="str">
            <v>otra muestra con 6.8ppm de Hc</v>
          </cell>
        </row>
        <row r="491">
          <cell r="A491">
            <v>38468</v>
          </cell>
          <cell r="O491">
            <v>32.700000000000003</v>
          </cell>
        </row>
        <row r="492">
          <cell r="A492">
            <v>38470</v>
          </cell>
          <cell r="O492">
            <v>11</v>
          </cell>
        </row>
        <row r="493">
          <cell r="A493">
            <v>38471</v>
          </cell>
          <cell r="O493">
            <v>10</v>
          </cell>
        </row>
        <row r="494">
          <cell r="A494">
            <v>38476</v>
          </cell>
          <cell r="O494">
            <v>29</v>
          </cell>
        </row>
        <row r="495">
          <cell r="A495">
            <v>38478</v>
          </cell>
          <cell r="O495">
            <v>48.5</v>
          </cell>
          <cell r="U495" t="str">
            <v>otra muestra con 31.8ppm de Hc</v>
          </cell>
        </row>
        <row r="496">
          <cell r="A496">
            <v>38481</v>
          </cell>
          <cell r="O496">
            <v>20.399999999999999</v>
          </cell>
        </row>
        <row r="497">
          <cell r="A497">
            <v>38483</v>
          </cell>
          <cell r="O497">
            <v>26.2</v>
          </cell>
        </row>
        <row r="498">
          <cell r="A498">
            <v>38485</v>
          </cell>
          <cell r="B498">
            <v>25</v>
          </cell>
          <cell r="C498">
            <v>0.26</v>
          </cell>
          <cell r="D498">
            <v>3</v>
          </cell>
          <cell r="E498">
            <v>9</v>
          </cell>
          <cell r="F498">
            <v>18</v>
          </cell>
          <cell r="G498">
            <v>2.5630000000000002</v>
          </cell>
          <cell r="H498">
            <v>7.86</v>
          </cell>
          <cell r="I498">
            <v>65</v>
          </cell>
          <cell r="J498">
            <v>100</v>
          </cell>
          <cell r="K498">
            <v>2.8</v>
          </cell>
          <cell r="L498">
            <v>0.2</v>
          </cell>
          <cell r="M498">
            <v>14.7</v>
          </cell>
          <cell r="N498">
            <v>17.7</v>
          </cell>
          <cell r="O498">
            <v>19</v>
          </cell>
          <cell r="P498">
            <v>112</v>
          </cell>
          <cell r="Q498">
            <v>12</v>
          </cell>
          <cell r="R498">
            <v>149</v>
          </cell>
          <cell r="S498" t="str">
            <v>*</v>
          </cell>
          <cell r="T498" t="str">
            <v>*</v>
          </cell>
          <cell r="U498" t="str">
            <v>otra muestra con 19.1ppm de Hc</v>
          </cell>
        </row>
        <row r="499">
          <cell r="A499">
            <v>38495</v>
          </cell>
          <cell r="O499">
            <v>32.85</v>
          </cell>
        </row>
        <row r="500">
          <cell r="A500">
            <v>38498</v>
          </cell>
          <cell r="O500">
            <v>20.47</v>
          </cell>
        </row>
        <row r="501">
          <cell r="A501">
            <v>38502</v>
          </cell>
          <cell r="O501">
            <v>14.4</v>
          </cell>
        </row>
        <row r="502">
          <cell r="A502">
            <v>38506</v>
          </cell>
          <cell r="O502">
            <v>8.18</v>
          </cell>
        </row>
      </sheetData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 refreshError="1"/>
      <sheetData sheetId="1"/>
      <sheetData sheetId="2">
        <row r="6">
          <cell r="A6" t="str">
            <v>LEGAJO</v>
          </cell>
        </row>
      </sheetData>
      <sheetData sheetId="3"/>
      <sheetData sheetId="4">
        <row r="12">
          <cell r="A12" t="str">
            <v>Legajo</v>
          </cell>
          <cell r="B12" t="str">
            <v>Apellido</v>
          </cell>
          <cell r="C12" t="str">
            <v>Nombres</v>
          </cell>
          <cell r="D12" t="str">
            <v>Remuneración Mensual</v>
          </cell>
          <cell r="E12" t="str">
            <v>Compensación Variable</v>
          </cell>
          <cell r="F12" t="str">
            <v>Comp.Var - Cantidad sueldos</v>
          </cell>
          <cell r="G12" t="str">
            <v>Adicional Personal</v>
          </cell>
          <cell r="H12" t="str">
            <v>Bienes y Servicios</v>
          </cell>
          <cell r="I12" t="str">
            <v>Ad. Tarea Superior</v>
          </cell>
        </row>
        <row r="13">
          <cell r="A13">
            <v>1008035725</v>
          </cell>
          <cell r="B13" t="str">
            <v>BIANCHETTI</v>
          </cell>
          <cell r="C13" t="str">
            <v>Miguel</v>
          </cell>
          <cell r="D13">
            <v>12766</v>
          </cell>
          <cell r="E13">
            <v>60587</v>
          </cell>
          <cell r="F13">
            <v>4.7459658467805106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4006040386</v>
          </cell>
          <cell r="B14" t="str">
            <v>MARTINEZ</v>
          </cell>
          <cell r="C14" t="str">
            <v>Aníbal</v>
          </cell>
          <cell r="D14">
            <v>4500</v>
          </cell>
          <cell r="E14">
            <v>9000</v>
          </cell>
          <cell r="F14">
            <v>2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4010941885</v>
          </cell>
          <cell r="B15" t="str">
            <v>DIPINTO CAFIERO</v>
          </cell>
          <cell r="C15" t="str">
            <v>Roberto</v>
          </cell>
          <cell r="D15">
            <v>8833</v>
          </cell>
          <cell r="E15">
            <v>65500</v>
          </cell>
          <cell r="F15">
            <v>7.6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1013683522</v>
          </cell>
          <cell r="B16" t="str">
            <v>RAFFAELI</v>
          </cell>
          <cell r="C16" t="str">
            <v>Nestor</v>
          </cell>
          <cell r="D16">
            <v>7194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1018773480</v>
          </cell>
          <cell r="B17" t="str">
            <v>BENEDINI</v>
          </cell>
          <cell r="C17" t="str">
            <v>Adolfo</v>
          </cell>
          <cell r="D17">
            <v>4550</v>
          </cell>
          <cell r="E17">
            <v>13650</v>
          </cell>
          <cell r="F17">
            <v>3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1006437773</v>
          </cell>
          <cell r="B18" t="str">
            <v>BARRERA</v>
          </cell>
          <cell r="C18" t="str">
            <v>Ramón</v>
          </cell>
          <cell r="D18">
            <v>4000</v>
          </cell>
          <cell r="E18">
            <v>12000</v>
          </cell>
          <cell r="F18">
            <v>3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1012021076</v>
          </cell>
          <cell r="B19" t="str">
            <v>BENITO</v>
          </cell>
          <cell r="C19" t="str">
            <v>José</v>
          </cell>
          <cell r="D19">
            <v>4620</v>
          </cell>
          <cell r="E19">
            <v>13860</v>
          </cell>
          <cell r="F19">
            <v>3</v>
          </cell>
          <cell r="G19">
            <v>0</v>
          </cell>
          <cell r="H19">
            <v>0</v>
          </cell>
          <cell r="I19">
            <v>270</v>
          </cell>
        </row>
        <row r="20">
          <cell r="A20">
            <v>4008065048</v>
          </cell>
          <cell r="B20" t="str">
            <v>BOLENTINI</v>
          </cell>
          <cell r="C20" t="str">
            <v>Sergio Daneil</v>
          </cell>
          <cell r="D20">
            <v>8400</v>
          </cell>
          <cell r="E20">
            <v>33600</v>
          </cell>
          <cell r="F20">
            <v>4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1013970682</v>
          </cell>
          <cell r="B21" t="str">
            <v>BONAVIA</v>
          </cell>
          <cell r="C21" t="str">
            <v xml:space="preserve">Osvaldo </v>
          </cell>
          <cell r="D21">
            <v>5039</v>
          </cell>
          <cell r="E21">
            <v>15117</v>
          </cell>
          <cell r="F21">
            <v>3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1012064446</v>
          </cell>
          <cell r="B22" t="str">
            <v>BUSCHIAZZO</v>
          </cell>
          <cell r="C22" t="str">
            <v>Hector Horacio</v>
          </cell>
          <cell r="D22">
            <v>4400</v>
          </cell>
          <cell r="E22">
            <v>14790</v>
          </cell>
          <cell r="F22">
            <v>3</v>
          </cell>
          <cell r="G22">
            <v>0</v>
          </cell>
          <cell r="H22">
            <v>0</v>
          </cell>
          <cell r="I22">
            <v>530</v>
          </cell>
        </row>
        <row r="23">
          <cell r="A23">
            <v>1014625968</v>
          </cell>
          <cell r="B23" t="str">
            <v>CANCELLIERI</v>
          </cell>
          <cell r="C23" t="str">
            <v>Eduardo Alfredo</v>
          </cell>
          <cell r="D23">
            <v>6870</v>
          </cell>
          <cell r="E23">
            <v>27480</v>
          </cell>
          <cell r="F23">
            <v>4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1008341804</v>
          </cell>
          <cell r="B24" t="str">
            <v>FUNARO CHAÑAL</v>
          </cell>
          <cell r="C24" t="str">
            <v>Juan Carlos</v>
          </cell>
          <cell r="D24">
            <v>4925</v>
          </cell>
          <cell r="E24">
            <v>14775</v>
          </cell>
          <cell r="F24">
            <v>3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1018429834</v>
          </cell>
          <cell r="B25" t="str">
            <v>GUIÑAZU</v>
          </cell>
          <cell r="C25" t="str">
            <v>Alfredo Walter</v>
          </cell>
          <cell r="D25">
            <v>4400</v>
          </cell>
          <cell r="E25">
            <v>8800</v>
          </cell>
          <cell r="F25">
            <v>2</v>
          </cell>
          <cell r="G25">
            <v>0</v>
          </cell>
          <cell r="H25">
            <v>0</v>
          </cell>
          <cell r="I25">
            <v>0</v>
          </cell>
        </row>
        <row r="26">
          <cell r="A26">
            <v>1016415959</v>
          </cell>
          <cell r="B26" t="str">
            <v>GUTIERREZ</v>
          </cell>
          <cell r="C26" t="str">
            <v>Fabián Edgardo</v>
          </cell>
          <cell r="D26">
            <v>5100</v>
          </cell>
          <cell r="E26">
            <v>15300</v>
          </cell>
          <cell r="F26">
            <v>3</v>
          </cell>
          <cell r="G26">
            <v>0</v>
          </cell>
          <cell r="H26">
            <v>0</v>
          </cell>
          <cell r="I26">
            <v>0</v>
          </cell>
        </row>
        <row r="27">
          <cell r="A27">
            <v>1013997164</v>
          </cell>
          <cell r="B27" t="str">
            <v>JARAMILLO</v>
          </cell>
          <cell r="C27" t="str">
            <v>Carlos Alberto</v>
          </cell>
          <cell r="D27">
            <v>4045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A28">
            <v>1011904267</v>
          </cell>
          <cell r="B28" t="str">
            <v>JAVIER</v>
          </cell>
          <cell r="C28" t="str">
            <v>Ruben Ignacio</v>
          </cell>
          <cell r="D28">
            <v>3900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A29">
            <v>1011741656</v>
          </cell>
          <cell r="B29" t="str">
            <v>LLOYD</v>
          </cell>
          <cell r="C29" t="str">
            <v>Roberto Daniel</v>
          </cell>
          <cell r="D29">
            <v>4850</v>
          </cell>
          <cell r="E29">
            <v>14550</v>
          </cell>
          <cell r="F29">
            <v>3</v>
          </cell>
          <cell r="G29">
            <v>0</v>
          </cell>
          <cell r="H29">
            <v>0</v>
          </cell>
          <cell r="I29">
            <v>0</v>
          </cell>
        </row>
        <row r="30">
          <cell r="A30">
            <v>1013708736</v>
          </cell>
          <cell r="B30" t="str">
            <v>LOPEZ</v>
          </cell>
          <cell r="C30" t="str">
            <v>Leandro Leslie</v>
          </cell>
          <cell r="D30">
            <v>4400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</row>
        <row r="31">
          <cell r="A31">
            <v>5013229616</v>
          </cell>
          <cell r="B31" t="str">
            <v>MC GREGOR</v>
          </cell>
          <cell r="C31" t="str">
            <v>Peter Malcolm</v>
          </cell>
          <cell r="D31">
            <v>7290</v>
          </cell>
          <cell r="E31">
            <v>30460</v>
          </cell>
          <cell r="F31">
            <v>4.1783264746227706</v>
          </cell>
          <cell r="G31">
            <v>0</v>
          </cell>
          <cell r="H31">
            <v>0</v>
          </cell>
          <cell r="I31">
            <v>0</v>
          </cell>
        </row>
        <row r="32">
          <cell r="A32">
            <v>1016868207</v>
          </cell>
          <cell r="B32" t="str">
            <v>MUSRI</v>
          </cell>
          <cell r="C32" t="str">
            <v>Daniel Amado</v>
          </cell>
          <cell r="D32">
            <v>6790</v>
          </cell>
          <cell r="E32">
            <v>27160</v>
          </cell>
          <cell r="F32">
            <v>4</v>
          </cell>
          <cell r="G32">
            <v>0</v>
          </cell>
          <cell r="H32">
            <v>0</v>
          </cell>
          <cell r="I32">
            <v>0</v>
          </cell>
        </row>
        <row r="33">
          <cell r="A33">
            <v>1014122177</v>
          </cell>
          <cell r="B33" t="str">
            <v>PARDO</v>
          </cell>
          <cell r="C33" t="str">
            <v>Jorge Héctor</v>
          </cell>
          <cell r="D33">
            <v>4850</v>
          </cell>
          <cell r="E33">
            <v>14550</v>
          </cell>
          <cell r="F33">
            <v>3</v>
          </cell>
          <cell r="G33">
            <v>0</v>
          </cell>
          <cell r="H33">
            <v>0</v>
          </cell>
          <cell r="I33">
            <v>0</v>
          </cell>
        </row>
        <row r="34">
          <cell r="A34">
            <v>1008148229</v>
          </cell>
          <cell r="B34" t="str">
            <v>PIRAN</v>
          </cell>
          <cell r="C34" t="str">
            <v>Orlando Juan</v>
          </cell>
          <cell r="D34">
            <v>14000</v>
          </cell>
          <cell r="E34">
            <v>106400</v>
          </cell>
          <cell r="F34">
            <v>7</v>
          </cell>
          <cell r="G34">
            <v>0</v>
          </cell>
          <cell r="H34">
            <v>0</v>
          </cell>
          <cell r="I34">
            <v>1200</v>
          </cell>
        </row>
        <row r="35">
          <cell r="A35">
            <v>1012495096</v>
          </cell>
          <cell r="B35" t="str">
            <v>TORRES</v>
          </cell>
          <cell r="C35" t="str">
            <v>Rodolfo</v>
          </cell>
          <cell r="D35">
            <v>5000</v>
          </cell>
          <cell r="E35">
            <v>15000</v>
          </cell>
          <cell r="F35">
            <v>3</v>
          </cell>
          <cell r="G35">
            <v>0</v>
          </cell>
          <cell r="H35">
            <v>0</v>
          </cell>
          <cell r="I35">
            <v>0</v>
          </cell>
        </row>
        <row r="36">
          <cell r="A36">
            <v>4009804911</v>
          </cell>
          <cell r="B36" t="str">
            <v>LAMANNA</v>
          </cell>
          <cell r="C36" t="str">
            <v>Darío</v>
          </cell>
          <cell r="D36">
            <v>4600</v>
          </cell>
          <cell r="E36">
            <v>9200</v>
          </cell>
          <cell r="F36">
            <v>2</v>
          </cell>
          <cell r="G36">
            <v>0</v>
          </cell>
          <cell r="H36">
            <v>0</v>
          </cell>
          <cell r="I36">
            <v>0</v>
          </cell>
        </row>
        <row r="37">
          <cell r="A37">
            <v>1013564008</v>
          </cell>
          <cell r="B37" t="str">
            <v>ELVAS</v>
          </cell>
          <cell r="C37" t="str">
            <v>Marcelo Ricardo</v>
          </cell>
          <cell r="D37">
            <v>9326</v>
          </cell>
          <cell r="E37">
            <v>46630</v>
          </cell>
          <cell r="F37">
            <v>5</v>
          </cell>
          <cell r="G37">
            <v>5344</v>
          </cell>
          <cell r="H37">
            <v>3784</v>
          </cell>
          <cell r="I37">
            <v>0</v>
          </cell>
        </row>
        <row r="38">
          <cell r="A38">
            <v>1007615145</v>
          </cell>
          <cell r="B38" t="str">
            <v>URRIJOLA</v>
          </cell>
          <cell r="C38" t="str">
            <v>Ruben Rogelio</v>
          </cell>
          <cell r="D38">
            <v>6930</v>
          </cell>
          <cell r="E38">
            <v>27147</v>
          </cell>
          <cell r="F38">
            <v>3.9173160173160175</v>
          </cell>
          <cell r="G38">
            <v>7233</v>
          </cell>
          <cell r="H38">
            <v>3566</v>
          </cell>
          <cell r="I38">
            <v>0</v>
          </cell>
        </row>
        <row r="39">
          <cell r="A39">
            <v>1008311034</v>
          </cell>
          <cell r="B39" t="str">
            <v>IANNACI</v>
          </cell>
          <cell r="C39" t="str">
            <v>Nestor</v>
          </cell>
          <cell r="D39">
            <v>6221</v>
          </cell>
          <cell r="E39">
            <v>0</v>
          </cell>
          <cell r="F39">
            <v>0</v>
          </cell>
          <cell r="G39">
            <v>15171</v>
          </cell>
          <cell r="H39">
            <v>5815</v>
          </cell>
          <cell r="I39">
            <v>0</v>
          </cell>
        </row>
        <row r="40">
          <cell r="A40">
            <v>1012638017</v>
          </cell>
          <cell r="B40" t="str">
            <v>ROSA</v>
          </cell>
          <cell r="C40" t="str">
            <v>Pablo</v>
          </cell>
          <cell r="D40">
            <v>5967</v>
          </cell>
          <cell r="E40">
            <v>0</v>
          </cell>
          <cell r="F40">
            <v>0</v>
          </cell>
          <cell r="G40">
            <v>14280</v>
          </cell>
          <cell r="H40">
            <v>6159</v>
          </cell>
          <cell r="I40">
            <v>0</v>
          </cell>
        </row>
        <row r="41">
          <cell r="A41">
            <v>1006392188</v>
          </cell>
          <cell r="B41" t="str">
            <v>AHUMADA</v>
          </cell>
          <cell r="C41" t="str">
            <v>Alberto Ricardo</v>
          </cell>
          <cell r="D41">
            <v>3794</v>
          </cell>
          <cell r="E41">
            <v>0</v>
          </cell>
          <cell r="F41">
            <v>0</v>
          </cell>
          <cell r="G41">
            <v>2977</v>
          </cell>
          <cell r="H41">
            <v>4964</v>
          </cell>
          <cell r="I41">
            <v>0</v>
          </cell>
        </row>
        <row r="42">
          <cell r="A42">
            <v>1013035789</v>
          </cell>
          <cell r="B42" t="str">
            <v>BARBUGLI</v>
          </cell>
          <cell r="C42" t="str">
            <v>Jorge Alberto</v>
          </cell>
          <cell r="D42">
            <v>4925</v>
          </cell>
          <cell r="E42">
            <v>14701</v>
          </cell>
          <cell r="F42">
            <v>2.98497461928934</v>
          </cell>
          <cell r="G42">
            <v>1037</v>
          </cell>
          <cell r="H42">
            <v>5752</v>
          </cell>
          <cell r="I42">
            <v>0</v>
          </cell>
        </row>
        <row r="43">
          <cell r="A43">
            <v>1017472934</v>
          </cell>
          <cell r="B43" t="str">
            <v>LAPEGNA</v>
          </cell>
          <cell r="C43" t="str">
            <v>Daniel Alberto</v>
          </cell>
          <cell r="D43">
            <v>5120</v>
          </cell>
          <cell r="E43">
            <v>12800</v>
          </cell>
          <cell r="F43">
            <v>2.5</v>
          </cell>
          <cell r="G43">
            <v>9177</v>
          </cell>
          <cell r="H43">
            <v>5779</v>
          </cell>
          <cell r="I43">
            <v>0</v>
          </cell>
        </row>
        <row r="44">
          <cell r="A44">
            <v>1010528765</v>
          </cell>
          <cell r="B44" t="str">
            <v>HERRERA</v>
          </cell>
          <cell r="C44" t="str">
            <v>José Luis</v>
          </cell>
          <cell r="D44">
            <v>4500</v>
          </cell>
          <cell r="E44">
            <v>0</v>
          </cell>
          <cell r="F44">
            <v>0</v>
          </cell>
          <cell r="G44">
            <v>7037</v>
          </cell>
          <cell r="H44">
            <v>5424</v>
          </cell>
          <cell r="I44">
            <v>0</v>
          </cell>
        </row>
        <row r="45">
          <cell r="A45">
            <v>1012593155</v>
          </cell>
          <cell r="B45" t="str">
            <v>MERCADO</v>
          </cell>
          <cell r="C45" t="str">
            <v>Horacio Manuel</v>
          </cell>
          <cell r="D45">
            <v>3900</v>
          </cell>
          <cell r="E45">
            <v>0</v>
          </cell>
          <cell r="F45">
            <v>0</v>
          </cell>
          <cell r="G45">
            <v>2124</v>
          </cell>
          <cell r="H45">
            <v>5684</v>
          </cell>
          <cell r="I45">
            <v>0</v>
          </cell>
        </row>
        <row r="46">
          <cell r="A46">
            <v>1011355230</v>
          </cell>
          <cell r="B46" t="str">
            <v>MOHANNA</v>
          </cell>
          <cell r="C46" t="str">
            <v>Julio César</v>
          </cell>
          <cell r="D46">
            <v>3429</v>
          </cell>
          <cell r="E46">
            <v>0</v>
          </cell>
          <cell r="F46">
            <v>0</v>
          </cell>
          <cell r="G46">
            <v>1331</v>
          </cell>
          <cell r="H46">
            <v>5233</v>
          </cell>
          <cell r="I46">
            <v>0</v>
          </cell>
        </row>
        <row r="47">
          <cell r="A47">
            <v>1010670880</v>
          </cell>
          <cell r="B47" t="str">
            <v>MONACO</v>
          </cell>
          <cell r="C47" t="str">
            <v>Daniel Hugo</v>
          </cell>
          <cell r="D47">
            <v>5500</v>
          </cell>
          <cell r="E47">
            <v>16500</v>
          </cell>
          <cell r="F47">
            <v>3</v>
          </cell>
          <cell r="G47">
            <v>2383</v>
          </cell>
          <cell r="H47">
            <v>5505</v>
          </cell>
          <cell r="I47">
            <v>0</v>
          </cell>
        </row>
        <row r="48">
          <cell r="A48">
            <v>1011845932</v>
          </cell>
          <cell r="B48" t="str">
            <v>PARON</v>
          </cell>
          <cell r="C48" t="str">
            <v>Roberto Anibal</v>
          </cell>
          <cell r="D48">
            <v>7570</v>
          </cell>
          <cell r="E48">
            <v>30280</v>
          </cell>
          <cell r="F48">
            <v>4</v>
          </cell>
          <cell r="G48">
            <v>2161</v>
          </cell>
          <cell r="H48">
            <v>6804</v>
          </cell>
          <cell r="I48">
            <v>0</v>
          </cell>
        </row>
        <row r="49">
          <cell r="A49">
            <v>1018080721</v>
          </cell>
          <cell r="B49" t="str">
            <v>PERALTA</v>
          </cell>
          <cell r="C49" t="str">
            <v>Enrique Alfredo</v>
          </cell>
          <cell r="D49">
            <v>3400</v>
          </cell>
          <cell r="E49">
            <v>6800</v>
          </cell>
          <cell r="F49">
            <v>2</v>
          </cell>
          <cell r="G49">
            <v>7128</v>
          </cell>
          <cell r="H49">
            <v>4918</v>
          </cell>
          <cell r="I49">
            <v>0</v>
          </cell>
        </row>
        <row r="50">
          <cell r="A50">
            <v>1093519062</v>
          </cell>
          <cell r="B50" t="str">
            <v>REATEGUI SORIA</v>
          </cell>
          <cell r="C50" t="str">
            <v>Artemio</v>
          </cell>
          <cell r="D50">
            <v>5035</v>
          </cell>
          <cell r="E50">
            <v>14827</v>
          </cell>
          <cell r="F50">
            <v>2.9447864945382323</v>
          </cell>
          <cell r="G50">
            <v>1259</v>
          </cell>
          <cell r="H50">
            <v>5767</v>
          </cell>
          <cell r="I50">
            <v>0</v>
          </cell>
        </row>
        <row r="51">
          <cell r="A51">
            <v>1013333465</v>
          </cell>
          <cell r="B51" t="str">
            <v>RECCHIA</v>
          </cell>
          <cell r="C51" t="str">
            <v>Marcelo</v>
          </cell>
          <cell r="D51">
            <v>11000</v>
          </cell>
          <cell r="E51">
            <v>55000</v>
          </cell>
          <cell r="F51">
            <v>5</v>
          </cell>
          <cell r="G51">
            <v>19112</v>
          </cell>
          <cell r="H51">
            <v>7933</v>
          </cell>
          <cell r="I51">
            <v>0</v>
          </cell>
        </row>
        <row r="52">
          <cell r="A52">
            <v>1008318885</v>
          </cell>
          <cell r="B52" t="str">
            <v>AMOROSO</v>
          </cell>
          <cell r="C52" t="str">
            <v>Juan Carlos</v>
          </cell>
          <cell r="D52">
            <v>11500</v>
          </cell>
          <cell r="E52">
            <v>57500</v>
          </cell>
          <cell r="F52">
            <v>5</v>
          </cell>
          <cell r="G52">
            <v>14250</v>
          </cell>
          <cell r="H52">
            <v>0</v>
          </cell>
          <cell r="I52">
            <v>0</v>
          </cell>
        </row>
        <row r="53">
          <cell r="A53">
            <v>1012057492</v>
          </cell>
          <cell r="B53" t="str">
            <v>CORFIELD</v>
          </cell>
          <cell r="C53" t="str">
            <v>Ricardo J.</v>
          </cell>
          <cell r="D53">
            <v>7341</v>
          </cell>
          <cell r="E53">
            <v>30000</v>
          </cell>
          <cell r="F53">
            <v>4.0866366979975481</v>
          </cell>
          <cell r="G53">
            <v>9241</v>
          </cell>
          <cell r="H53">
            <v>2540</v>
          </cell>
          <cell r="I53">
            <v>0</v>
          </cell>
        </row>
        <row r="54">
          <cell r="A54">
            <v>1017144927</v>
          </cell>
          <cell r="B54" t="str">
            <v>DI PIERRO</v>
          </cell>
          <cell r="C54" t="str">
            <v>Esteban</v>
          </cell>
          <cell r="D54">
            <v>3884</v>
          </cell>
          <cell r="E54">
            <v>11000</v>
          </cell>
          <cell r="F54">
            <v>2.8321318228630279</v>
          </cell>
          <cell r="G54">
            <v>7193</v>
          </cell>
          <cell r="H54">
            <v>5083</v>
          </cell>
          <cell r="I54">
            <v>0</v>
          </cell>
        </row>
        <row r="55">
          <cell r="A55">
            <v>1011303322</v>
          </cell>
          <cell r="B55" t="str">
            <v>GIONGO</v>
          </cell>
          <cell r="C55" t="str">
            <v>Luis</v>
          </cell>
          <cell r="D55">
            <v>4615</v>
          </cell>
          <cell r="E55">
            <v>0</v>
          </cell>
          <cell r="F55">
            <v>0</v>
          </cell>
          <cell r="G55">
            <v>5727</v>
          </cell>
          <cell r="H55">
            <v>2304</v>
          </cell>
          <cell r="I55">
            <v>0</v>
          </cell>
        </row>
        <row r="56">
          <cell r="A56">
            <v>1008435173</v>
          </cell>
          <cell r="B56" t="str">
            <v>MALFETANA</v>
          </cell>
          <cell r="C56" t="str">
            <v>Angel Omar</v>
          </cell>
          <cell r="D56">
            <v>5100</v>
          </cell>
          <cell r="E56">
            <v>15300</v>
          </cell>
          <cell r="F56">
            <v>3</v>
          </cell>
          <cell r="G56">
            <v>0</v>
          </cell>
          <cell r="H56">
            <v>0</v>
          </cell>
          <cell r="I56">
            <v>0</v>
          </cell>
        </row>
        <row r="57">
          <cell r="A57">
            <v>1010189991</v>
          </cell>
          <cell r="B57" t="str">
            <v>ORTULAN</v>
          </cell>
          <cell r="C57" t="str">
            <v>Jorge Carlos</v>
          </cell>
          <cell r="D57">
            <v>5950</v>
          </cell>
          <cell r="E57">
            <v>17850</v>
          </cell>
          <cell r="F57">
            <v>3</v>
          </cell>
          <cell r="G57">
            <v>7308</v>
          </cell>
          <cell r="H57">
            <v>6883</v>
          </cell>
          <cell r="I57">
            <v>0</v>
          </cell>
        </row>
        <row r="58">
          <cell r="A58">
            <v>1013733981</v>
          </cell>
          <cell r="B58" t="str">
            <v>ALMONACID</v>
          </cell>
          <cell r="C58" t="str">
            <v>Jorge Daniel</v>
          </cell>
          <cell r="D58">
            <v>5110</v>
          </cell>
          <cell r="E58">
            <v>12775</v>
          </cell>
          <cell r="F58">
            <v>2.5</v>
          </cell>
          <cell r="G58">
            <v>5021</v>
          </cell>
          <cell r="H58">
            <v>3172</v>
          </cell>
          <cell r="I58">
            <v>0</v>
          </cell>
        </row>
        <row r="59">
          <cell r="A59">
            <v>1007602217</v>
          </cell>
          <cell r="B59" t="str">
            <v>BAUZA</v>
          </cell>
          <cell r="C59" t="str">
            <v>Carlos</v>
          </cell>
          <cell r="D59">
            <v>4000</v>
          </cell>
          <cell r="E59">
            <v>8960</v>
          </cell>
          <cell r="F59">
            <v>2.2400000000000002</v>
          </cell>
          <cell r="G59">
            <v>0</v>
          </cell>
          <cell r="H59">
            <v>3109</v>
          </cell>
          <cell r="I59">
            <v>480</v>
          </cell>
        </row>
        <row r="60">
          <cell r="A60">
            <v>1011640847</v>
          </cell>
          <cell r="B60" t="str">
            <v>CINQUEGRANI</v>
          </cell>
          <cell r="C60" t="str">
            <v>Alberto Omar</v>
          </cell>
          <cell r="D60">
            <v>7200</v>
          </cell>
          <cell r="E60">
            <v>28800</v>
          </cell>
          <cell r="F60">
            <v>4</v>
          </cell>
          <cell r="G60">
            <v>9271</v>
          </cell>
          <cell r="H60">
            <v>6893</v>
          </cell>
          <cell r="I60">
            <v>0</v>
          </cell>
        </row>
        <row r="61">
          <cell r="A61">
            <v>1007687952</v>
          </cell>
          <cell r="B61" t="str">
            <v>GAREIS</v>
          </cell>
          <cell r="C61" t="str">
            <v>Juan Eduardo</v>
          </cell>
          <cell r="D61">
            <v>4615</v>
          </cell>
          <cell r="E61">
            <v>0</v>
          </cell>
          <cell r="F61">
            <v>0</v>
          </cell>
          <cell r="G61">
            <v>5027</v>
          </cell>
          <cell r="H61">
            <v>3269</v>
          </cell>
          <cell r="I61">
            <v>0</v>
          </cell>
        </row>
        <row r="62">
          <cell r="A62">
            <v>1008585113</v>
          </cell>
          <cell r="B62" t="str">
            <v>GRUEN</v>
          </cell>
          <cell r="C62" t="str">
            <v>Carlos</v>
          </cell>
          <cell r="D62">
            <v>3900</v>
          </cell>
          <cell r="E62">
            <v>0</v>
          </cell>
          <cell r="F62">
            <v>0</v>
          </cell>
          <cell r="G62">
            <v>5949</v>
          </cell>
          <cell r="H62">
            <v>2634</v>
          </cell>
          <cell r="I62">
            <v>0</v>
          </cell>
        </row>
        <row r="63">
          <cell r="A63">
            <v>1011612422</v>
          </cell>
          <cell r="B63" t="str">
            <v>MAGGIONI</v>
          </cell>
          <cell r="C63" t="str">
            <v>Aldo Jorge</v>
          </cell>
          <cell r="D63">
            <v>5250</v>
          </cell>
          <cell r="E63">
            <v>15750</v>
          </cell>
          <cell r="F63">
            <v>3</v>
          </cell>
          <cell r="G63">
            <v>3580</v>
          </cell>
          <cell r="H63">
            <v>3199</v>
          </cell>
          <cell r="I63">
            <v>0</v>
          </cell>
        </row>
        <row r="64">
          <cell r="A64">
            <v>1011413232</v>
          </cell>
          <cell r="B64" t="str">
            <v>NAVARRO</v>
          </cell>
          <cell r="C64" t="str">
            <v>Jorge Rafael</v>
          </cell>
          <cell r="D64">
            <v>12000</v>
          </cell>
          <cell r="E64">
            <v>60000</v>
          </cell>
          <cell r="F64">
            <v>5</v>
          </cell>
          <cell r="G64">
            <v>9926</v>
          </cell>
          <cell r="H64">
            <v>9734</v>
          </cell>
          <cell r="I64">
            <v>0</v>
          </cell>
        </row>
        <row r="65">
          <cell r="A65">
            <v>1013735426</v>
          </cell>
          <cell r="B65" t="str">
            <v>NOVILLO</v>
          </cell>
          <cell r="C65" t="str">
            <v>Gumersindo Sergio</v>
          </cell>
          <cell r="D65">
            <v>5500</v>
          </cell>
          <cell r="E65">
            <v>19250</v>
          </cell>
          <cell r="F65">
            <v>3.5</v>
          </cell>
          <cell r="G65">
            <v>3487</v>
          </cell>
          <cell r="H65">
            <v>3444</v>
          </cell>
          <cell r="I65">
            <v>0</v>
          </cell>
        </row>
        <row r="66">
          <cell r="A66">
            <v>1014781064</v>
          </cell>
          <cell r="B66" t="str">
            <v>ROLANDO</v>
          </cell>
          <cell r="C66" t="str">
            <v>Roberto</v>
          </cell>
          <cell r="D66">
            <v>3335</v>
          </cell>
          <cell r="E66">
            <v>0</v>
          </cell>
          <cell r="F66">
            <v>0</v>
          </cell>
          <cell r="G66">
            <v>4779</v>
          </cell>
          <cell r="H66">
            <v>2588</v>
          </cell>
          <cell r="I66">
            <v>0</v>
          </cell>
        </row>
        <row r="67">
          <cell r="A67">
            <v>1014625494</v>
          </cell>
          <cell r="B67" t="str">
            <v>SALDAÑO</v>
          </cell>
          <cell r="C67" t="str">
            <v>Hector Roberto</v>
          </cell>
          <cell r="D67">
            <v>7270</v>
          </cell>
          <cell r="E67">
            <v>29080</v>
          </cell>
          <cell r="F67">
            <v>4</v>
          </cell>
          <cell r="G67">
            <v>8810</v>
          </cell>
          <cell r="H67">
            <v>6925</v>
          </cell>
          <cell r="I67">
            <v>0</v>
          </cell>
        </row>
        <row r="68">
          <cell r="A68">
            <v>1012978960</v>
          </cell>
          <cell r="B68" t="str">
            <v>SHAE</v>
          </cell>
          <cell r="C68" t="str">
            <v>Nelson Arturo</v>
          </cell>
          <cell r="D68">
            <v>4300</v>
          </cell>
          <cell r="E68">
            <v>10750</v>
          </cell>
          <cell r="F68">
            <v>2.5</v>
          </cell>
          <cell r="G68">
            <v>3915</v>
          </cell>
          <cell r="H68">
            <v>3309</v>
          </cell>
          <cell r="I68">
            <v>0</v>
          </cell>
        </row>
        <row r="69">
          <cell r="A69">
            <v>1021355179</v>
          </cell>
          <cell r="B69" t="str">
            <v>SPINZANTI</v>
          </cell>
          <cell r="C69" t="str">
            <v>Jorge Andrés</v>
          </cell>
          <cell r="D69">
            <v>2920</v>
          </cell>
          <cell r="E69">
            <v>0</v>
          </cell>
          <cell r="F69">
            <v>0</v>
          </cell>
          <cell r="G69">
            <v>4081</v>
          </cell>
          <cell r="H69">
            <v>2559</v>
          </cell>
          <cell r="I69">
            <v>0</v>
          </cell>
        </row>
        <row r="70">
          <cell r="A70">
            <v>1013784427</v>
          </cell>
          <cell r="B70" t="str">
            <v>VALLEJO</v>
          </cell>
          <cell r="C70" t="str">
            <v>Eduardo Lucio</v>
          </cell>
          <cell r="D70">
            <v>5115</v>
          </cell>
          <cell r="E70">
            <v>14500</v>
          </cell>
          <cell r="F70">
            <v>2.8347996089931575</v>
          </cell>
          <cell r="G70">
            <v>8569</v>
          </cell>
          <cell r="H70">
            <v>6617</v>
          </cell>
          <cell r="I70">
            <v>0</v>
          </cell>
        </row>
        <row r="71">
          <cell r="A71">
            <v>1016001970</v>
          </cell>
          <cell r="B71" t="str">
            <v>RIOS</v>
          </cell>
          <cell r="C71" t="str">
            <v>Luis Manuel</v>
          </cell>
          <cell r="D71">
            <v>5300</v>
          </cell>
          <cell r="E71">
            <v>22750</v>
          </cell>
          <cell r="F71">
            <v>3.5</v>
          </cell>
          <cell r="G71">
            <v>0</v>
          </cell>
          <cell r="H71">
            <v>5797</v>
          </cell>
          <cell r="I71">
            <v>1200</v>
          </cell>
        </row>
        <row r="72">
          <cell r="A72">
            <v>1012030459</v>
          </cell>
          <cell r="B72" t="str">
            <v>DE DIEGO</v>
          </cell>
          <cell r="C72" t="str">
            <v>Pablo</v>
          </cell>
          <cell r="D72">
            <v>6400</v>
          </cell>
          <cell r="E72">
            <v>19200</v>
          </cell>
          <cell r="F72">
            <v>3</v>
          </cell>
          <cell r="G72">
            <v>8579</v>
          </cell>
          <cell r="H72">
            <v>7001</v>
          </cell>
          <cell r="I72">
            <v>0</v>
          </cell>
        </row>
        <row r="73">
          <cell r="A73">
            <v>1092814914</v>
          </cell>
          <cell r="B73" t="str">
            <v>GRIJALBA VAZQUEZ</v>
          </cell>
          <cell r="C73" t="str">
            <v>Pedro M.</v>
          </cell>
          <cell r="D73">
            <v>12000</v>
          </cell>
          <cell r="E73">
            <v>60000</v>
          </cell>
          <cell r="F73">
            <v>5</v>
          </cell>
          <cell r="G73">
            <v>19516</v>
          </cell>
          <cell r="H73">
            <v>9208</v>
          </cell>
          <cell r="I73">
            <v>0</v>
          </cell>
        </row>
        <row r="74">
          <cell r="A74">
            <v>4005959850</v>
          </cell>
          <cell r="B74" t="str">
            <v>IBAÑEZ</v>
          </cell>
          <cell r="C74" t="str">
            <v>Guillermo Hernán</v>
          </cell>
          <cell r="D74">
            <v>5103</v>
          </cell>
          <cell r="E74">
            <v>20412</v>
          </cell>
          <cell r="F74">
            <v>4</v>
          </cell>
          <cell r="G74">
            <v>0</v>
          </cell>
          <cell r="H74">
            <v>6330</v>
          </cell>
          <cell r="I74">
            <v>0</v>
          </cell>
        </row>
        <row r="75">
          <cell r="A75">
            <v>1013820934</v>
          </cell>
          <cell r="B75" t="str">
            <v>LORENZON</v>
          </cell>
          <cell r="C75" t="str">
            <v>Jorge Rubén</v>
          </cell>
          <cell r="D75">
            <v>8800</v>
          </cell>
          <cell r="E75">
            <v>35200</v>
          </cell>
          <cell r="F75">
            <v>4</v>
          </cell>
          <cell r="H75">
            <v>0</v>
          </cell>
          <cell r="I75">
            <v>0</v>
          </cell>
        </row>
        <row r="76">
          <cell r="A76">
            <v>1012047215</v>
          </cell>
          <cell r="B76" t="str">
            <v>BIBBO</v>
          </cell>
          <cell r="C76" t="str">
            <v>Miguel Angel</v>
          </cell>
          <cell r="D76">
            <v>18000</v>
          </cell>
          <cell r="E76">
            <v>126000</v>
          </cell>
          <cell r="F76">
            <v>7</v>
          </cell>
          <cell r="G76">
            <v>0</v>
          </cell>
          <cell r="H76">
            <v>9079</v>
          </cell>
          <cell r="I76">
            <v>0</v>
          </cell>
        </row>
        <row r="77">
          <cell r="A77">
            <v>1017653363</v>
          </cell>
          <cell r="B77" t="str">
            <v>MAS</v>
          </cell>
          <cell r="C77" t="str">
            <v>Gustavo</v>
          </cell>
          <cell r="D77">
            <v>9500</v>
          </cell>
          <cell r="E77">
            <v>55000</v>
          </cell>
          <cell r="F77">
            <v>5.7894736842105265</v>
          </cell>
          <cell r="G77">
            <v>0</v>
          </cell>
          <cell r="H77">
            <v>7933</v>
          </cell>
          <cell r="I77">
            <v>1500</v>
          </cell>
        </row>
        <row r="78">
          <cell r="A78">
            <v>1012963282</v>
          </cell>
          <cell r="B78" t="str">
            <v>CANOSA</v>
          </cell>
          <cell r="C78" t="str">
            <v>Carlos</v>
          </cell>
          <cell r="D78">
            <v>6400</v>
          </cell>
          <cell r="E78">
            <v>19200</v>
          </cell>
          <cell r="F78">
            <v>3</v>
          </cell>
          <cell r="G78">
            <v>0</v>
          </cell>
          <cell r="H78">
            <v>7001</v>
          </cell>
          <cell r="I78">
            <v>0</v>
          </cell>
        </row>
        <row r="79">
          <cell r="A79">
            <v>1016951326</v>
          </cell>
          <cell r="B79" t="str">
            <v>GROSSO</v>
          </cell>
          <cell r="C79" t="str">
            <v>Santiago</v>
          </cell>
          <cell r="D79">
            <v>4169</v>
          </cell>
          <cell r="E79">
            <v>8338</v>
          </cell>
          <cell r="F79">
            <v>2</v>
          </cell>
          <cell r="G79">
            <v>0</v>
          </cell>
          <cell r="H79">
            <v>6253</v>
          </cell>
          <cell r="I79">
            <v>0</v>
          </cell>
        </row>
        <row r="80">
          <cell r="A80">
            <v>1013727062</v>
          </cell>
          <cell r="B80" t="str">
            <v>ARGUELLO</v>
          </cell>
          <cell r="C80" t="str">
            <v>Jorge</v>
          </cell>
          <cell r="D80">
            <v>4564</v>
          </cell>
          <cell r="E80">
            <v>12190</v>
          </cell>
          <cell r="F80">
            <v>2.6709027169149868</v>
          </cell>
          <cell r="G80">
            <v>0</v>
          </cell>
          <cell r="H80">
            <v>6435</v>
          </cell>
          <cell r="I80">
            <v>0</v>
          </cell>
        </row>
        <row r="81">
          <cell r="A81">
            <v>1008389973</v>
          </cell>
          <cell r="B81" t="str">
            <v>BEGARIES</v>
          </cell>
          <cell r="C81" t="str">
            <v xml:space="preserve">Horacio </v>
          </cell>
          <cell r="D81">
            <v>14000</v>
          </cell>
          <cell r="E81">
            <v>63000</v>
          </cell>
          <cell r="F81">
            <v>4.5</v>
          </cell>
          <cell r="G81">
            <v>0</v>
          </cell>
          <cell r="H81">
            <v>0</v>
          </cell>
          <cell r="I81">
            <v>0</v>
          </cell>
        </row>
        <row r="82">
          <cell r="A82">
            <v>1013259141</v>
          </cell>
          <cell r="B82" t="str">
            <v>MOLINA</v>
          </cell>
          <cell r="C82" t="str">
            <v>Alfredo</v>
          </cell>
          <cell r="D82">
            <v>4245</v>
          </cell>
          <cell r="E82">
            <v>0</v>
          </cell>
          <cell r="F82">
            <v>0</v>
          </cell>
          <cell r="G82">
            <v>0</v>
          </cell>
          <cell r="H82">
            <v>6577</v>
          </cell>
          <cell r="I82">
            <v>1843</v>
          </cell>
        </row>
        <row r="83">
          <cell r="A83">
            <v>1013128656</v>
          </cell>
          <cell r="B83" t="str">
            <v>WEIMANN</v>
          </cell>
          <cell r="C83" t="str">
            <v>Pablo</v>
          </cell>
          <cell r="D83">
            <v>3700</v>
          </cell>
          <cell r="E83">
            <v>9620</v>
          </cell>
          <cell r="F83">
            <v>2</v>
          </cell>
          <cell r="G83">
            <v>0</v>
          </cell>
          <cell r="H83">
            <v>0</v>
          </cell>
          <cell r="I83">
            <v>1110</v>
          </cell>
        </row>
        <row r="84">
          <cell r="A84">
            <v>1012447277</v>
          </cell>
          <cell r="B84" t="str">
            <v>CARRO</v>
          </cell>
          <cell r="C84" t="str">
            <v>José Luis</v>
          </cell>
          <cell r="D84">
            <v>5200</v>
          </cell>
          <cell r="E84">
            <v>20800</v>
          </cell>
          <cell r="F84">
            <v>4</v>
          </cell>
          <cell r="G84">
            <v>0</v>
          </cell>
          <cell r="H84">
            <v>0</v>
          </cell>
          <cell r="I84">
            <v>0</v>
          </cell>
        </row>
        <row r="85">
          <cell r="A85">
            <v>1012591991</v>
          </cell>
          <cell r="B85" t="str">
            <v>DIODATTI</v>
          </cell>
          <cell r="C85" t="str">
            <v>Horacio</v>
          </cell>
          <cell r="D85">
            <v>5600</v>
          </cell>
          <cell r="E85">
            <v>16800</v>
          </cell>
          <cell r="F85">
            <v>3</v>
          </cell>
          <cell r="G85">
            <v>0</v>
          </cell>
          <cell r="H85">
            <v>7211</v>
          </cell>
          <cell r="I85">
            <v>0</v>
          </cell>
        </row>
        <row r="86">
          <cell r="A86">
            <v>1006246874</v>
          </cell>
          <cell r="B86" t="str">
            <v>QUINTEROS</v>
          </cell>
          <cell r="C86" t="str">
            <v>Roberto</v>
          </cell>
          <cell r="D86">
            <v>7050</v>
          </cell>
          <cell r="E86">
            <v>21150</v>
          </cell>
          <cell r="F86">
            <v>3</v>
          </cell>
          <cell r="G86">
            <v>0</v>
          </cell>
          <cell r="H86">
            <v>0</v>
          </cell>
          <cell r="I86">
            <v>0</v>
          </cell>
        </row>
        <row r="87">
          <cell r="A87">
            <v>1018084529</v>
          </cell>
          <cell r="B87" t="str">
            <v>CASTILLO</v>
          </cell>
          <cell r="C87" t="str">
            <v>Guillermo</v>
          </cell>
          <cell r="D87">
            <v>2320</v>
          </cell>
          <cell r="E87">
            <v>10203</v>
          </cell>
          <cell r="F87">
            <v>3</v>
          </cell>
          <cell r="G87">
            <v>0</v>
          </cell>
          <cell r="H87">
            <v>279</v>
          </cell>
          <cell r="I87">
            <v>1081</v>
          </cell>
        </row>
        <row r="88">
          <cell r="A88">
            <v>1020207781</v>
          </cell>
          <cell r="B88" t="str">
            <v>PETERSEN</v>
          </cell>
          <cell r="C88" t="str">
            <v>Lucas</v>
          </cell>
          <cell r="D88">
            <v>2000</v>
          </cell>
          <cell r="E88">
            <v>11198.16</v>
          </cell>
          <cell r="F88">
            <v>3.02</v>
          </cell>
          <cell r="G88">
            <v>0</v>
          </cell>
          <cell r="H88">
            <v>0</v>
          </cell>
          <cell r="I88">
            <v>1708</v>
          </cell>
        </row>
        <row r="89">
          <cell r="A89">
            <v>1010636377</v>
          </cell>
          <cell r="B89" t="str">
            <v>LARPIN</v>
          </cell>
          <cell r="C89" t="str">
            <v>José</v>
          </cell>
          <cell r="D89">
            <v>7600</v>
          </cell>
          <cell r="E89">
            <v>34999.998800000001</v>
          </cell>
          <cell r="F89">
            <v>4.6052629999999999</v>
          </cell>
          <cell r="G89">
            <v>0</v>
          </cell>
          <cell r="H89">
            <v>0</v>
          </cell>
          <cell r="I89">
            <v>0</v>
          </cell>
        </row>
        <row r="90">
          <cell r="A90">
            <v>1012395306</v>
          </cell>
          <cell r="B90" t="str">
            <v>MADOERY</v>
          </cell>
          <cell r="C90" t="str">
            <v>Ruben</v>
          </cell>
          <cell r="D90">
            <v>7500</v>
          </cell>
          <cell r="E90">
            <v>24999</v>
          </cell>
          <cell r="F90">
            <v>3</v>
          </cell>
          <cell r="G90">
            <v>0</v>
          </cell>
          <cell r="H90">
            <v>0</v>
          </cell>
          <cell r="I90">
            <v>833</v>
          </cell>
        </row>
        <row r="91">
          <cell r="A91">
            <v>1012780048</v>
          </cell>
          <cell r="B91" t="str">
            <v>ANGIOLINI</v>
          </cell>
          <cell r="C91" t="str">
            <v>Fernando</v>
          </cell>
          <cell r="D91">
            <v>6400</v>
          </cell>
          <cell r="E91">
            <v>19200</v>
          </cell>
          <cell r="F91">
            <v>3</v>
          </cell>
          <cell r="G91">
            <v>0</v>
          </cell>
          <cell r="H91">
            <v>0</v>
          </cell>
          <cell r="I91">
            <v>0</v>
          </cell>
        </row>
        <row r="92">
          <cell r="A92">
            <v>1014471318</v>
          </cell>
          <cell r="B92" t="str">
            <v>MAFFONI</v>
          </cell>
          <cell r="C92" t="str">
            <v>Antonio</v>
          </cell>
          <cell r="D92">
            <v>5600</v>
          </cell>
          <cell r="E92">
            <v>16800</v>
          </cell>
          <cell r="F92">
            <v>3</v>
          </cell>
          <cell r="G92">
            <v>0</v>
          </cell>
          <cell r="H92">
            <v>6387</v>
          </cell>
          <cell r="I92">
            <v>0</v>
          </cell>
        </row>
        <row r="93">
          <cell r="A93">
            <v>1013789218</v>
          </cell>
          <cell r="B93" t="str">
            <v>ARIAS</v>
          </cell>
          <cell r="C93" t="str">
            <v>Carlos</v>
          </cell>
          <cell r="D93">
            <v>5900</v>
          </cell>
          <cell r="E93">
            <v>17700</v>
          </cell>
          <cell r="F93">
            <v>3</v>
          </cell>
          <cell r="G93">
            <v>0</v>
          </cell>
          <cell r="H93">
            <v>0</v>
          </cell>
          <cell r="I93">
            <v>0</v>
          </cell>
        </row>
        <row r="94">
          <cell r="A94">
            <v>1016837842</v>
          </cell>
          <cell r="B94" t="str">
            <v>SUBBOTIN</v>
          </cell>
          <cell r="C94" t="str">
            <v>Juan</v>
          </cell>
          <cell r="D94">
            <v>2160</v>
          </cell>
          <cell r="F94">
            <v>0</v>
          </cell>
          <cell r="H94">
            <v>0</v>
          </cell>
          <cell r="I94">
            <v>540</v>
          </cell>
        </row>
        <row r="95">
          <cell r="A95">
            <v>1016509195</v>
          </cell>
          <cell r="B95" t="str">
            <v>CIFUENTES</v>
          </cell>
          <cell r="C95" t="str">
            <v>Gabriel</v>
          </cell>
          <cell r="D95">
            <v>6600</v>
          </cell>
          <cell r="E95">
            <v>29700</v>
          </cell>
          <cell r="F95">
            <v>4.5</v>
          </cell>
          <cell r="H95">
            <v>7237</v>
          </cell>
        </row>
        <row r="96">
          <cell r="A96">
            <v>1014349559</v>
          </cell>
          <cell r="B96" t="str">
            <v>GIAMPAOLI</v>
          </cell>
          <cell r="C96" t="str">
            <v>Hugo</v>
          </cell>
          <cell r="D96">
            <v>14300</v>
          </cell>
          <cell r="E96">
            <v>85800</v>
          </cell>
          <cell r="F96">
            <v>6</v>
          </cell>
          <cell r="H96">
            <v>0</v>
          </cell>
        </row>
        <row r="97">
          <cell r="A97">
            <v>1008429015</v>
          </cell>
          <cell r="B97" t="str">
            <v>SILVESTRE</v>
          </cell>
          <cell r="C97" t="str">
            <v>Luis</v>
          </cell>
          <cell r="D97">
            <v>6500</v>
          </cell>
          <cell r="E97">
            <v>19500</v>
          </cell>
          <cell r="F97">
            <v>3</v>
          </cell>
          <cell r="H97">
            <v>0</v>
          </cell>
        </row>
        <row r="98">
          <cell r="A98">
            <v>1013810557</v>
          </cell>
          <cell r="B98" t="str">
            <v>KRAEMER</v>
          </cell>
          <cell r="C98" t="str">
            <v>Pablo</v>
          </cell>
          <cell r="D98">
            <v>5500</v>
          </cell>
          <cell r="E98">
            <v>22000</v>
          </cell>
          <cell r="F98">
            <v>4</v>
          </cell>
          <cell r="H98">
            <v>11387</v>
          </cell>
        </row>
        <row r="99">
          <cell r="A99">
            <v>1008429709</v>
          </cell>
          <cell r="B99" t="str">
            <v>FAVORETTI</v>
          </cell>
          <cell r="C99" t="str">
            <v>Daniel Hugo</v>
          </cell>
          <cell r="D99">
            <v>14120</v>
          </cell>
          <cell r="E99">
            <v>84720</v>
          </cell>
          <cell r="F99">
            <v>6</v>
          </cell>
          <cell r="H99">
            <v>0</v>
          </cell>
        </row>
        <row r="100">
          <cell r="A100">
            <v>1007889569</v>
          </cell>
          <cell r="B100" t="str">
            <v>CHELAR</v>
          </cell>
          <cell r="C100" t="str">
            <v>Miguel</v>
          </cell>
          <cell r="D100">
            <v>10800</v>
          </cell>
          <cell r="E100">
            <v>54000</v>
          </cell>
          <cell r="F100">
            <v>5</v>
          </cell>
          <cell r="H100">
            <v>0</v>
          </cell>
        </row>
        <row r="101">
          <cell r="A101">
            <v>1008390299</v>
          </cell>
          <cell r="B101" t="str">
            <v>SOSA</v>
          </cell>
          <cell r="C101" t="str">
            <v>Héctor</v>
          </cell>
          <cell r="D101">
            <v>7850</v>
          </cell>
          <cell r="E101">
            <v>31400</v>
          </cell>
          <cell r="F101">
            <v>4</v>
          </cell>
          <cell r="H101">
            <v>0</v>
          </cell>
        </row>
        <row r="102">
          <cell r="A102">
            <v>1012676951</v>
          </cell>
          <cell r="B102" t="str">
            <v>VILLALBA</v>
          </cell>
          <cell r="C102" t="str">
            <v>Enrique  Gaspar</v>
          </cell>
          <cell r="D102">
            <v>7200</v>
          </cell>
          <cell r="E102">
            <v>28800</v>
          </cell>
          <cell r="F102">
            <v>4</v>
          </cell>
          <cell r="H102">
            <v>0</v>
          </cell>
        </row>
        <row r="103">
          <cell r="A103">
            <v>1012942976</v>
          </cell>
          <cell r="B103" t="str">
            <v>GOMEZ</v>
          </cell>
          <cell r="C103" t="str">
            <v>Marcelo Gerardo</v>
          </cell>
          <cell r="D103">
            <v>12500</v>
          </cell>
          <cell r="E103">
            <v>62500</v>
          </cell>
          <cell r="F103">
            <v>5</v>
          </cell>
          <cell r="G103">
            <v>0</v>
          </cell>
          <cell r="H103">
            <v>8794</v>
          </cell>
          <cell r="I103">
            <v>0</v>
          </cell>
        </row>
        <row r="104">
          <cell r="A104">
            <v>1022510672</v>
          </cell>
          <cell r="B104" t="str">
            <v>BUSTOS CAMPORA</v>
          </cell>
          <cell r="C104" t="str">
            <v>Yanina</v>
          </cell>
          <cell r="D104">
            <v>4100</v>
          </cell>
          <cell r="E104">
            <v>6150</v>
          </cell>
          <cell r="F104">
            <v>1.5</v>
          </cell>
          <cell r="H104">
            <v>0</v>
          </cell>
        </row>
        <row r="105">
          <cell r="A105">
            <v>1021612453</v>
          </cell>
          <cell r="B105" t="str">
            <v>MENDIZABAL</v>
          </cell>
          <cell r="C105" t="str">
            <v>Andrés</v>
          </cell>
          <cell r="D105">
            <v>4600</v>
          </cell>
          <cell r="E105">
            <v>11500</v>
          </cell>
          <cell r="F105">
            <v>2.5</v>
          </cell>
          <cell r="H105">
            <v>0</v>
          </cell>
        </row>
        <row r="106">
          <cell r="A106">
            <v>1024069415</v>
          </cell>
          <cell r="B106" t="str">
            <v>ARNAUDE</v>
          </cell>
          <cell r="C106" t="str">
            <v>Pablo</v>
          </cell>
          <cell r="D106">
            <v>4000</v>
          </cell>
          <cell r="E106">
            <v>6900</v>
          </cell>
          <cell r="F106">
            <v>1.5</v>
          </cell>
          <cell r="G106">
            <v>0</v>
          </cell>
          <cell r="H106">
            <v>18200</v>
          </cell>
          <cell r="I106">
            <v>600</v>
          </cell>
        </row>
        <row r="107">
          <cell r="A107">
            <v>1021368232</v>
          </cell>
          <cell r="B107" t="str">
            <v>RECIO</v>
          </cell>
          <cell r="C107" t="str">
            <v>Mauricio Nestor</v>
          </cell>
          <cell r="D107">
            <v>4066</v>
          </cell>
          <cell r="E107">
            <v>4066</v>
          </cell>
          <cell r="F107">
            <v>1</v>
          </cell>
          <cell r="H107">
            <v>0</v>
          </cell>
          <cell r="I107">
            <v>0</v>
          </cell>
        </row>
        <row r="108">
          <cell r="A108">
            <v>1012219406</v>
          </cell>
          <cell r="B108" t="str">
            <v>CASALIS</v>
          </cell>
          <cell r="C108" t="str">
            <v>Daniel Jorge</v>
          </cell>
          <cell r="D108">
            <v>5246</v>
          </cell>
          <cell r="E108">
            <v>20984</v>
          </cell>
          <cell r="F108">
            <v>4</v>
          </cell>
          <cell r="H108">
            <v>0</v>
          </cell>
        </row>
        <row r="109">
          <cell r="A109">
            <v>18</v>
          </cell>
          <cell r="B109">
            <v>0</v>
          </cell>
          <cell r="C109">
            <v>0</v>
          </cell>
          <cell r="F109" t="e">
            <v>#DIV/0!</v>
          </cell>
          <cell r="H109">
            <v>0</v>
          </cell>
        </row>
        <row r="110">
          <cell r="A110">
            <v>19</v>
          </cell>
          <cell r="B110">
            <v>0</v>
          </cell>
          <cell r="C110">
            <v>0</v>
          </cell>
          <cell r="F110" t="e">
            <v>#DIV/0!</v>
          </cell>
          <cell r="H110">
            <v>0</v>
          </cell>
        </row>
        <row r="111">
          <cell r="A111">
            <v>20</v>
          </cell>
          <cell r="B111">
            <v>0</v>
          </cell>
          <cell r="C111">
            <v>0</v>
          </cell>
          <cell r="F111" t="e">
            <v>#DIV/0!</v>
          </cell>
          <cell r="H111">
            <v>0</v>
          </cell>
        </row>
        <row r="112">
          <cell r="A112">
            <v>21</v>
          </cell>
          <cell r="B112">
            <v>0</v>
          </cell>
          <cell r="C112">
            <v>0</v>
          </cell>
          <cell r="F112" t="e">
            <v>#DIV/0!</v>
          </cell>
          <cell r="H112">
            <v>0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Precios Oil"/>
      <sheetName val="Precios Gas"/>
      <sheetName val="Precios LPG"/>
      <sheetName val="Precios y Ventas Gas"/>
      <sheetName val="Unidades de Venta"/>
      <sheetName val="Transporte"/>
      <sheetName val="Valor Regalia Gas"/>
      <sheetName val="Deduc Regalias"/>
      <sheetName val="Datos Para Oil"/>
      <sheetName val="Alícuotas IIBB"/>
      <sheetName val="Unidades Venta BP"/>
      <sheetName val="Producciones"/>
      <sheetName val="Producciones BP"/>
      <sheetName val="Precios Gas (2)"/>
    </sheetNames>
    <sheetDataSet>
      <sheetData sheetId="0" refreshError="1">
        <row r="4">
          <cell r="E4">
            <v>25</v>
          </cell>
          <cell r="I4">
            <v>6.2893081761006284</v>
          </cell>
        </row>
        <row r="5">
          <cell r="E5">
            <v>25</v>
          </cell>
        </row>
        <row r="6">
          <cell r="E6">
            <v>25</v>
          </cell>
        </row>
        <row r="7">
          <cell r="E7">
            <v>25</v>
          </cell>
        </row>
        <row r="8">
          <cell r="E8">
            <v>25</v>
          </cell>
        </row>
        <row r="9">
          <cell r="E9">
            <v>25</v>
          </cell>
        </row>
        <row r="10">
          <cell r="E10">
            <v>25</v>
          </cell>
        </row>
        <row r="11">
          <cell r="E11">
            <v>25</v>
          </cell>
        </row>
        <row r="12">
          <cell r="E12">
            <v>25</v>
          </cell>
        </row>
        <row r="13">
          <cell r="E13">
            <v>25</v>
          </cell>
        </row>
        <row r="14">
          <cell r="E14">
            <v>25</v>
          </cell>
        </row>
        <row r="15">
          <cell r="E15">
            <v>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YPF SUR"/>
      <sheetName val="YPF OESTE"/>
      <sheetName val="SPLITS"/>
      <sheetName val="DATABASE"/>
    </sheetNames>
    <sheetDataSet>
      <sheetData sheetId="0" refreshError="1"/>
      <sheetData sheetId="1" refreshError="1"/>
      <sheetData sheetId="2" refreshError="1"/>
      <sheetData sheetId="3"/>
      <sheetData sheetId="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13">
          <cell r="F13">
            <v>3.4139994484293124</v>
          </cell>
        </row>
        <row r="62">
          <cell r="F62">
            <v>0.85</v>
          </cell>
        </row>
        <row r="66">
          <cell r="F66">
            <v>0</v>
          </cell>
        </row>
        <row r="72">
          <cell r="F72">
            <v>0</v>
          </cell>
        </row>
        <row r="74">
          <cell r="F74">
            <v>0</v>
          </cell>
        </row>
      </sheetData>
      <sheetData sheetId="1" refreshError="1">
        <row r="6">
          <cell r="J6">
            <v>273</v>
          </cell>
        </row>
        <row r="7">
          <cell r="G7">
            <v>3050</v>
          </cell>
          <cell r="I7">
            <v>1</v>
          </cell>
        </row>
        <row r="8">
          <cell r="G8">
            <v>3050</v>
          </cell>
          <cell r="I8">
            <v>1</v>
          </cell>
        </row>
        <row r="9">
          <cell r="G9">
            <v>3050</v>
          </cell>
          <cell r="I9">
            <v>1</v>
          </cell>
        </row>
        <row r="10">
          <cell r="G10">
            <v>3050</v>
          </cell>
          <cell r="I10">
            <v>1</v>
          </cell>
        </row>
        <row r="11">
          <cell r="G11">
            <v>3050</v>
          </cell>
          <cell r="I11">
            <v>1</v>
          </cell>
        </row>
        <row r="12">
          <cell r="G12">
            <v>3050</v>
          </cell>
          <cell r="I12">
            <v>1</v>
          </cell>
        </row>
        <row r="13">
          <cell r="G13">
            <v>3050</v>
          </cell>
          <cell r="I13">
            <v>1</v>
          </cell>
        </row>
        <row r="14">
          <cell r="G14">
            <v>3050</v>
          </cell>
          <cell r="I14">
            <v>1</v>
          </cell>
        </row>
        <row r="15">
          <cell r="G15">
            <v>3050</v>
          </cell>
          <cell r="I15">
            <v>1</v>
          </cell>
        </row>
        <row r="16">
          <cell r="G16">
            <v>3050</v>
          </cell>
          <cell r="I16">
            <v>1</v>
          </cell>
        </row>
        <row r="17">
          <cell r="G17">
            <v>3050</v>
          </cell>
          <cell r="I17">
            <v>1</v>
          </cell>
        </row>
        <row r="18">
          <cell r="C18">
            <v>24.333280000000002</v>
          </cell>
          <cell r="D18">
            <v>10</v>
          </cell>
          <cell r="E18">
            <v>7.2999840000000003</v>
          </cell>
          <cell r="F18">
            <v>7.4766424048628419</v>
          </cell>
          <cell r="G18">
            <v>3050</v>
          </cell>
          <cell r="H18">
            <v>34.333280000000002</v>
          </cell>
          <cell r="I18">
            <v>1</v>
          </cell>
        </row>
        <row r="19">
          <cell r="C19">
            <v>39.541580000000003</v>
          </cell>
          <cell r="D19">
            <v>16.25</v>
          </cell>
          <cell r="E19">
            <v>11.862474000000002</v>
          </cell>
          <cell r="F19">
            <v>12.149543907902119</v>
          </cell>
          <cell r="G19">
            <v>3050</v>
          </cell>
          <cell r="H19">
            <v>55.791580000000003</v>
          </cell>
          <cell r="I19">
            <v>1</v>
          </cell>
        </row>
        <row r="20">
          <cell r="C20">
            <v>69.958179999999999</v>
          </cell>
          <cell r="D20">
            <v>28.75</v>
          </cell>
          <cell r="E20">
            <v>20.987454</v>
          </cell>
          <cell r="F20">
            <v>21.495346913980669</v>
          </cell>
          <cell r="G20">
            <v>3050</v>
          </cell>
          <cell r="H20">
            <v>98.708179999999999</v>
          </cell>
          <cell r="I20">
            <v>1</v>
          </cell>
        </row>
        <row r="21">
          <cell r="C21">
            <v>121.6664</v>
          </cell>
          <cell r="D21">
            <v>50</v>
          </cell>
          <cell r="E21">
            <v>36.499919999999996</v>
          </cell>
          <cell r="F21">
            <v>37.383212024314204</v>
          </cell>
          <cell r="G21">
            <v>3050</v>
          </cell>
          <cell r="H21">
            <v>171.66639999999998</v>
          </cell>
          <cell r="I21">
            <v>1</v>
          </cell>
        </row>
        <row r="22">
          <cell r="C22">
            <v>228.12449999999998</v>
          </cell>
          <cell r="D22">
            <v>93.75</v>
          </cell>
          <cell r="E22">
            <v>68.437349999999995</v>
          </cell>
          <cell r="F22">
            <v>70.093522545589138</v>
          </cell>
          <cell r="G22">
            <v>3050</v>
          </cell>
          <cell r="H22">
            <v>321.87449999999995</v>
          </cell>
          <cell r="I22">
            <v>1</v>
          </cell>
        </row>
        <row r="23">
          <cell r="C23">
            <v>252.45778000000001</v>
          </cell>
          <cell r="D23">
            <v>103.75</v>
          </cell>
          <cell r="E23">
            <v>75.737334000000004</v>
          </cell>
          <cell r="F23">
            <v>77.570164950451982</v>
          </cell>
          <cell r="G23">
            <v>3050</v>
          </cell>
          <cell r="H23">
            <v>356.20778000000001</v>
          </cell>
          <cell r="I23">
            <v>1</v>
          </cell>
        </row>
        <row r="24">
          <cell r="C24">
            <v>243.33279999999999</v>
          </cell>
          <cell r="D24">
            <v>172.29262812981457</v>
          </cell>
          <cell r="E24">
            <v>72.999839999999992</v>
          </cell>
          <cell r="F24">
            <v>74.766424048628409</v>
          </cell>
          <cell r="G24">
            <v>3050</v>
          </cell>
          <cell r="H24">
            <v>415.62542812981457</v>
          </cell>
          <cell r="I24">
            <v>1</v>
          </cell>
        </row>
        <row r="25">
          <cell r="C25">
            <v>212.9162</v>
          </cell>
          <cell r="D25">
            <v>598.52064437402714</v>
          </cell>
          <cell r="E25">
            <v>63.874859999999998</v>
          </cell>
          <cell r="F25">
            <v>65.420621042549868</v>
          </cell>
          <cell r="G25">
            <v>3050</v>
          </cell>
          <cell r="H25">
            <v>811.43684437402715</v>
          </cell>
          <cell r="I25">
            <v>1</v>
          </cell>
        </row>
        <row r="26">
          <cell r="C26">
            <v>177.33407664183861</v>
          </cell>
          <cell r="D26">
            <v>761.51864888974603</v>
          </cell>
          <cell r="E26">
            <v>53.200222992551588</v>
          </cell>
          <cell r="F26">
            <v>54.487659585866261</v>
          </cell>
          <cell r="G26">
            <v>3050</v>
          </cell>
          <cell r="H26">
            <v>938.85272553158461</v>
          </cell>
          <cell r="I26">
            <v>1</v>
          </cell>
        </row>
        <row r="27">
          <cell r="C27">
            <v>153.58713213515577</v>
          </cell>
          <cell r="D27">
            <v>1230</v>
          </cell>
          <cell r="E27">
            <v>46.076139640546728</v>
          </cell>
          <cell r="F27">
            <v>47.19117459557355</v>
          </cell>
          <cell r="G27">
            <v>3050</v>
          </cell>
          <cell r="H27">
            <v>1383.5871321351558</v>
          </cell>
          <cell r="I27">
            <v>1</v>
          </cell>
        </row>
        <row r="28">
          <cell r="C28">
            <v>136.42686620844847</v>
          </cell>
          <cell r="D28">
            <v>1764</v>
          </cell>
          <cell r="E28">
            <v>40.928059862534539</v>
          </cell>
          <cell r="F28">
            <v>41.918512138792437</v>
          </cell>
          <cell r="G28">
            <v>3050</v>
          </cell>
          <cell r="H28">
            <v>1900.4268662084485</v>
          </cell>
          <cell r="I28">
            <v>1</v>
          </cell>
        </row>
        <row r="29">
          <cell r="C29">
            <v>123.34902928239745</v>
          </cell>
          <cell r="D29">
            <v>2495</v>
          </cell>
          <cell r="E29">
            <v>37.004708784719234</v>
          </cell>
          <cell r="F29">
            <v>37.90021661409564</v>
          </cell>
          <cell r="G29">
            <v>3050</v>
          </cell>
          <cell r="H29">
            <v>2618.3490292823976</v>
          </cell>
          <cell r="I29">
            <v>1</v>
          </cell>
        </row>
        <row r="30">
          <cell r="C30">
            <v>112.99505934135966</v>
          </cell>
          <cell r="D30">
            <v>2737.00494065864</v>
          </cell>
          <cell r="E30">
            <v>33.898517802407895</v>
          </cell>
          <cell r="F30">
            <v>34.718856323997535</v>
          </cell>
          <cell r="G30">
            <v>3050</v>
          </cell>
          <cell r="H30">
            <v>2850</v>
          </cell>
          <cell r="I30">
            <v>1</v>
          </cell>
        </row>
        <row r="31">
          <cell r="C31">
            <v>104.55894706411743</v>
          </cell>
          <cell r="D31">
            <v>2905.4410529358802</v>
          </cell>
          <cell r="E31">
            <v>31.367684119235228</v>
          </cell>
          <cell r="F31">
            <v>32.126776884472193</v>
          </cell>
          <cell r="G31">
            <v>3050</v>
          </cell>
          <cell r="H31">
            <v>3010</v>
          </cell>
          <cell r="I31">
            <v>1</v>
          </cell>
        </row>
        <row r="32">
          <cell r="C32">
            <v>97.529775516084101</v>
          </cell>
          <cell r="D32">
            <v>2952.4702244839159</v>
          </cell>
          <cell r="E32">
            <v>29.25893265482523</v>
          </cell>
          <cell r="F32">
            <v>29.966993983561121</v>
          </cell>
          <cell r="G32">
            <v>3050</v>
          </cell>
          <cell r="H32">
            <v>3050</v>
          </cell>
          <cell r="I32">
            <v>1</v>
          </cell>
        </row>
        <row r="33">
          <cell r="C33">
            <v>91.566711374059622</v>
          </cell>
          <cell r="D33">
            <v>2958.4332886259403</v>
          </cell>
          <cell r="E33">
            <v>27.470013412217888</v>
          </cell>
          <cell r="F33">
            <v>28.134783191297306</v>
          </cell>
          <cell r="G33">
            <v>3050</v>
          </cell>
          <cell r="H33">
            <v>3050</v>
          </cell>
          <cell r="I33">
            <v>1</v>
          </cell>
        </row>
        <row r="34">
          <cell r="C34">
            <v>86.432949501027224</v>
          </cell>
          <cell r="D34">
            <v>2963.567050498973</v>
          </cell>
          <cell r="E34">
            <v>25.92988485030817</v>
          </cell>
          <cell r="F34">
            <v>26.557383773036303</v>
          </cell>
          <cell r="G34">
            <v>3050</v>
          </cell>
          <cell r="H34">
            <v>3050</v>
          </cell>
          <cell r="I34">
            <v>1</v>
          </cell>
        </row>
        <row r="35">
          <cell r="C35">
            <v>81.958414406300903</v>
          </cell>
          <cell r="D35">
            <v>2968.041585593699</v>
          </cell>
          <cell r="E35">
            <v>24.587524321890271</v>
          </cell>
          <cell r="F35">
            <v>25.182538341952707</v>
          </cell>
          <cell r="G35">
            <v>3050</v>
          </cell>
          <cell r="H35">
            <v>3050</v>
          </cell>
          <cell r="I35">
            <v>1</v>
          </cell>
        </row>
        <row r="36">
          <cell r="C36">
            <v>78.017540844474595</v>
          </cell>
          <cell r="D36">
            <v>2971.9824591555252</v>
          </cell>
          <cell r="E36">
            <v>23.405262253342379</v>
          </cell>
          <cell r="F36">
            <v>23.971665726976287</v>
          </cell>
          <cell r="G36">
            <v>3050</v>
          </cell>
          <cell r="H36">
            <v>3050</v>
          </cell>
          <cell r="I36">
            <v>1</v>
          </cell>
        </row>
        <row r="37">
          <cell r="C37">
            <v>74.515439231660253</v>
          </cell>
          <cell r="D37">
            <v>2975.4845607683396</v>
          </cell>
          <cell r="E37">
            <v>22.354631769498074</v>
          </cell>
          <cell r="F37">
            <v>22.895610159272042</v>
          </cell>
          <cell r="G37">
            <v>3050</v>
          </cell>
          <cell r="H37">
            <v>3050</v>
          </cell>
          <cell r="I37">
            <v>1</v>
          </cell>
        </row>
        <row r="38">
          <cell r="C38">
            <v>71.378955912763814</v>
          </cell>
          <cell r="D38">
            <v>2978.621044087236</v>
          </cell>
          <cell r="E38">
            <v>21.413686773829145</v>
          </cell>
          <cell r="F38">
            <v>21.931894450407228</v>
          </cell>
          <cell r="G38">
            <v>3050</v>
          </cell>
          <cell r="H38">
            <v>3050</v>
          </cell>
          <cell r="I38">
            <v>1</v>
          </cell>
        </row>
        <row r="39">
          <cell r="C39">
            <v>68.550710638567338</v>
          </cell>
          <cell r="D39">
            <v>2981.4492893614329</v>
          </cell>
          <cell r="E39">
            <v>20.565213191570201</v>
          </cell>
          <cell r="F39">
            <v>21.062887947855565</v>
          </cell>
          <cell r="G39">
            <v>3050</v>
          </cell>
          <cell r="H39">
            <v>3050</v>
          </cell>
          <cell r="I39">
            <v>1</v>
          </cell>
        </row>
        <row r="40">
          <cell r="C40">
            <v>65.985009601487775</v>
          </cell>
          <cell r="D40">
            <v>2984.0149903985121</v>
          </cell>
          <cell r="E40">
            <v>19.795502880446332</v>
          </cell>
          <cell r="F40">
            <v>20.274550774567391</v>
          </cell>
          <cell r="G40">
            <v>3050</v>
          </cell>
          <cell r="H40">
            <v>3050</v>
          </cell>
          <cell r="I40">
            <v>1</v>
          </cell>
        </row>
        <row r="41">
          <cell r="C41">
            <v>63.644976501376227</v>
          </cell>
          <cell r="D41">
            <v>2986.3550234986237</v>
          </cell>
          <cell r="E41">
            <v>19.093492950412866</v>
          </cell>
          <cell r="F41">
            <v>19.555552320389548</v>
          </cell>
          <cell r="G41">
            <v>3050</v>
          </cell>
          <cell r="H41">
            <v>3050</v>
          </cell>
          <cell r="I41">
            <v>1</v>
          </cell>
        </row>
        <row r="42">
          <cell r="C42">
            <v>61.500495950151482</v>
          </cell>
          <cell r="D42">
            <v>2988.4995040498484</v>
          </cell>
          <cell r="E42">
            <v>18.450148785045442</v>
          </cell>
          <cell r="F42">
            <v>18.896639332675168</v>
          </cell>
          <cell r="G42">
            <v>3050</v>
          </cell>
          <cell r="H42">
            <v>3050</v>
          </cell>
          <cell r="I42">
            <v>1</v>
          </cell>
        </row>
        <row r="43">
          <cell r="C43">
            <v>59.526711515145593</v>
          </cell>
          <cell r="D43">
            <v>2990.4732884848545</v>
          </cell>
          <cell r="E43">
            <v>17.858013454543677</v>
          </cell>
          <cell r="F43">
            <v>18.290174425156607</v>
          </cell>
          <cell r="G43">
            <v>3050</v>
          </cell>
          <cell r="H43">
            <v>3050</v>
          </cell>
          <cell r="I43">
            <v>1</v>
          </cell>
        </row>
        <row r="44">
          <cell r="C44">
            <v>57.702910438689777</v>
          </cell>
          <cell r="D44">
            <v>2992.2970895613103</v>
          </cell>
          <cell r="E44">
            <v>17.310873131606932</v>
          </cell>
          <cell r="F44">
            <v>17.72979339694076</v>
          </cell>
          <cell r="G44">
            <v>3050</v>
          </cell>
          <cell r="H44">
            <v>3050</v>
          </cell>
          <cell r="I44">
            <v>1</v>
          </cell>
        </row>
        <row r="45">
          <cell r="C45">
            <v>56.011683020200763</v>
          </cell>
          <cell r="D45">
            <v>2993.988316979799</v>
          </cell>
          <cell r="E45">
            <v>16.80350490606023</v>
          </cell>
          <cell r="F45">
            <v>17.21014694429066</v>
          </cell>
          <cell r="G45">
            <v>3050</v>
          </cell>
          <cell r="H45">
            <v>3050</v>
          </cell>
          <cell r="I45">
            <v>1</v>
          </cell>
        </row>
        <row r="46">
          <cell r="C46">
            <v>54.438280406268909</v>
          </cell>
          <cell r="D46">
            <v>2995.5617195937311</v>
          </cell>
          <cell r="E46">
            <v>16.331484121880671</v>
          </cell>
          <cell r="F46">
            <v>16.726703335239804</v>
          </cell>
          <cell r="G46">
            <v>3050</v>
          </cell>
          <cell r="H46">
            <v>3050</v>
          </cell>
          <cell r="I46">
            <v>1</v>
          </cell>
        </row>
        <row r="47">
          <cell r="C47">
            <v>52.970117905149422</v>
          </cell>
          <cell r="D47">
            <v>2997.0298820948506</v>
          </cell>
          <cell r="E47">
            <v>15.891035371544827</v>
          </cell>
          <cell r="F47">
            <v>16.275595798027421</v>
          </cell>
          <cell r="G47">
            <v>3050</v>
          </cell>
          <cell r="H47">
            <v>3050</v>
          </cell>
          <cell r="I47">
            <v>1</v>
          </cell>
        </row>
        <row r="48">
          <cell r="C48">
            <v>51.596386527478096</v>
          </cell>
          <cell r="D48">
            <v>2998.403613472522</v>
          </cell>
          <cell r="E48">
            <v>15.478915958243428</v>
          </cell>
          <cell r="F48">
            <v>15.853503163118024</v>
          </cell>
          <cell r="G48">
            <v>3050</v>
          </cell>
          <cell r="H48">
            <v>3050</v>
          </cell>
          <cell r="I48">
            <v>1</v>
          </cell>
        </row>
        <row r="49">
          <cell r="C49">
            <v>50.307746040616323</v>
          </cell>
          <cell r="D49">
            <v>2999.6922539593838</v>
          </cell>
          <cell r="E49">
            <v>15.092323812184897</v>
          </cell>
          <cell r="F49">
            <v>15.457555551094744</v>
          </cell>
          <cell r="G49">
            <v>3050</v>
          </cell>
          <cell r="H49">
            <v>3050</v>
          </cell>
          <cell r="I49">
            <v>1</v>
          </cell>
        </row>
        <row r="50">
          <cell r="C50">
            <v>49.096080134887984</v>
          </cell>
          <cell r="D50">
            <v>3000.9039198651121</v>
          </cell>
          <cell r="E50">
            <v>14.728824040466394</v>
          </cell>
          <cell r="F50">
            <v>15.085259145049399</v>
          </cell>
          <cell r="G50">
            <v>3050</v>
          </cell>
          <cell r="H50">
            <v>3050</v>
          </cell>
          <cell r="I50">
            <v>1</v>
          </cell>
        </row>
        <row r="51">
          <cell r="C51">
            <v>47.954299427064207</v>
          </cell>
          <cell r="D51">
            <v>3002.0457005729359</v>
          </cell>
          <cell r="E51">
            <v>14.386289828119263</v>
          </cell>
          <cell r="F51">
            <v>14.734435661443017</v>
          </cell>
          <cell r="G51">
            <v>3050</v>
          </cell>
          <cell r="H51">
            <v>3050</v>
          </cell>
          <cell r="I51">
            <v>1</v>
          </cell>
        </row>
        <row r="52">
          <cell r="C52">
            <v>46.876181673071628</v>
          </cell>
          <cell r="D52">
            <v>3003.1238183269284</v>
          </cell>
          <cell r="E52">
            <v>14.062854501921489</v>
          </cell>
          <cell r="F52">
            <v>14.403173253870492</v>
          </cell>
          <cell r="G52">
            <v>3050</v>
          </cell>
          <cell r="H52">
            <v>3050</v>
          </cell>
          <cell r="I52">
            <v>1</v>
          </cell>
        </row>
        <row r="53">
          <cell r="C53">
            <v>45.856241189468676</v>
          </cell>
          <cell r="D53">
            <v>3004.1437588105314</v>
          </cell>
          <cell r="E53">
            <v>13.756872356840603</v>
          </cell>
          <cell r="F53">
            <v>14.089786391509882</v>
          </cell>
          <cell r="G53">
            <v>3050</v>
          </cell>
          <cell r="H53">
            <v>3050</v>
          </cell>
          <cell r="I53">
            <v>1</v>
          </cell>
        </row>
        <row r="54">
          <cell r="G54">
            <v>3050</v>
          </cell>
          <cell r="H54">
            <v>0</v>
          </cell>
          <cell r="I54">
            <v>1</v>
          </cell>
        </row>
        <row r="55">
          <cell r="G55">
            <v>3050</v>
          </cell>
          <cell r="H55">
            <v>0</v>
          </cell>
          <cell r="I55">
            <v>1</v>
          </cell>
        </row>
        <row r="56">
          <cell r="G56">
            <v>3050</v>
          </cell>
          <cell r="H56">
            <v>0</v>
          </cell>
          <cell r="I56">
            <v>1</v>
          </cell>
        </row>
        <row r="57">
          <cell r="G57">
            <v>3050</v>
          </cell>
          <cell r="H57">
            <v>0</v>
          </cell>
          <cell r="I57">
            <v>1</v>
          </cell>
        </row>
        <row r="58">
          <cell r="G58">
            <v>3050</v>
          </cell>
          <cell r="H58">
            <v>0</v>
          </cell>
          <cell r="I58">
            <v>1</v>
          </cell>
        </row>
        <row r="59">
          <cell r="G59">
            <v>3050</v>
          </cell>
          <cell r="H59">
            <v>0</v>
          </cell>
          <cell r="I59">
            <v>1</v>
          </cell>
        </row>
        <row r="60">
          <cell r="G60">
            <v>3050</v>
          </cell>
          <cell r="H60">
            <v>0</v>
          </cell>
          <cell r="I60">
            <v>1</v>
          </cell>
        </row>
        <row r="61">
          <cell r="G61">
            <v>3050</v>
          </cell>
          <cell r="H61">
            <v>0</v>
          </cell>
          <cell r="I61">
            <v>1</v>
          </cell>
        </row>
        <row r="62">
          <cell r="G62">
            <v>3050</v>
          </cell>
          <cell r="H62">
            <v>0</v>
          </cell>
          <cell r="I62">
            <v>1</v>
          </cell>
        </row>
        <row r="63">
          <cell r="G63">
            <v>3050</v>
          </cell>
          <cell r="H63">
            <v>0</v>
          </cell>
          <cell r="I63">
            <v>1</v>
          </cell>
        </row>
        <row r="64">
          <cell r="G64">
            <v>3050</v>
          </cell>
          <cell r="H64">
            <v>0</v>
          </cell>
          <cell r="I64">
            <v>1</v>
          </cell>
        </row>
        <row r="65">
          <cell r="G65">
            <v>3050</v>
          </cell>
          <cell r="H65">
            <v>0</v>
          </cell>
          <cell r="I65">
            <v>1</v>
          </cell>
        </row>
        <row r="66">
          <cell r="G66">
            <v>3050</v>
          </cell>
          <cell r="H66">
            <v>0</v>
          </cell>
          <cell r="I66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."/>
      <sheetName val="REP2"/>
      <sheetName val="REP 2003"/>
      <sheetName val="AFE Costos"/>
      <sheetName val="Sheet1"/>
      <sheetName val="AFE00 "/>
      <sheetName val="AFE05 Carátula"/>
      <sheetName val="AFE05 Costos"/>
      <sheetName val="Rep 05"/>
      <sheetName val="Inf.Rep01_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ización"/>
      <sheetName val="Diseño"/>
      <sheetName val="Pozos"/>
      <sheetName val="Configuración"/>
      <sheetName val="Medición"/>
      <sheetName val="Físicos"/>
      <sheetName val="Eléctricos"/>
      <sheetName val="Proceso"/>
      <sheetName val="RIFTS"/>
      <sheetName val="Coef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2">
          <cell r="J112" t="str">
            <v>Yes</v>
          </cell>
        </row>
        <row r="113">
          <cell r="J113" t="str">
            <v>No</v>
          </cell>
        </row>
        <row r="114">
          <cell r="J114" t="str">
            <v>ERFV</v>
          </cell>
        </row>
        <row r="115">
          <cell r="J115" t="str">
            <v>Invertida</v>
          </cell>
        </row>
        <row r="117">
          <cell r="J117" t="str">
            <v>Yes</v>
          </cell>
        </row>
        <row r="118">
          <cell r="J118" t="str">
            <v>No</v>
          </cell>
        </row>
        <row r="119">
          <cell r="J119" t="str">
            <v>Yes/Parissi</v>
          </cell>
        </row>
        <row r="120">
          <cell r="J120" t="str">
            <v>Parissi</v>
          </cell>
        </row>
        <row r="121">
          <cell r="J121" t="str">
            <v>Yes/ERFV</v>
          </cell>
        </row>
        <row r="122">
          <cell r="J122" t="str">
            <v>ERFV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 de recursos"/>
      <sheetName val="Conseptos personal"/>
      <sheetName val="Hoja3"/>
    </sheetNames>
    <sheetDataSet>
      <sheetData sheetId="0"/>
      <sheetData sheetId="1"/>
      <sheetData sheetId="2">
        <row r="2">
          <cell r="A2" t="str">
            <v>Jefe contrato</v>
          </cell>
        </row>
        <row r="3">
          <cell r="A3" t="str">
            <v>Ingeniero de aplicación</v>
          </cell>
        </row>
        <row r="4">
          <cell r="A4" t="str">
            <v>Supervisor de operaciones</v>
          </cell>
        </row>
        <row r="5">
          <cell r="A5" t="str">
            <v>Técnico en SySO</v>
          </cell>
        </row>
        <row r="6">
          <cell r="A6" t="str">
            <v>Técnico laboratorista</v>
          </cell>
        </row>
        <row r="7">
          <cell r="A7" t="str">
            <v>Operador de campo</v>
          </cell>
        </row>
        <row r="8">
          <cell r="A8" t="str">
            <v>Operador de unidad de rellenado</v>
          </cell>
        </row>
        <row r="9">
          <cell r="A9" t="str">
            <v>Operador de logística</v>
          </cell>
        </row>
      </sheetData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B.M."/>
      <sheetName val="CARGA DE DATOS B.E.S. "/>
      <sheetName val="CARGA DE DATOS P.C.P."/>
      <sheetName val="CARGA DE DATOS"/>
      <sheetName val="Graph"/>
      <sheetName val="Resumen Graficos"/>
      <sheetName val="TOTALES"/>
      <sheetName val="ESPERA TRACTOR"/>
      <sheetName val="CAMBIO DE BOMBA"/>
      <sheetName val="PESCA DE V-B"/>
      <sheetName val="PERDIDA DE TBG."/>
      <sheetName val="BOMBEO APRISIONADO"/>
      <sheetName val="RESUMEN ANUAL"/>
      <sheetName val="CORR-INC."/>
      <sheetName val="causas"/>
      <sheetName val="HORAS DE PULLING"/>
      <sheetName val="pres-04"/>
      <sheetName val="5858"/>
      <sheetName val="5859"/>
      <sheetName val="5862"/>
      <sheetName val="SetupImpre"/>
      <sheetName val="AreaImpre"/>
      <sheetName val="MenuPrincipal"/>
      <sheetName val="pulling 2005   DEF"/>
      <sheetName val="Datos IP Teórico"/>
      <sheetName val="PESCA DE V_B"/>
      <sheetName val="PERDIDA DE TBG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la de Cotización"/>
      <sheetName val="Tratamiento Químico LN-LY"/>
      <sheetName val="Laboratorio (2)"/>
      <sheetName val="L N -18 "/>
      <sheetName val="LY X-2"/>
      <sheetName val="Respaldo de Rep quimico"/>
      <sheetName val="RESUMEN "/>
      <sheetName val="Servicio"/>
      <sheetName val="Mano de Obra"/>
      <sheetName val="Inm-Equi-Rod"/>
      <sheetName val="Comb-Lub"/>
      <sheetName val="Mant-Rod"/>
      <sheetName val="Serv cont"/>
      <sheetName val="Ins-Mat"/>
      <sheetName val="Equipos de dosificación (2)"/>
      <sheetName val="Laboratorio"/>
      <sheetName val="Actualizacion de costo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>
            <v>20.399999999999999</v>
          </cell>
        </row>
      </sheetData>
      <sheetData sheetId="7"/>
      <sheetData sheetId="8">
        <row r="7">
          <cell r="D7">
            <v>43009</v>
          </cell>
        </row>
        <row r="9">
          <cell r="G9" t="str">
            <v>PETROLERO RN, NQN Y LP (644/12)</v>
          </cell>
          <cell r="O9" t="str">
            <v>JERARQUICO NQN (637/11)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aración"/>
      <sheetName val="Pulling"/>
      <sheetName val="Programa"/>
      <sheetName val="AFE01 Caratula"/>
      <sheetName val="AFE Costos"/>
    </sheetNames>
    <sheetDataSet>
      <sheetData sheetId="0" refreshError="1"/>
      <sheetData sheetId="1" refreshError="1">
        <row r="24">
          <cell r="C24">
            <v>37231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P Mant Plantas"/>
      <sheetName val="Template Elementos PEPs"/>
      <sheetName val="Template Definicion de Py"/>
      <sheetName val="Hoja1"/>
      <sheetName val=" Campos"/>
      <sheetName val="Lista de valores"/>
      <sheetName val="Datos JVA"/>
      <sheetName val="CeCos"/>
      <sheetName val="Lista Plantas"/>
      <sheetName val="Lista Plant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D2" t="str">
            <v>AR10BAZ715 - A.P.B.</v>
          </cell>
        </row>
        <row r="3">
          <cell r="D3" t="str">
            <v>AR10APZ500 - Alocaciones</v>
          </cell>
        </row>
        <row r="4">
          <cell r="D4" t="str">
            <v>AR10SRZ500 - Alocaciones</v>
          </cell>
        </row>
        <row r="5">
          <cell r="D5" t="str">
            <v>AR1040Z500 - Alocaciones</v>
          </cell>
        </row>
        <row r="6">
          <cell r="D6" t="str">
            <v>AR1046Z500 - Alocaciones</v>
          </cell>
        </row>
        <row r="7">
          <cell r="D7" t="str">
            <v>AR10BCZ500 - Alocaciones</v>
          </cell>
        </row>
        <row r="8">
          <cell r="D8" t="str">
            <v>AR10CDZ500 - Alocaciones</v>
          </cell>
        </row>
        <row r="9">
          <cell r="D9" t="str">
            <v>AR10CK4500 - Alocaciones</v>
          </cell>
        </row>
        <row r="10">
          <cell r="D10" t="str">
            <v>AR10PIZ500 - Alocaciones</v>
          </cell>
        </row>
        <row r="11">
          <cell r="D11" t="str">
            <v>AR10PMZ500 - Alocaciones</v>
          </cell>
        </row>
        <row r="12">
          <cell r="D12" t="str">
            <v>AR40LE2500 - Alocaciones</v>
          </cell>
        </row>
        <row r="13">
          <cell r="D13" t="str">
            <v>AR10AEZ500 - Alocaciones</v>
          </cell>
        </row>
        <row r="14">
          <cell r="D14" t="str">
            <v>AR10FEZ500 - Alocaciones</v>
          </cell>
        </row>
        <row r="15">
          <cell r="D15" t="str">
            <v>AR10CEZ500 - Alocaciones</v>
          </cell>
        </row>
        <row r="16">
          <cell r="D16" t="str">
            <v>AR10SEZ500 - Alocaciones</v>
          </cell>
        </row>
        <row r="17">
          <cell r="D17" t="str">
            <v>AR11CAZ500 - Alocaciones</v>
          </cell>
        </row>
        <row r="18">
          <cell r="D18" t="str">
            <v>AR11SAZ500 - Alocaciones</v>
          </cell>
        </row>
        <row r="19">
          <cell r="D19" t="str">
            <v>AR11SCZ500 - Alocaciones</v>
          </cell>
        </row>
        <row r="20">
          <cell r="D20" t="str">
            <v>AR12FUZ500 - Alocaciones</v>
          </cell>
        </row>
        <row r="21">
          <cell r="D21" t="str">
            <v>AR12FMZ500 - Alocaciones</v>
          </cell>
        </row>
        <row r="22">
          <cell r="D22" t="str">
            <v>AR13BSZ500 - Alocaciones</v>
          </cell>
        </row>
        <row r="23">
          <cell r="D23" t="str">
            <v>AR40LA2500 - Alocaciones</v>
          </cell>
        </row>
        <row r="24">
          <cell r="D24" t="str">
            <v>AR41ACZ500 - Alocaciones</v>
          </cell>
        </row>
        <row r="25">
          <cell r="D25" t="str">
            <v>AR42AFZ500 - Alocaciones</v>
          </cell>
        </row>
        <row r="26">
          <cell r="D26" t="str">
            <v>AR43GCZ500 - Alocaciones</v>
          </cell>
        </row>
        <row r="27">
          <cell r="D27" t="str">
            <v>AR44GSZ500 - Alocaciones</v>
          </cell>
        </row>
        <row r="28">
          <cell r="D28" t="str">
            <v>BO10OGZ500 - Alocaciones</v>
          </cell>
        </row>
        <row r="29">
          <cell r="D29" t="str">
            <v>BO11CIZ500 - Alocaciones</v>
          </cell>
        </row>
        <row r="30">
          <cell r="D30" t="str">
            <v>BO11CNZ500 - Alocaciones</v>
          </cell>
        </row>
        <row r="31">
          <cell r="D31" t="str">
            <v>CL10CH1500 - Alocaciones</v>
          </cell>
        </row>
        <row r="32">
          <cell r="D32" t="str">
            <v>CL10CC1500 - Alocaciones</v>
          </cell>
        </row>
        <row r="33">
          <cell r="D33" t="str">
            <v>CL10CB1500 - Alocaciones</v>
          </cell>
        </row>
        <row r="34">
          <cell r="D34" t="str">
            <v>AR10CDZ515 - Auditoria</v>
          </cell>
        </row>
        <row r="35">
          <cell r="D35" t="str">
            <v>AR10CK4515 - Auditoria</v>
          </cell>
        </row>
        <row r="36">
          <cell r="D36" t="str">
            <v>AR10ANZ515 - Auditoria</v>
          </cell>
        </row>
        <row r="37">
          <cell r="D37" t="str">
            <v>AR10SNZ515 - Auditoria</v>
          </cell>
        </row>
        <row r="38">
          <cell r="D38" t="str">
            <v>AR104NZ515 - Auditoria</v>
          </cell>
        </row>
        <row r="39">
          <cell r="D39" t="str">
            <v>AR106NZ515 - Auditoria</v>
          </cell>
        </row>
        <row r="40">
          <cell r="D40" t="str">
            <v>AR10BNZ515 - Auditoria</v>
          </cell>
        </row>
        <row r="41">
          <cell r="D41" t="str">
            <v>AR40LE2515 - Auditoria</v>
          </cell>
        </row>
        <row r="42">
          <cell r="D42" t="str">
            <v>AR10AEZ515 - Auditoria</v>
          </cell>
        </row>
        <row r="43">
          <cell r="D43" t="str">
            <v>AR10FEZ515 - Auditoria</v>
          </cell>
        </row>
        <row r="44">
          <cell r="D44" t="str">
            <v>AR10BAZ515 - Auditoria</v>
          </cell>
        </row>
        <row r="45">
          <cell r="D45" t="str">
            <v>AR11CNZ515 - Auditoria</v>
          </cell>
        </row>
        <row r="46">
          <cell r="D46" t="str">
            <v>AR11SAZ515 - Auditoria</v>
          </cell>
        </row>
        <row r="47">
          <cell r="D47" t="str">
            <v>AR40LA2515 - Auditoria</v>
          </cell>
        </row>
        <row r="48">
          <cell r="D48" t="str">
            <v>AR41ACZ515 - Auditoria</v>
          </cell>
        </row>
        <row r="49">
          <cell r="D49" t="str">
            <v>AR42AFZ515 - Auditoria</v>
          </cell>
        </row>
        <row r="50">
          <cell r="D50" t="str">
            <v>CL10CH1515 - Auditoria</v>
          </cell>
        </row>
        <row r="51">
          <cell r="D51" t="str">
            <v>CL10CC1515 - Auditoria</v>
          </cell>
        </row>
        <row r="52">
          <cell r="D52" t="str">
            <v>CL10CB1515 - Auditoria</v>
          </cell>
        </row>
        <row r="53">
          <cell r="D53" t="str">
            <v>AR10CD1010 - Boca de Pozo</v>
          </cell>
        </row>
        <row r="54">
          <cell r="D54" t="str">
            <v>AR10CD2010 - Boca de Pozo</v>
          </cell>
        </row>
        <row r="55">
          <cell r="D55" t="str">
            <v>AR10CD3010 - Boca de Pozo</v>
          </cell>
        </row>
        <row r="56">
          <cell r="D56" t="str">
            <v>AR10CD5010 - Boca de Pozo</v>
          </cell>
        </row>
        <row r="57">
          <cell r="D57" t="str">
            <v>AR10CD7010 - Boca de Pozo</v>
          </cell>
        </row>
        <row r="58">
          <cell r="D58" t="str">
            <v>AR10CD8010 - Boca de Pozo</v>
          </cell>
        </row>
        <row r="59">
          <cell r="D59" t="str">
            <v>AR10CD9010 - Boca de Pozo</v>
          </cell>
        </row>
        <row r="60">
          <cell r="D60" t="str">
            <v>AR10CK4010 - Boca de Pozo</v>
          </cell>
        </row>
        <row r="61">
          <cell r="D61" t="str">
            <v>AR10ANZ010 - Boca de Pozo</v>
          </cell>
        </row>
        <row r="62">
          <cell r="D62" t="str">
            <v>AR10SNZ010 - Boca de Pozo</v>
          </cell>
        </row>
        <row r="63">
          <cell r="D63" t="str">
            <v>AR104NZ010 - Boca de Pozo</v>
          </cell>
        </row>
        <row r="64">
          <cell r="D64" t="str">
            <v>AR106NZ010 - Boca de Pozo</v>
          </cell>
        </row>
        <row r="65">
          <cell r="D65" t="str">
            <v>AR10BNZ010 - Boca de Pozo</v>
          </cell>
        </row>
        <row r="66">
          <cell r="D66" t="str">
            <v>AR40LE1010 - Boca de Pozo</v>
          </cell>
        </row>
        <row r="67">
          <cell r="D67" t="str">
            <v>AR40LE2010 - Boca de Pozo</v>
          </cell>
        </row>
        <row r="68">
          <cell r="D68" t="str">
            <v>AR10AE1010 - Boca de Pozo</v>
          </cell>
        </row>
        <row r="69">
          <cell r="D69" t="str">
            <v>AR10AE2010 - Boca de Pozo</v>
          </cell>
        </row>
        <row r="70">
          <cell r="D70" t="str">
            <v>AR10AE3010 - Boca de Pozo</v>
          </cell>
        </row>
        <row r="71">
          <cell r="D71" t="str">
            <v>AR10AE4010 - Boca de Pozo</v>
          </cell>
        </row>
        <row r="72">
          <cell r="D72" t="str">
            <v>AR10AE5010 - Boca de Pozo</v>
          </cell>
        </row>
        <row r="73">
          <cell r="D73" t="str">
            <v>AR10FEZ010 - Boca de Pozo</v>
          </cell>
        </row>
        <row r="74">
          <cell r="D74" t="str">
            <v>AR11CNZ010 - Boca de Pozo</v>
          </cell>
        </row>
        <row r="75">
          <cell r="D75" t="str">
            <v>AR40LA1010 - Boca de Pozo</v>
          </cell>
        </row>
        <row r="76">
          <cell r="D76" t="str">
            <v>AR40LA2010 - Boca de Pozo</v>
          </cell>
        </row>
        <row r="77">
          <cell r="D77" t="str">
            <v>AR41AC1010 - Boca de Pozo</v>
          </cell>
        </row>
        <row r="78">
          <cell r="D78" t="str">
            <v>AR41AC2010 - Boca de Pozo</v>
          </cell>
        </row>
        <row r="79">
          <cell r="D79" t="str">
            <v>AR41AC3010 - Boca de Pozo</v>
          </cell>
        </row>
        <row r="80">
          <cell r="D80" t="str">
            <v>AR41AC4010 - Boca de Pozo</v>
          </cell>
        </row>
        <row r="81">
          <cell r="D81" t="str">
            <v>AR41AC5010 - Boca de Pozo</v>
          </cell>
        </row>
        <row r="82">
          <cell r="D82" t="str">
            <v>AR42AFZ010 - Boca de Pozo</v>
          </cell>
        </row>
        <row r="83">
          <cell r="D83" t="str">
            <v>BO11CIZ010 - Boca de Pozo</v>
          </cell>
        </row>
        <row r="84">
          <cell r="D84" t="str">
            <v>BO11CNZ010 - Boca de Pozo</v>
          </cell>
        </row>
        <row r="85">
          <cell r="D85" t="str">
            <v>CL10CH1010 - Boca de Pozo</v>
          </cell>
        </row>
        <row r="86">
          <cell r="D86" t="str">
            <v>CL10CC1010 - Boca de Pozo</v>
          </cell>
        </row>
        <row r="87">
          <cell r="D87" t="str">
            <v>CL10CB1010 - Boca de Pozo</v>
          </cell>
        </row>
        <row r="88">
          <cell r="D88" t="str">
            <v>AR10CD1140 - Bombas de profundidad</v>
          </cell>
        </row>
        <row r="89">
          <cell r="D89" t="str">
            <v>AR10CD2140 - Bombas de profundidad</v>
          </cell>
        </row>
        <row r="90">
          <cell r="D90" t="str">
            <v>AR10CD3140 - Bombas de profundidad</v>
          </cell>
        </row>
        <row r="91">
          <cell r="D91" t="str">
            <v>AR10CD5140 - Bombas de profundidad</v>
          </cell>
        </row>
        <row r="92">
          <cell r="D92" t="str">
            <v>AR10CD7140 - Bombas de profundidad</v>
          </cell>
        </row>
        <row r="93">
          <cell r="D93" t="str">
            <v>AR10CD8140 - Bombas de profundidad</v>
          </cell>
        </row>
        <row r="94">
          <cell r="D94" t="str">
            <v>AR10CD9140 - Bombas de profundidad</v>
          </cell>
        </row>
        <row r="95">
          <cell r="D95" t="str">
            <v>AR10CK4140 - Bombas de profundidad</v>
          </cell>
        </row>
        <row r="96">
          <cell r="D96" t="str">
            <v>AR10ANZ140 - Bombas de profundidad</v>
          </cell>
        </row>
        <row r="97">
          <cell r="D97" t="str">
            <v>AR10SNZ140 - Bombas de profundidad</v>
          </cell>
        </row>
        <row r="98">
          <cell r="D98" t="str">
            <v>AR104NZ140 - Bombas de profundidad</v>
          </cell>
        </row>
        <row r="99">
          <cell r="D99" t="str">
            <v>AR106NZ140 - Bombas de profundidad</v>
          </cell>
        </row>
        <row r="100">
          <cell r="D100" t="str">
            <v>AR10BNZ140 - Bombas de profundidad</v>
          </cell>
        </row>
        <row r="101">
          <cell r="D101" t="str">
            <v>AR40LE1140 - Bombas de profundidad</v>
          </cell>
        </row>
        <row r="102">
          <cell r="D102" t="str">
            <v>AR40LE2140 - Bombas de profundidad</v>
          </cell>
        </row>
        <row r="103">
          <cell r="D103" t="str">
            <v>AR10AE1140 - Bombas de profundidad</v>
          </cell>
        </row>
        <row r="104">
          <cell r="D104" t="str">
            <v>AR10AE2140 - Bombas de profundidad</v>
          </cell>
        </row>
        <row r="105">
          <cell r="D105" t="str">
            <v>AR10AE3140 - Bombas de profundidad</v>
          </cell>
        </row>
        <row r="106">
          <cell r="D106" t="str">
            <v>AR10AE4140 - Bombas de profundidad</v>
          </cell>
        </row>
        <row r="107">
          <cell r="D107" t="str">
            <v>AR10AE5140 - Bombas de profundidad</v>
          </cell>
        </row>
        <row r="108">
          <cell r="D108" t="str">
            <v>AR10FEZ140 - Bombas de profundidad</v>
          </cell>
        </row>
        <row r="109">
          <cell r="D109" t="str">
            <v>AR11CNZ140 - Bombas de profundidad</v>
          </cell>
        </row>
        <row r="110">
          <cell r="D110" t="str">
            <v>AR40LA1140 - Bombas de profundidad</v>
          </cell>
        </row>
        <row r="111">
          <cell r="D111" t="str">
            <v>AR40LA2140 - Bombas de profundidad</v>
          </cell>
        </row>
        <row r="112">
          <cell r="D112" t="str">
            <v>AR41AC1140 - Bombas de profundidad</v>
          </cell>
        </row>
        <row r="113">
          <cell r="D113" t="str">
            <v>AR41AC2140 - Bombas de profundidad</v>
          </cell>
        </row>
        <row r="114">
          <cell r="D114" t="str">
            <v>AR41AC3140 - Bombas de profundidad</v>
          </cell>
        </row>
        <row r="115">
          <cell r="D115" t="str">
            <v>AR41AC4140 - Bombas de profundidad</v>
          </cell>
        </row>
        <row r="116">
          <cell r="D116" t="str">
            <v>AR41AC5140 - Bombas de profundidad</v>
          </cell>
        </row>
        <row r="117">
          <cell r="D117" t="str">
            <v>AR42AFZ140 - Bombas de profundidad</v>
          </cell>
        </row>
        <row r="118">
          <cell r="D118" t="str">
            <v>BO11CIZ140 - Bombas de profundidad</v>
          </cell>
        </row>
        <row r="119">
          <cell r="D119" t="str">
            <v>BO11CNZ140 - Bombas de profundidad</v>
          </cell>
        </row>
        <row r="120">
          <cell r="D120" t="str">
            <v>CL10CH1140 - Bombas de profundidad</v>
          </cell>
        </row>
        <row r="121">
          <cell r="D121" t="str">
            <v>CL10CC1140 - Bombas de profundidad</v>
          </cell>
        </row>
        <row r="122">
          <cell r="D122" t="str">
            <v>CL10CB1140 - Bombas de profundidad</v>
          </cell>
        </row>
        <row r="123">
          <cell r="D123" t="str">
            <v>AR10BAZ690 - C.A.B.</v>
          </cell>
        </row>
        <row r="124">
          <cell r="D124" t="str">
            <v>AR10ANZ657 - C.O.O. &amp; Operating VP</v>
          </cell>
        </row>
        <row r="125">
          <cell r="D125" t="str">
            <v>AR10SNZ657 - C.O.O. &amp; Operating VP</v>
          </cell>
        </row>
        <row r="126">
          <cell r="D126" t="str">
            <v>AR104NZ657 - C.O.O. &amp; Operating VP</v>
          </cell>
        </row>
        <row r="127">
          <cell r="D127" t="str">
            <v>AR106NZ657 - C.O.O. &amp; Operating VP</v>
          </cell>
        </row>
        <row r="128">
          <cell r="D128" t="str">
            <v>AR10BNZ657 - C.O.O. &amp; Operating VP</v>
          </cell>
        </row>
        <row r="129">
          <cell r="D129" t="str">
            <v>AR10BAZ665 - C.O.O. &amp; Operating VP</v>
          </cell>
        </row>
        <row r="130">
          <cell r="D130" t="str">
            <v>AR11CNZ657 - C.O.O. &amp; Operating VP</v>
          </cell>
        </row>
        <row r="131">
          <cell r="D131" t="str">
            <v>AR11SAZ657 - C.O.O. &amp; Operating VP</v>
          </cell>
        </row>
        <row r="132">
          <cell r="D132" t="str">
            <v>AR10CD1040 - Caminos, Locac. y mov. de Tierra</v>
          </cell>
        </row>
        <row r="133">
          <cell r="D133" t="str">
            <v>AR10CD2040 - Caminos, Locac. y mov. de Tierra</v>
          </cell>
        </row>
        <row r="134">
          <cell r="D134" t="str">
            <v>AR10CD3040 - Caminos, Locac. y mov. de Tierra</v>
          </cell>
        </row>
        <row r="135">
          <cell r="D135" t="str">
            <v>AR10CD5040 - Caminos, Locac. y mov. de Tierra</v>
          </cell>
        </row>
        <row r="136">
          <cell r="D136" t="str">
            <v>AR10CD7040 - Caminos, Locac. y mov. de Tierra</v>
          </cell>
        </row>
        <row r="137">
          <cell r="D137" t="str">
            <v>AR10CD8040 - Caminos, Locac. y mov. de Tierra</v>
          </cell>
        </row>
        <row r="138">
          <cell r="D138" t="str">
            <v>AR10CD9040 - Caminos, Locac. y mov. de Tierra</v>
          </cell>
        </row>
        <row r="139">
          <cell r="D139" t="str">
            <v>AR10CDE040 - Caminos, Locac. y mov. de Tierra</v>
          </cell>
        </row>
        <row r="140">
          <cell r="D140" t="str">
            <v>AR10CDP040 - Caminos, Locac. y mov. de Tierra</v>
          </cell>
        </row>
        <row r="141">
          <cell r="D141" t="str">
            <v>AR10CK4040 - Caminos, Locac. y mov. de Tierra</v>
          </cell>
        </row>
        <row r="142">
          <cell r="D142" t="str">
            <v>AR10ANZ040 - Caminos, Locac. y mov. de Tierra</v>
          </cell>
        </row>
        <row r="143">
          <cell r="D143" t="str">
            <v>AR10SNZ040 - Caminos, Locac. y mov. de Tierra</v>
          </cell>
        </row>
        <row r="144">
          <cell r="D144" t="str">
            <v>AR104NZ040 - Caminos, Locac. y mov. de Tierra</v>
          </cell>
        </row>
        <row r="145">
          <cell r="D145" t="str">
            <v>AR106NZ040 - Caminos, Locac. y mov. de Tierra</v>
          </cell>
        </row>
        <row r="146">
          <cell r="D146" t="str">
            <v>AR10BNZ040 - Caminos, Locac. y mov. de Tierra</v>
          </cell>
        </row>
        <row r="147">
          <cell r="D147" t="str">
            <v>AR40LE1040 - Caminos, Locac. y mov. de Tierra</v>
          </cell>
        </row>
        <row r="148">
          <cell r="D148" t="str">
            <v>AR40LE2040 - Caminos, Locac. y mov. de Tierra</v>
          </cell>
        </row>
        <row r="149">
          <cell r="D149" t="str">
            <v>AR10AE1040 - Caminos, Locac. y mov. de Tierra</v>
          </cell>
        </row>
        <row r="150">
          <cell r="D150" t="str">
            <v>AR10AE2040 - Caminos, Locac. y mov. de Tierra</v>
          </cell>
        </row>
        <row r="151">
          <cell r="D151" t="str">
            <v>AR10AE3040 - Caminos, Locac. y mov. de Tierra</v>
          </cell>
        </row>
        <row r="152">
          <cell r="D152" t="str">
            <v>AR10AE4040 - Caminos, Locac. y mov. de Tierra</v>
          </cell>
        </row>
        <row r="153">
          <cell r="D153" t="str">
            <v>AR10AE6040 - Caminos, Locac. y mov. de Tierra</v>
          </cell>
        </row>
        <row r="154">
          <cell r="D154" t="str">
            <v>AR10AE7040 - Caminos, Locac. y mov. de Tierra</v>
          </cell>
        </row>
        <row r="155">
          <cell r="D155" t="str">
            <v>AR10AE5040 - Caminos, Locac. y mov. de Tierra</v>
          </cell>
        </row>
        <row r="156">
          <cell r="D156" t="str">
            <v>AR10FEZ040 - Caminos, Locac. y mov. de Tierra</v>
          </cell>
        </row>
        <row r="157">
          <cell r="D157" t="str">
            <v>AR11CNZ040 - Caminos, Locac. y mov. de Tierra</v>
          </cell>
        </row>
        <row r="158">
          <cell r="D158" t="str">
            <v>AR40LA1040 - Caminos, Locac. y mov. de Tierra</v>
          </cell>
        </row>
        <row r="159">
          <cell r="D159" t="str">
            <v>AR40LA2040 - Caminos, Locac. y mov. de Tierra</v>
          </cell>
        </row>
        <row r="160">
          <cell r="D160" t="str">
            <v>AR41AC1040 - Caminos, Locac. y mov. de Tierra</v>
          </cell>
        </row>
        <row r="161">
          <cell r="D161" t="str">
            <v>AR41AC2040 - Caminos, Locac. y mov. de Tierra</v>
          </cell>
        </row>
        <row r="162">
          <cell r="D162" t="str">
            <v>AR41AC3040 - Caminos, Locac. y mov. de Tierra</v>
          </cell>
        </row>
        <row r="163">
          <cell r="D163" t="str">
            <v>AR41AC4040 - Caminos, Locac. y mov. de Tierra</v>
          </cell>
        </row>
        <row r="164">
          <cell r="D164" t="str">
            <v>AR41AC6040 - Caminos, Locac. y mov. de Tierra</v>
          </cell>
        </row>
        <row r="165">
          <cell r="D165" t="str">
            <v>AR41AC7040 - Caminos, Locac. y mov. de Tierra</v>
          </cell>
        </row>
        <row r="166">
          <cell r="D166" t="str">
            <v>AR41AC5040 - Caminos, Locac. y mov. de Tierra</v>
          </cell>
        </row>
        <row r="167">
          <cell r="D167" t="str">
            <v>AR42AFZ040 - Caminos, Locac. y mov. de Tierra</v>
          </cell>
        </row>
        <row r="168">
          <cell r="D168" t="str">
            <v>BO11CIZ040 - Caminos, Locac. y mov. de Tierra</v>
          </cell>
        </row>
        <row r="169">
          <cell r="D169" t="str">
            <v>BO11CNZ040 - Caminos, Locac. y mov. de Tierra</v>
          </cell>
        </row>
        <row r="170">
          <cell r="D170" t="str">
            <v>CL10CH1040 - Caminos, Locac. y mov. de Tierra</v>
          </cell>
        </row>
        <row r="171">
          <cell r="D171" t="str">
            <v>CL10CC1040 - Caminos, Locac. y mov. de Tierra</v>
          </cell>
        </row>
        <row r="172">
          <cell r="D172" t="str">
            <v>CL10CB1040 - Caminos, Locac. y mov. de Tierra</v>
          </cell>
        </row>
        <row r="173">
          <cell r="D173" t="str">
            <v>AR10BAZ740 - Chief Executive Officer(C.E.O)</v>
          </cell>
        </row>
        <row r="174">
          <cell r="D174" t="str">
            <v>AR10BAZ735 - Chief Financial Officer (C.F.O)</v>
          </cell>
        </row>
        <row r="175">
          <cell r="D175" t="str">
            <v>AR10CDZ520 - Comercial</v>
          </cell>
        </row>
        <row r="176">
          <cell r="D176" t="str">
            <v>AR10CK4520 - Comercial</v>
          </cell>
        </row>
        <row r="177">
          <cell r="D177" t="str">
            <v>AR10APZ525 - Controller</v>
          </cell>
        </row>
        <row r="178">
          <cell r="D178" t="str">
            <v>AR10SRZ525 - Controller</v>
          </cell>
        </row>
        <row r="179">
          <cell r="D179" t="str">
            <v>AR1040Z525 - Controller</v>
          </cell>
        </row>
        <row r="180">
          <cell r="D180" t="str">
            <v>AR1046Z525 - Controller</v>
          </cell>
        </row>
        <row r="181">
          <cell r="D181" t="str">
            <v>AR10BCZ525 - Controller</v>
          </cell>
        </row>
        <row r="182">
          <cell r="D182" t="str">
            <v>AR10CDZ525 - Controller</v>
          </cell>
        </row>
        <row r="183">
          <cell r="D183" t="str">
            <v>AR10CK4525 - Controller</v>
          </cell>
        </row>
        <row r="184">
          <cell r="D184" t="str">
            <v>AR10ANZ525 - Controller</v>
          </cell>
        </row>
        <row r="185">
          <cell r="D185" t="str">
            <v>AR10SNZ525 - Controller</v>
          </cell>
        </row>
        <row r="186">
          <cell r="D186" t="str">
            <v>AR104NZ525 - Controller</v>
          </cell>
        </row>
        <row r="187">
          <cell r="D187" t="str">
            <v>AR106NZ525 - Controller</v>
          </cell>
        </row>
        <row r="188">
          <cell r="D188" t="str">
            <v>AR10BNZ525 - Controller</v>
          </cell>
        </row>
        <row r="189">
          <cell r="D189" t="str">
            <v>AR40LE2525 - Controller</v>
          </cell>
        </row>
        <row r="190">
          <cell r="D190" t="str">
            <v>AR10AEZ525 - Controller</v>
          </cell>
        </row>
        <row r="191">
          <cell r="D191" t="str">
            <v>AR10FEZ525 - Controller</v>
          </cell>
        </row>
        <row r="192">
          <cell r="D192" t="str">
            <v>AR10CEZ525 - Controller</v>
          </cell>
        </row>
        <row r="193">
          <cell r="D193" t="str">
            <v>AR10SEZ525 - Controller</v>
          </cell>
        </row>
        <row r="194">
          <cell r="D194" t="str">
            <v>AR10BAZ525 - Controller</v>
          </cell>
        </row>
        <row r="195">
          <cell r="D195" t="str">
            <v>AR11CAZ525 - Controller</v>
          </cell>
        </row>
        <row r="196">
          <cell r="D196" t="str">
            <v>AR11CNZ525 - Controller</v>
          </cell>
        </row>
        <row r="197">
          <cell r="D197" t="str">
            <v>AR11SAZ525 - Controller</v>
          </cell>
        </row>
        <row r="198">
          <cell r="D198" t="str">
            <v>AR12FUZ525 - Controller</v>
          </cell>
        </row>
        <row r="199">
          <cell r="D199" t="str">
            <v>AR12FMZ525 - Controller</v>
          </cell>
        </row>
        <row r="200">
          <cell r="D200" t="str">
            <v>AR13BSZ525 - Controller</v>
          </cell>
        </row>
        <row r="201">
          <cell r="D201" t="str">
            <v>AR40LA2525 - Controller</v>
          </cell>
        </row>
        <row r="202">
          <cell r="D202" t="str">
            <v>AR41ACZ525 - Controller</v>
          </cell>
        </row>
        <row r="203">
          <cell r="D203" t="str">
            <v>AR42AFZ525 - Controller</v>
          </cell>
        </row>
        <row r="204">
          <cell r="D204" t="str">
            <v>AR43GCZ525 - Controller</v>
          </cell>
        </row>
        <row r="205">
          <cell r="D205" t="str">
            <v>AR44GSZ525 - Controller</v>
          </cell>
        </row>
        <row r="206">
          <cell r="D206" t="str">
            <v>BO10OGZ525 - Controller</v>
          </cell>
        </row>
        <row r="207">
          <cell r="D207" t="str">
            <v>BO11CIZ525 - Controller</v>
          </cell>
        </row>
        <row r="208">
          <cell r="D208" t="str">
            <v>BO11CNZ525 - Controller</v>
          </cell>
        </row>
        <row r="209">
          <cell r="D209" t="str">
            <v>CL10CH1525 - Controller</v>
          </cell>
        </row>
        <row r="210">
          <cell r="D210" t="str">
            <v>CL10CC1525 - Controller</v>
          </cell>
        </row>
        <row r="211">
          <cell r="D211" t="str">
            <v>CL10CB1525 - Controller</v>
          </cell>
        </row>
        <row r="212">
          <cell r="D212" t="str">
            <v>AR10CDZ880 - Costos improductivos</v>
          </cell>
        </row>
        <row r="213">
          <cell r="D213" t="str">
            <v>AR10CK4880 - Costos improductivos</v>
          </cell>
        </row>
        <row r="214">
          <cell r="D214" t="str">
            <v>AR10ANZ695 - Desarrollo de mercado</v>
          </cell>
        </row>
        <row r="215">
          <cell r="D215" t="str">
            <v>AR10SNZ695 - Desarrollo de mercado</v>
          </cell>
        </row>
        <row r="216">
          <cell r="D216" t="str">
            <v>AR104NZ695 - Desarrollo de mercado</v>
          </cell>
        </row>
        <row r="217">
          <cell r="D217" t="str">
            <v>AR106NZ695 - Desarrollo de mercado</v>
          </cell>
        </row>
        <row r="218">
          <cell r="D218" t="str">
            <v>AR10BNZ695 - Desarrollo de mercado</v>
          </cell>
        </row>
        <row r="219">
          <cell r="D219" t="str">
            <v>AR10BAZ700 - Desarrollo de mercado</v>
          </cell>
        </row>
        <row r="220">
          <cell r="D220" t="str">
            <v>AR11CNZ695 - Desarrollo de mercado</v>
          </cell>
        </row>
        <row r="221">
          <cell r="D221" t="str">
            <v>AR11SAZ695 - Desarrollo de mercado</v>
          </cell>
        </row>
        <row r="222">
          <cell r="D222" t="str">
            <v>AR10APZ530 - Desarrollo De Reservas</v>
          </cell>
        </row>
        <row r="223">
          <cell r="D223" t="str">
            <v>AR10SRZ530 - Desarrollo De Reservas</v>
          </cell>
        </row>
        <row r="224">
          <cell r="D224" t="str">
            <v>AR1040Z530 - Desarrollo De Reservas</v>
          </cell>
        </row>
        <row r="225">
          <cell r="D225" t="str">
            <v>AR1046Z530 - Desarrollo De Reservas</v>
          </cell>
        </row>
        <row r="226">
          <cell r="D226" t="str">
            <v>AR10BCZ530 - Desarrollo De Reservas</v>
          </cell>
        </row>
        <row r="227">
          <cell r="D227" t="str">
            <v>AR10CDZ530 - Desarrollo De Reservas</v>
          </cell>
        </row>
        <row r="228">
          <cell r="D228" t="str">
            <v>AR10CK4530 - Desarrollo De Reservas</v>
          </cell>
        </row>
        <row r="229">
          <cell r="D229" t="str">
            <v>AR10ANZ530 - Desarrollo De Reservas</v>
          </cell>
        </row>
        <row r="230">
          <cell r="D230" t="str">
            <v>AR10SNZ530 - Desarrollo De Reservas</v>
          </cell>
        </row>
        <row r="231">
          <cell r="D231" t="str">
            <v>AR104NZ530 - Desarrollo De Reservas</v>
          </cell>
        </row>
        <row r="232">
          <cell r="D232" t="str">
            <v>AR106NZ530 - Desarrollo De Reservas</v>
          </cell>
        </row>
        <row r="233">
          <cell r="D233" t="str">
            <v>AR10BNZ530 - Desarrollo De Reservas</v>
          </cell>
        </row>
        <row r="234">
          <cell r="D234" t="str">
            <v>AR40LE2530 - Desarrollo De Reservas</v>
          </cell>
        </row>
        <row r="235">
          <cell r="D235" t="str">
            <v>AR10AEZ530 - Desarrollo De Reservas</v>
          </cell>
        </row>
        <row r="236">
          <cell r="D236" t="str">
            <v>AR10FEZ530 - Desarrollo De Reservas</v>
          </cell>
        </row>
        <row r="237">
          <cell r="D237" t="str">
            <v>AR10CEZ530 - Desarrollo De Reservas</v>
          </cell>
        </row>
        <row r="238">
          <cell r="D238" t="str">
            <v>AR10SEZ530 - Desarrollo De Reservas</v>
          </cell>
        </row>
        <row r="239">
          <cell r="D239" t="str">
            <v>AR10BAZ530 - Desarrollo De Reservas</v>
          </cell>
        </row>
        <row r="240">
          <cell r="D240" t="str">
            <v>AR11CAZ530 - Desarrollo De Reservas</v>
          </cell>
        </row>
        <row r="241">
          <cell r="D241" t="str">
            <v>AR11CNZ530 - Desarrollo De Reservas</v>
          </cell>
        </row>
        <row r="242">
          <cell r="D242" t="str">
            <v>AR11SAZ530 - Desarrollo De Reservas</v>
          </cell>
        </row>
        <row r="243">
          <cell r="D243" t="str">
            <v>AR12FUZ530 - Desarrollo De Reservas</v>
          </cell>
        </row>
        <row r="244">
          <cell r="D244" t="str">
            <v>AR12FMZ530 - Desarrollo De Reservas</v>
          </cell>
        </row>
        <row r="245">
          <cell r="D245" t="str">
            <v>AR13BSZ530 - Desarrollo De Reservas</v>
          </cell>
        </row>
        <row r="246">
          <cell r="D246" t="str">
            <v>AR40LA2530 - Desarrollo De Reservas</v>
          </cell>
        </row>
        <row r="247">
          <cell r="D247" t="str">
            <v>AR41ACZ530 - Desarrollo De Reservas</v>
          </cell>
        </row>
        <row r="248">
          <cell r="D248" t="str">
            <v>AR42AFZ530 - Desarrollo De Reservas</v>
          </cell>
        </row>
        <row r="249">
          <cell r="D249" t="str">
            <v>AR43GCZ530 - Desarrollo De Reservas</v>
          </cell>
        </row>
        <row r="250">
          <cell r="D250" t="str">
            <v>AR44GSZ530 - Desarrollo De Reservas</v>
          </cell>
        </row>
        <row r="251">
          <cell r="D251" t="str">
            <v>BO10OGZ530 - Desarrollo De Reservas</v>
          </cell>
        </row>
        <row r="252">
          <cell r="D252" t="str">
            <v>BO11CIZ530 - Desarrollo De Reservas</v>
          </cell>
        </row>
        <row r="253">
          <cell r="D253" t="str">
            <v>BO11CNZ530 - Desarrollo De Reservas</v>
          </cell>
        </row>
        <row r="254">
          <cell r="D254" t="str">
            <v>CL10CH1530 - Desarrollo De Reservas</v>
          </cell>
        </row>
        <row r="255">
          <cell r="D255" t="str">
            <v>CL10CC1530 - Desarrollo De Reservas</v>
          </cell>
        </row>
        <row r="256">
          <cell r="D256" t="str">
            <v>CL10CB1530 - Desarrollo De Reservas</v>
          </cell>
        </row>
        <row r="257">
          <cell r="D257" t="str">
            <v>AR10CDZ535 - Energía</v>
          </cell>
        </row>
        <row r="258">
          <cell r="D258" t="str">
            <v>AR10CK4535 - Energía</v>
          </cell>
        </row>
        <row r="259">
          <cell r="D259" t="str">
            <v>AR10CD1001 - Eq. Mult. 1</v>
          </cell>
        </row>
        <row r="260">
          <cell r="D260" t="str">
            <v>AR10CD2001 - Eq. Mult. 1</v>
          </cell>
        </row>
        <row r="261">
          <cell r="D261" t="str">
            <v>AR10CD3001 - Eq. Mult. 1</v>
          </cell>
        </row>
        <row r="262">
          <cell r="D262" t="str">
            <v>AR10CD5001 - Eq. Mult. 1</v>
          </cell>
        </row>
        <row r="263">
          <cell r="D263" t="str">
            <v>AR10CD7001 - Eq. Mult. 1</v>
          </cell>
        </row>
        <row r="264">
          <cell r="D264" t="str">
            <v>AR10CD8001 - Eq. Mult. 1</v>
          </cell>
        </row>
        <row r="265">
          <cell r="D265" t="str">
            <v>AR10CD9001 - Eq. Mult. 1</v>
          </cell>
        </row>
        <row r="266">
          <cell r="D266" t="str">
            <v>AR10CDE001 - Eq. Mult. 1</v>
          </cell>
        </row>
        <row r="267">
          <cell r="D267" t="str">
            <v>AR10CDP001 - Eq. Mult. 1</v>
          </cell>
        </row>
        <row r="268">
          <cell r="D268" t="str">
            <v>AR10CK4001 - Eq. Mult. 1</v>
          </cell>
        </row>
        <row r="269">
          <cell r="D269" t="str">
            <v>AR10CD1002 - Eq. Mult. 2</v>
          </cell>
        </row>
        <row r="270">
          <cell r="D270" t="str">
            <v>AR10CD2002 - Eq. Mult. 2</v>
          </cell>
        </row>
        <row r="271">
          <cell r="D271" t="str">
            <v>AR10CD3002 - Eq. Mult. 2</v>
          </cell>
        </row>
        <row r="272">
          <cell r="D272" t="str">
            <v>AR10CD5002 - Eq. Mult. 2</v>
          </cell>
        </row>
        <row r="273">
          <cell r="D273" t="str">
            <v>AR10CD7002 - Eq. Mult. 2</v>
          </cell>
        </row>
        <row r="274">
          <cell r="D274" t="str">
            <v>AR10CD8002 - Eq. Mult. 2</v>
          </cell>
        </row>
        <row r="275">
          <cell r="D275" t="str">
            <v>AR10CD9002 - Eq. Mult. 2</v>
          </cell>
        </row>
        <row r="276">
          <cell r="D276" t="str">
            <v>AR10CDE002 - Eq. Mult. 2</v>
          </cell>
        </row>
        <row r="277">
          <cell r="D277" t="str">
            <v>AR10CDP002 - Eq. Mult. 2</v>
          </cell>
        </row>
        <row r="278">
          <cell r="D278" t="str">
            <v>AR10CK4002 - Eq. Mult. 2</v>
          </cell>
        </row>
        <row r="279">
          <cell r="D279" t="str">
            <v>AR10CD1003 - Eq. Mult. 3</v>
          </cell>
        </row>
        <row r="280">
          <cell r="D280" t="str">
            <v>AR10CD2003 - Eq. Mult. 3</v>
          </cell>
        </row>
        <row r="281">
          <cell r="D281" t="str">
            <v>AR10CD3003 - Eq. Mult. 3</v>
          </cell>
        </row>
        <row r="282">
          <cell r="D282" t="str">
            <v>AR10CD5003 - Eq. Mult. 3</v>
          </cell>
        </row>
        <row r="283">
          <cell r="D283" t="str">
            <v>AR10CD7003 - Eq. Mult. 3</v>
          </cell>
        </row>
        <row r="284">
          <cell r="D284" t="str">
            <v>AR10CD8003 - Eq. Mult. 3</v>
          </cell>
        </row>
        <row r="285">
          <cell r="D285" t="str">
            <v>AR10CD9003 - Eq. Mult. 3</v>
          </cell>
        </row>
        <row r="286">
          <cell r="D286" t="str">
            <v>AR10CK4003 - Eq. Mult. 3</v>
          </cell>
        </row>
        <row r="287">
          <cell r="D287" t="str">
            <v>AR10CD1008 - Eq. Mult. 8</v>
          </cell>
        </row>
        <row r="288">
          <cell r="D288" t="str">
            <v>AR10CD2008 - Eq. Mult. 8</v>
          </cell>
        </row>
        <row r="289">
          <cell r="D289" t="str">
            <v>AR10CD3008 - Eq. Mult. 8</v>
          </cell>
        </row>
        <row r="290">
          <cell r="D290" t="str">
            <v>AR10CD5008 - Eq. Mult. 8</v>
          </cell>
        </row>
        <row r="291">
          <cell r="D291" t="str">
            <v>AR10CD7008 - Eq. Mult. 8</v>
          </cell>
        </row>
        <row r="292">
          <cell r="D292" t="str">
            <v>AR10CD8008 - Eq. Mult. 8</v>
          </cell>
        </row>
        <row r="293">
          <cell r="D293" t="str">
            <v>AR10CD9008 - Eq. Mult. 8</v>
          </cell>
        </row>
        <row r="294">
          <cell r="D294" t="str">
            <v>AR10CK4008 - Eq. Mult. 8</v>
          </cell>
        </row>
        <row r="295">
          <cell r="D295" t="str">
            <v>AR10CD1130 - ESP</v>
          </cell>
        </row>
        <row r="296">
          <cell r="D296" t="str">
            <v>AR10CD2130 - ESP</v>
          </cell>
        </row>
        <row r="297">
          <cell r="D297" t="str">
            <v>AR10CD3130 - ESP</v>
          </cell>
        </row>
        <row r="298">
          <cell r="D298" t="str">
            <v>AR10CD5130 - ESP</v>
          </cell>
        </row>
        <row r="299">
          <cell r="D299" t="str">
            <v>AR10CD7130 - ESP</v>
          </cell>
        </row>
        <row r="300">
          <cell r="D300" t="str">
            <v>AR10CD8130 - ESP</v>
          </cell>
        </row>
        <row r="301">
          <cell r="D301" t="str">
            <v>AR10CD9130 - ESP</v>
          </cell>
        </row>
        <row r="302">
          <cell r="D302" t="str">
            <v>AR10CK4130 - ESP</v>
          </cell>
        </row>
        <row r="303">
          <cell r="D303" t="str">
            <v>AR10ANZ130 - ESP</v>
          </cell>
        </row>
        <row r="304">
          <cell r="D304" t="str">
            <v>AR10SNZ130 - ESP</v>
          </cell>
        </row>
        <row r="305">
          <cell r="D305" t="str">
            <v>AR104NZ130 - ESP</v>
          </cell>
        </row>
        <row r="306">
          <cell r="D306" t="str">
            <v>AR106NZ130 - ESP</v>
          </cell>
        </row>
        <row r="307">
          <cell r="D307" t="str">
            <v>AR10BNZ130 - ESP</v>
          </cell>
        </row>
        <row r="308">
          <cell r="D308" t="str">
            <v>AR40LE1130 - ESP</v>
          </cell>
        </row>
        <row r="309">
          <cell r="D309" t="str">
            <v>AR40LE2130 - ESP</v>
          </cell>
        </row>
        <row r="310">
          <cell r="D310" t="str">
            <v>AR10AE1130 - ESP</v>
          </cell>
        </row>
        <row r="311">
          <cell r="D311" t="str">
            <v>AR10AE2130 - ESP</v>
          </cell>
        </row>
        <row r="312">
          <cell r="D312" t="str">
            <v>AR10AE3130 - ESP</v>
          </cell>
        </row>
        <row r="313">
          <cell r="D313" t="str">
            <v>AR10AE4130 - ESP</v>
          </cell>
        </row>
        <row r="314">
          <cell r="D314" t="str">
            <v>AR10AE5130 - ESP</v>
          </cell>
        </row>
        <row r="315">
          <cell r="D315" t="str">
            <v>AR10FEZ130 - ESP</v>
          </cell>
        </row>
        <row r="316">
          <cell r="D316" t="str">
            <v>AR11CNZ130 - ESP</v>
          </cell>
        </row>
        <row r="317">
          <cell r="D317" t="str">
            <v>AR40LA1130 - ESP</v>
          </cell>
        </row>
        <row r="318">
          <cell r="D318" t="str">
            <v>AR40LA2130 - ESP</v>
          </cell>
        </row>
        <row r="319">
          <cell r="D319" t="str">
            <v>AR41AC1130 - ESP</v>
          </cell>
        </row>
        <row r="320">
          <cell r="D320" t="str">
            <v>AR41AC2130 - ESP</v>
          </cell>
        </row>
        <row r="321">
          <cell r="D321" t="str">
            <v>AR41AC3130 - ESP</v>
          </cell>
        </row>
        <row r="322">
          <cell r="D322" t="str">
            <v>AR41AC4130 - ESP</v>
          </cell>
        </row>
        <row r="323">
          <cell r="D323" t="str">
            <v>AR41AC5130 - ESP</v>
          </cell>
        </row>
        <row r="324">
          <cell r="D324" t="str">
            <v>AR42AFZ130 - ESP</v>
          </cell>
        </row>
        <row r="325">
          <cell r="D325" t="str">
            <v>BO11CIZ130 - ESP</v>
          </cell>
        </row>
        <row r="326">
          <cell r="D326" t="str">
            <v>BO11CNZ130 - ESP</v>
          </cell>
        </row>
        <row r="327">
          <cell r="D327" t="str">
            <v>CL10CH1130 - ESP</v>
          </cell>
        </row>
        <row r="328">
          <cell r="D328" t="str">
            <v>CL10CC1130 - ESP</v>
          </cell>
        </row>
        <row r="329">
          <cell r="D329" t="str">
            <v>CL10CB1130 - ESP</v>
          </cell>
        </row>
        <row r="330">
          <cell r="D330" t="str">
            <v>AR10CDZ540 - Excelencia Operativa</v>
          </cell>
        </row>
        <row r="331">
          <cell r="D331" t="str">
            <v>AR10CK4540 - Excelencia Operativa</v>
          </cell>
        </row>
        <row r="332">
          <cell r="D332" t="str">
            <v>AR10APZ675 - Exploración</v>
          </cell>
        </row>
        <row r="333">
          <cell r="D333" t="str">
            <v>AR10SRZ675 - Exploración</v>
          </cell>
        </row>
        <row r="334">
          <cell r="D334" t="str">
            <v>AR1040Z675 - Exploración</v>
          </cell>
        </row>
        <row r="335">
          <cell r="D335" t="str">
            <v>AR1046Z675 - Exploración</v>
          </cell>
        </row>
        <row r="336">
          <cell r="D336" t="str">
            <v>AR10BCZ675 - Exploración</v>
          </cell>
        </row>
        <row r="337">
          <cell r="D337" t="str">
            <v>AR10ANZ670 - Exploración</v>
          </cell>
        </row>
        <row r="338">
          <cell r="D338" t="str">
            <v>AR10SNZ670 - Exploración</v>
          </cell>
        </row>
        <row r="339">
          <cell r="D339" t="str">
            <v>AR104NZ670 - Exploración</v>
          </cell>
        </row>
        <row r="340">
          <cell r="D340" t="str">
            <v>AR106NZ670 - Exploración</v>
          </cell>
        </row>
        <row r="341">
          <cell r="D341" t="str">
            <v>AR10BNZ670 - Exploración</v>
          </cell>
        </row>
        <row r="342">
          <cell r="D342" t="str">
            <v>AR40LE2675 - Exploración</v>
          </cell>
        </row>
        <row r="343">
          <cell r="D343" t="str">
            <v>AR10AEZ675 - Exploración</v>
          </cell>
        </row>
        <row r="344">
          <cell r="D344" t="str">
            <v>AR10FEZ675 - Exploración</v>
          </cell>
        </row>
        <row r="345">
          <cell r="D345" t="str">
            <v>AR10CEZ675 - Exploración</v>
          </cell>
        </row>
        <row r="346">
          <cell r="D346" t="str">
            <v>AR10SEZ675 - Exploración</v>
          </cell>
        </row>
        <row r="347">
          <cell r="D347" t="str">
            <v>AR10BAZ675 - Exploración</v>
          </cell>
        </row>
        <row r="348">
          <cell r="D348" t="str">
            <v>AR11CAZ675 - Exploración</v>
          </cell>
        </row>
        <row r="349">
          <cell r="D349" t="str">
            <v>AR11CNZ670 - Exploración</v>
          </cell>
        </row>
        <row r="350">
          <cell r="D350" t="str">
            <v>AR11SAZ670 - Exploración</v>
          </cell>
        </row>
        <row r="351">
          <cell r="D351" t="str">
            <v>AR12FUZ675 - Exploración</v>
          </cell>
        </row>
        <row r="352">
          <cell r="D352" t="str">
            <v>AR12FMZ675 - Exploración</v>
          </cell>
        </row>
        <row r="353">
          <cell r="D353" t="str">
            <v>AR13BSZ675 - Exploración</v>
          </cell>
        </row>
        <row r="354">
          <cell r="D354" t="str">
            <v>AR40LA2675 - Exploración</v>
          </cell>
        </row>
        <row r="355">
          <cell r="D355" t="str">
            <v>AR41ACZ675 - Exploración</v>
          </cell>
        </row>
        <row r="356">
          <cell r="D356" t="str">
            <v>AR42AFZ675 - Exploración</v>
          </cell>
        </row>
        <row r="357">
          <cell r="D357" t="str">
            <v>AR43GCZ675 - Exploración</v>
          </cell>
        </row>
        <row r="358">
          <cell r="D358" t="str">
            <v>AR44GSZ675 - Exploración</v>
          </cell>
        </row>
        <row r="359">
          <cell r="D359" t="str">
            <v>BO10OGZ675 - Exploración</v>
          </cell>
        </row>
        <row r="360">
          <cell r="D360" t="str">
            <v>BO11CIZ675 - Exploración</v>
          </cell>
        </row>
        <row r="361">
          <cell r="D361" t="str">
            <v>BO11CNZ675 - Exploración</v>
          </cell>
        </row>
        <row r="362">
          <cell r="D362" t="str">
            <v>CL10CH1675 - Exploración</v>
          </cell>
        </row>
        <row r="363">
          <cell r="D363" t="str">
            <v>CL10CC1675 - Exploración</v>
          </cell>
        </row>
        <row r="364">
          <cell r="D364" t="str">
            <v>CL10CB1675 - Exploración</v>
          </cell>
        </row>
        <row r="365">
          <cell r="D365" t="str">
            <v>AR10ANZ715 - Finanzas Corporativas de Capital</v>
          </cell>
        </row>
        <row r="366">
          <cell r="D366" t="str">
            <v>AR10SNZ715 - Finanzas Corporativas de Capital</v>
          </cell>
        </row>
        <row r="367">
          <cell r="D367" t="str">
            <v>AR104NZ715 - Finanzas Corporativas de Capital</v>
          </cell>
        </row>
        <row r="368">
          <cell r="D368" t="str">
            <v>AR106NZ715 - Finanzas Corporativas de Capital</v>
          </cell>
        </row>
        <row r="369">
          <cell r="D369" t="str">
            <v>AR10BNZ715 - Finanzas Corporativas de Capital</v>
          </cell>
        </row>
        <row r="370">
          <cell r="D370" t="str">
            <v>AR10BAZ720 - Finanzas Corporativas de Capital</v>
          </cell>
        </row>
        <row r="371">
          <cell r="D371" t="str">
            <v>AR11CNZ715 - Finanzas Corporativas de Capital</v>
          </cell>
        </row>
        <row r="372">
          <cell r="D372" t="str">
            <v>AR11SAZ715 - Finanzas Corporativas de Capital</v>
          </cell>
        </row>
        <row r="373">
          <cell r="D373" t="str">
            <v>AR10APZ545 - Finanzas Y Planeamiento</v>
          </cell>
        </row>
        <row r="374">
          <cell r="D374" t="str">
            <v>AR10SRZ545 - Finanzas Y Planeamiento</v>
          </cell>
        </row>
        <row r="375">
          <cell r="D375" t="str">
            <v>AR1040Z545 - Finanzas Y Planeamiento</v>
          </cell>
        </row>
        <row r="376">
          <cell r="D376" t="str">
            <v>AR1046Z545 - Finanzas Y Planeamiento</v>
          </cell>
        </row>
        <row r="377">
          <cell r="D377" t="str">
            <v>AR10BCZ545 - Finanzas Y Planeamiento</v>
          </cell>
        </row>
        <row r="378">
          <cell r="D378" t="str">
            <v>AR10CDZ545 - Finanzas Y Planeamiento</v>
          </cell>
        </row>
        <row r="379">
          <cell r="D379" t="str">
            <v>AR10CK4545 - Finanzas Y Planeamiento</v>
          </cell>
        </row>
        <row r="380">
          <cell r="D380" t="str">
            <v>AR10ANZ545 - Finanzas Y Planeamiento</v>
          </cell>
        </row>
        <row r="381">
          <cell r="D381" t="str">
            <v>AR10SNZ545 - Finanzas Y Planeamiento</v>
          </cell>
        </row>
        <row r="382">
          <cell r="D382" t="str">
            <v>AR104NZ545 - Finanzas Y Planeamiento</v>
          </cell>
        </row>
        <row r="383">
          <cell r="D383" t="str">
            <v>AR106NZ545 - Finanzas Y Planeamiento</v>
          </cell>
        </row>
        <row r="384">
          <cell r="D384" t="str">
            <v>AR10BNZ545 - Finanzas Y Planeamiento</v>
          </cell>
        </row>
        <row r="385">
          <cell r="D385" t="str">
            <v>AR40LE2545 - Finanzas Y Planeamiento</v>
          </cell>
        </row>
        <row r="386">
          <cell r="D386" t="str">
            <v>AR10FEZ545 - Finanzas Y Planeamiento</v>
          </cell>
        </row>
        <row r="387">
          <cell r="D387" t="str">
            <v>AR10CEZ545 - Finanzas Y Planeamiento</v>
          </cell>
        </row>
        <row r="388">
          <cell r="D388" t="str">
            <v>AR10SEZ545 - Finanzas Y Planeamiento</v>
          </cell>
        </row>
        <row r="389">
          <cell r="D389" t="str">
            <v>AR10BAZ545 - Finanzas Y Planeamiento</v>
          </cell>
        </row>
        <row r="390">
          <cell r="D390" t="str">
            <v>AR11CAZ545 - Finanzas Y Planeamiento</v>
          </cell>
        </row>
        <row r="391">
          <cell r="D391" t="str">
            <v>AR11CNZ545 - Finanzas Y Planeamiento</v>
          </cell>
        </row>
        <row r="392">
          <cell r="D392" t="str">
            <v>AR11SAZ545 - Finanzas Y Planeamiento</v>
          </cell>
        </row>
        <row r="393">
          <cell r="D393" t="str">
            <v>AR12FUZ545 - Finanzas Y Planeamiento</v>
          </cell>
        </row>
        <row r="394">
          <cell r="D394" t="str">
            <v>AR12FMZ545 - Finanzas Y Planeamiento</v>
          </cell>
        </row>
        <row r="395">
          <cell r="D395" t="str">
            <v>AR13BSZ545 - Finanzas Y Planeamiento</v>
          </cell>
        </row>
        <row r="396">
          <cell r="D396" t="str">
            <v>AR40LA2545 - Finanzas Y Planeamiento</v>
          </cell>
        </row>
        <row r="397">
          <cell r="D397" t="str">
            <v>AR42AFZ545 - Finanzas Y Planeamiento</v>
          </cell>
        </row>
        <row r="398">
          <cell r="D398" t="str">
            <v>AR43GCZ545 - Finanzas Y Planeamiento</v>
          </cell>
        </row>
        <row r="399">
          <cell r="D399" t="str">
            <v>AR44GSZ545 - Finanzas Y Planeamiento</v>
          </cell>
        </row>
        <row r="400">
          <cell r="D400" t="str">
            <v>BO10OGZ545 - Finanzas Y Planeamiento</v>
          </cell>
        </row>
        <row r="401">
          <cell r="D401" t="str">
            <v>BO11CIZ545 - Finanzas Y Planeamiento</v>
          </cell>
        </row>
        <row r="402">
          <cell r="D402" t="str">
            <v>BO11CNZ545 - Finanzas Y Planeamiento</v>
          </cell>
        </row>
        <row r="403">
          <cell r="D403" t="str">
            <v>CL10CH1545 - Finanzas Y Planeamiento</v>
          </cell>
        </row>
        <row r="404">
          <cell r="D404" t="str">
            <v>CL10CC1545 - Finanzas Y Planeamiento</v>
          </cell>
        </row>
        <row r="405">
          <cell r="D405" t="str">
            <v>CL10CB1545 - Finanzas Y Planeamiento</v>
          </cell>
        </row>
        <row r="406">
          <cell r="D406" t="str">
            <v>AR10APZ860 - Gas</v>
          </cell>
        </row>
        <row r="407">
          <cell r="D407" t="str">
            <v>AR10SRZ860 - Gas</v>
          </cell>
        </row>
        <row r="408">
          <cell r="D408" t="str">
            <v>AR11CAZ860 - Gas</v>
          </cell>
        </row>
        <row r="409">
          <cell r="D409" t="str">
            <v>AR10CD1160 - Gas lift</v>
          </cell>
        </row>
        <row r="410">
          <cell r="D410" t="str">
            <v>AR10CD2160 - Gas lift</v>
          </cell>
        </row>
        <row r="411">
          <cell r="D411" t="str">
            <v>AR10CD3160 - Gas lift</v>
          </cell>
        </row>
        <row r="412">
          <cell r="D412" t="str">
            <v>AR10CD5160 - Gas lift</v>
          </cell>
        </row>
        <row r="413">
          <cell r="D413" t="str">
            <v>AR10CD7160 - Gas lift</v>
          </cell>
        </row>
        <row r="414">
          <cell r="D414" t="str">
            <v>AR10CD8160 - Gas lift</v>
          </cell>
        </row>
        <row r="415">
          <cell r="D415" t="str">
            <v>AR10CD9160 - Gas lift</v>
          </cell>
        </row>
        <row r="416">
          <cell r="D416" t="str">
            <v>AR10CK4160 - Gas lift</v>
          </cell>
        </row>
        <row r="417">
          <cell r="D417" t="str">
            <v>AR10ANZ160 - Gas lift</v>
          </cell>
        </row>
        <row r="418">
          <cell r="D418" t="str">
            <v>AR10SNZ160 - Gas lift</v>
          </cell>
        </row>
        <row r="419">
          <cell r="D419" t="str">
            <v>AR104NZ160 - Gas lift</v>
          </cell>
        </row>
        <row r="420">
          <cell r="D420" t="str">
            <v>AR106NZ160 - Gas lift</v>
          </cell>
        </row>
        <row r="421">
          <cell r="D421" t="str">
            <v>AR10BNZ160 - Gas lift</v>
          </cell>
        </row>
        <row r="422">
          <cell r="D422" t="str">
            <v>AR40LE1160 - Gas lift</v>
          </cell>
        </row>
        <row r="423">
          <cell r="D423" t="str">
            <v>AR40LE2160 - Gas lift</v>
          </cell>
        </row>
        <row r="424">
          <cell r="D424" t="str">
            <v>AR10AE1160 - Gas lift</v>
          </cell>
        </row>
        <row r="425">
          <cell r="D425" t="str">
            <v>AR10AE2160 - Gas lift</v>
          </cell>
        </row>
        <row r="426">
          <cell r="D426" t="str">
            <v>AR10AE3160 - Gas lift</v>
          </cell>
        </row>
        <row r="427">
          <cell r="D427" t="str">
            <v>AR10AE4160 - Gas lift</v>
          </cell>
        </row>
        <row r="428">
          <cell r="D428" t="str">
            <v>AR10AE5160 - Gas lift</v>
          </cell>
        </row>
        <row r="429">
          <cell r="D429" t="str">
            <v>AR10FEZ160 - Gas lift</v>
          </cell>
        </row>
        <row r="430">
          <cell r="D430" t="str">
            <v>AR11CNZ160 - Gas lift</v>
          </cell>
        </row>
        <row r="431">
          <cell r="D431" t="str">
            <v>AR40LA1160 - Gas lift</v>
          </cell>
        </row>
        <row r="432">
          <cell r="D432" t="str">
            <v>AR40LA2160 - Gas lift</v>
          </cell>
        </row>
        <row r="433">
          <cell r="D433" t="str">
            <v>AR41AC1160 - Gas lift</v>
          </cell>
        </row>
        <row r="434">
          <cell r="D434" t="str">
            <v>AR41AC2160 - Gas lift</v>
          </cell>
        </row>
        <row r="435">
          <cell r="D435" t="str">
            <v>AR41AC3160 - Gas lift</v>
          </cell>
        </row>
        <row r="436">
          <cell r="D436" t="str">
            <v>AR41AC4160 - Gas lift</v>
          </cell>
        </row>
        <row r="437">
          <cell r="D437" t="str">
            <v>AR41AC5160 - Gas lift</v>
          </cell>
        </row>
        <row r="438">
          <cell r="D438" t="str">
            <v>AR42AFZ160 - Gas lift</v>
          </cell>
        </row>
        <row r="439">
          <cell r="D439" t="str">
            <v>BO11CIZ160 - Gas lift</v>
          </cell>
        </row>
        <row r="440">
          <cell r="D440" t="str">
            <v>BO11CNZ160 - Gas lift</v>
          </cell>
        </row>
        <row r="441">
          <cell r="D441" t="str">
            <v>CL10CH1160 - Gas lift</v>
          </cell>
        </row>
        <row r="442">
          <cell r="D442" t="str">
            <v>CL10CC1160 - Gas lift</v>
          </cell>
        </row>
        <row r="443">
          <cell r="D443" t="str">
            <v>CL10CB1160 - Gas lift</v>
          </cell>
        </row>
        <row r="444">
          <cell r="D444" t="str">
            <v>AR10LAZ860 - Gas Transportation</v>
          </cell>
        </row>
        <row r="445">
          <cell r="D445" t="str">
            <v>AR10ACZ860 - Gas Transportation</v>
          </cell>
        </row>
        <row r="446">
          <cell r="D446" t="str">
            <v>AR10GCZ860 - Gas Transportation</v>
          </cell>
        </row>
        <row r="447">
          <cell r="D447" t="str">
            <v>AR10GSZ860 - Gas Transportation</v>
          </cell>
        </row>
        <row r="448">
          <cell r="D448" t="str">
            <v>AR10CD1860 - Gas Transportation</v>
          </cell>
        </row>
        <row r="449">
          <cell r="D449" t="str">
            <v>AR10CD2860 - Gas Transportation</v>
          </cell>
        </row>
        <row r="450">
          <cell r="D450" t="str">
            <v>AR10CD3860 - Gas Transportation</v>
          </cell>
        </row>
        <row r="451">
          <cell r="D451" t="str">
            <v>AR10CD5860 - Gas Transportation</v>
          </cell>
        </row>
        <row r="452">
          <cell r="D452" t="str">
            <v>AR10CD7860 - Gas Transportation</v>
          </cell>
        </row>
        <row r="453">
          <cell r="D453" t="str">
            <v>AR10CD8860 - Gas Transportation</v>
          </cell>
        </row>
        <row r="454">
          <cell r="D454" t="str">
            <v>AR10CD9860 - Gas Transportation</v>
          </cell>
        </row>
        <row r="455">
          <cell r="D455" t="str">
            <v>AR10CDZ860 - Gas Transportation</v>
          </cell>
        </row>
        <row r="456">
          <cell r="D456" t="str">
            <v>AR10CK4860 - Gas Transportation</v>
          </cell>
        </row>
        <row r="457">
          <cell r="D457" t="str">
            <v>AR10ANZ860 - Gas Transportation</v>
          </cell>
        </row>
        <row r="458">
          <cell r="D458" t="str">
            <v>AR10SNZ860 - Gas Transportation</v>
          </cell>
        </row>
        <row r="459">
          <cell r="D459" t="str">
            <v>AR40LE2860 - Gas Transportation</v>
          </cell>
        </row>
        <row r="460">
          <cell r="D460" t="str">
            <v>AR10AEZ860 - Gas Transportation</v>
          </cell>
        </row>
        <row r="461">
          <cell r="D461" t="str">
            <v>AR11CNZ860 - Gas Transportation</v>
          </cell>
        </row>
        <row r="462">
          <cell r="D462" t="str">
            <v>AR11SAZ860 - Gas Transportation</v>
          </cell>
        </row>
        <row r="463">
          <cell r="D463" t="str">
            <v>AR12FUZ860 - Gas Transportation</v>
          </cell>
        </row>
        <row r="464">
          <cell r="D464" t="str">
            <v>AR12FMZ860 - Gas Transportation</v>
          </cell>
        </row>
        <row r="465">
          <cell r="D465" t="str">
            <v>AR40LA2860 - Gas Transportation</v>
          </cell>
        </row>
        <row r="466">
          <cell r="D466" t="str">
            <v>AR41ACZ860 - Gas Transportation</v>
          </cell>
        </row>
        <row r="467">
          <cell r="D467" t="str">
            <v>CL10CH1860 - Gas Transportation</v>
          </cell>
        </row>
        <row r="468">
          <cell r="D468" t="str">
            <v>CL10CC1860 - Gas Transportation</v>
          </cell>
        </row>
        <row r="469">
          <cell r="D469" t="str">
            <v>CL10CB1860 - Gas Transportation</v>
          </cell>
        </row>
        <row r="470">
          <cell r="D470" t="str">
            <v>AR10BAZ725 - Gcia de aseg. del desarrollo</v>
          </cell>
        </row>
        <row r="471">
          <cell r="D471" t="str">
            <v>AR10CD1910 - Geofísica</v>
          </cell>
        </row>
        <row r="472">
          <cell r="D472" t="str">
            <v>AR10CD2910 - Geofísica</v>
          </cell>
        </row>
        <row r="473">
          <cell r="D473" t="str">
            <v>AR10CD3910 - Geofísica</v>
          </cell>
        </row>
        <row r="474">
          <cell r="D474" t="str">
            <v>AR10CD5910 - Geofísica</v>
          </cell>
        </row>
        <row r="475">
          <cell r="D475" t="str">
            <v>AR10CD7910 - Geofísica</v>
          </cell>
        </row>
        <row r="476">
          <cell r="D476" t="str">
            <v>AR10CD8910 - Geofísica</v>
          </cell>
        </row>
        <row r="477">
          <cell r="D477" t="str">
            <v>AR10CD9910 - Geofísica</v>
          </cell>
        </row>
        <row r="478">
          <cell r="D478" t="str">
            <v>AR10CDZ910 - Geofísica</v>
          </cell>
        </row>
        <row r="479">
          <cell r="D479" t="str">
            <v>AR10CK4910 - Geofísica</v>
          </cell>
        </row>
        <row r="480">
          <cell r="D480" t="str">
            <v>AR10PIZ910 - Geofísica</v>
          </cell>
        </row>
        <row r="481">
          <cell r="D481" t="str">
            <v>AR10PMZ910 - Geofísica</v>
          </cell>
        </row>
        <row r="482">
          <cell r="D482" t="str">
            <v>AR10ANZ910 - Geofísica</v>
          </cell>
        </row>
        <row r="483">
          <cell r="D483" t="str">
            <v>AR10SNZ910 - Geofísica</v>
          </cell>
        </row>
        <row r="484">
          <cell r="D484" t="str">
            <v>AR104NZ910 - Geofísica</v>
          </cell>
        </row>
        <row r="485">
          <cell r="D485" t="str">
            <v>AR106NZ910 - Geofísica</v>
          </cell>
        </row>
        <row r="486">
          <cell r="D486" t="str">
            <v>AR10BNZ910 - Geofísica</v>
          </cell>
        </row>
        <row r="487">
          <cell r="D487" t="str">
            <v>AR40LE1910 - Geofísica</v>
          </cell>
        </row>
        <row r="488">
          <cell r="D488" t="str">
            <v>AR40LE2910 - Geofísica</v>
          </cell>
        </row>
        <row r="489">
          <cell r="D489" t="str">
            <v>AR40LE2910 - Geofísica</v>
          </cell>
        </row>
        <row r="490">
          <cell r="D490" t="str">
            <v>AR10AE1910 - Geofísica</v>
          </cell>
        </row>
        <row r="491">
          <cell r="D491" t="str">
            <v>AR10AE2910 - Geofísica</v>
          </cell>
        </row>
        <row r="492">
          <cell r="D492" t="str">
            <v>AR10AE3910 - Geofísica</v>
          </cell>
        </row>
        <row r="493">
          <cell r="D493" t="str">
            <v>AR10AE4910 - Geofísica</v>
          </cell>
        </row>
        <row r="494">
          <cell r="D494" t="str">
            <v>AR10AE5910 - Geofísica</v>
          </cell>
        </row>
        <row r="495">
          <cell r="D495" t="str">
            <v>AR10AEZ910 - Geofísica</v>
          </cell>
        </row>
        <row r="496">
          <cell r="D496" t="str">
            <v>AR10CEZ910 - Geofísica</v>
          </cell>
        </row>
        <row r="497">
          <cell r="D497" t="str">
            <v>AR10SEZ910 - Geofísica</v>
          </cell>
        </row>
        <row r="498">
          <cell r="D498" t="str">
            <v>AR11CNZ910 - Geofísica</v>
          </cell>
        </row>
        <row r="499">
          <cell r="D499" t="str">
            <v>AR13BSZ910 - Geofísica</v>
          </cell>
        </row>
        <row r="500">
          <cell r="D500" t="str">
            <v>AR40LA1910 - Geofísica</v>
          </cell>
        </row>
        <row r="501">
          <cell r="D501" t="str">
            <v>AR40LA2910 - Geofísica</v>
          </cell>
        </row>
        <row r="502">
          <cell r="D502" t="str">
            <v>AR40LA2910 - Geofísica</v>
          </cell>
        </row>
        <row r="503">
          <cell r="D503" t="str">
            <v>AR41AC1910 - Geofísica</v>
          </cell>
        </row>
        <row r="504">
          <cell r="D504" t="str">
            <v>AR41AC2910 - Geofísica</v>
          </cell>
        </row>
        <row r="505">
          <cell r="D505" t="str">
            <v>AR41AC3910 - Geofísica</v>
          </cell>
        </row>
        <row r="506">
          <cell r="D506" t="str">
            <v>AR41AC4910 - Geofísica</v>
          </cell>
        </row>
        <row r="507">
          <cell r="D507" t="str">
            <v>AR41AC5910 - Geofísica</v>
          </cell>
        </row>
        <row r="508">
          <cell r="D508" t="str">
            <v>AR41ACZ910 - Geofísica</v>
          </cell>
        </row>
        <row r="509">
          <cell r="D509" t="str">
            <v>AR43GCZ910 - Geofísica</v>
          </cell>
        </row>
        <row r="510">
          <cell r="D510" t="str">
            <v>AR44GSZ910 - Geofísica</v>
          </cell>
        </row>
        <row r="511">
          <cell r="D511" t="str">
            <v>BO11CIZ910 - Geofísica</v>
          </cell>
        </row>
        <row r="512">
          <cell r="D512" t="str">
            <v>BO11CNZ910 - Geofísica</v>
          </cell>
        </row>
        <row r="513">
          <cell r="D513" t="str">
            <v>CL10CH1910 - Geofísica</v>
          </cell>
        </row>
        <row r="514">
          <cell r="D514" t="str">
            <v>CL10CC1910 - Geofísica</v>
          </cell>
        </row>
        <row r="515">
          <cell r="D515" t="str">
            <v>CL10CB1910 - Geofísica</v>
          </cell>
        </row>
        <row r="516">
          <cell r="D516" t="str">
            <v>AR10CD1905 - Geología</v>
          </cell>
        </row>
        <row r="517">
          <cell r="D517" t="str">
            <v>AR10CD2905 - Geología</v>
          </cell>
        </row>
        <row r="518">
          <cell r="D518" t="str">
            <v>AR10CD3905 - Geología</v>
          </cell>
        </row>
        <row r="519">
          <cell r="D519" t="str">
            <v>AR10CD5905 - Geología</v>
          </cell>
        </row>
        <row r="520">
          <cell r="D520" t="str">
            <v>AR10CD7905 - Geología</v>
          </cell>
        </row>
        <row r="521">
          <cell r="D521" t="str">
            <v>AR10CD8905 - Geología</v>
          </cell>
        </row>
        <row r="522">
          <cell r="D522" t="str">
            <v>AR10CD9905 - Geología</v>
          </cell>
        </row>
        <row r="523">
          <cell r="D523" t="str">
            <v>AR10CDZ905 - Geología</v>
          </cell>
        </row>
        <row r="524">
          <cell r="D524" t="str">
            <v>AR10CK4905 - Geología</v>
          </cell>
        </row>
        <row r="525">
          <cell r="D525" t="str">
            <v>AR10PIZ905 - Geología</v>
          </cell>
        </row>
        <row r="526">
          <cell r="D526" t="str">
            <v>AR10PMZ905 - Geología</v>
          </cell>
        </row>
        <row r="527">
          <cell r="D527" t="str">
            <v>AR10ANZ905 - Geología</v>
          </cell>
        </row>
        <row r="528">
          <cell r="D528" t="str">
            <v>AR10SNZ905 - Geología</v>
          </cell>
        </row>
        <row r="529">
          <cell r="D529" t="str">
            <v>AR104NZ905 - Geología</v>
          </cell>
        </row>
        <row r="530">
          <cell r="D530" t="str">
            <v>AR106NZ905 - Geología</v>
          </cell>
        </row>
        <row r="531">
          <cell r="D531" t="str">
            <v>AR10BNZ905 - Geología</v>
          </cell>
        </row>
        <row r="532">
          <cell r="D532" t="str">
            <v>AR40LE1905 - Geología</v>
          </cell>
        </row>
        <row r="533">
          <cell r="D533" t="str">
            <v>AR40LE2905 - Geología</v>
          </cell>
        </row>
        <row r="534">
          <cell r="D534" t="str">
            <v>AR40LE2905 - Geología</v>
          </cell>
        </row>
        <row r="535">
          <cell r="D535" t="str">
            <v>AR10AE1905 - Geología</v>
          </cell>
        </row>
        <row r="536">
          <cell r="D536" t="str">
            <v>AR10AE2905 - Geología</v>
          </cell>
        </row>
        <row r="537">
          <cell r="D537" t="str">
            <v>AR10AE3905 - Geología</v>
          </cell>
        </row>
        <row r="538">
          <cell r="D538" t="str">
            <v>AR10AE4905 - Geología</v>
          </cell>
        </row>
        <row r="539">
          <cell r="D539" t="str">
            <v>AR10AE5905 - Geología</v>
          </cell>
        </row>
        <row r="540">
          <cell r="D540" t="str">
            <v>AR10AEZ905 - Geología</v>
          </cell>
        </row>
        <row r="541">
          <cell r="D541" t="str">
            <v>AR10CEZ905 - Geología</v>
          </cell>
        </row>
        <row r="542">
          <cell r="D542" t="str">
            <v>AR10SEZ905 - Geología</v>
          </cell>
        </row>
        <row r="543">
          <cell r="D543" t="str">
            <v>AR11CNZ905 - Geología</v>
          </cell>
        </row>
        <row r="544">
          <cell r="D544" t="str">
            <v>AR13BSZ905 - Geología</v>
          </cell>
        </row>
        <row r="545">
          <cell r="D545" t="str">
            <v>AR40LA1905 - Geología</v>
          </cell>
        </row>
        <row r="546">
          <cell r="D546" t="str">
            <v>AR40LA2905 - Geología</v>
          </cell>
        </row>
        <row r="547">
          <cell r="D547" t="str">
            <v>AR40LA2905 - Geología</v>
          </cell>
        </row>
        <row r="548">
          <cell r="D548" t="str">
            <v>AR41AC1905 - Geología</v>
          </cell>
        </row>
        <row r="549">
          <cell r="D549" t="str">
            <v>AR41AC2905 - Geología</v>
          </cell>
        </row>
        <row r="550">
          <cell r="D550" t="str">
            <v>AR41AC3905 - Geología</v>
          </cell>
        </row>
        <row r="551">
          <cell r="D551" t="str">
            <v>AR41AC4905 - Geología</v>
          </cell>
        </row>
        <row r="552">
          <cell r="D552" t="str">
            <v>AR41AC5905 - Geología</v>
          </cell>
        </row>
        <row r="553">
          <cell r="D553" t="str">
            <v>AR41ACZ905 - Geología</v>
          </cell>
        </row>
        <row r="554">
          <cell r="D554" t="str">
            <v>AR43GCZ905 - Geología</v>
          </cell>
        </row>
        <row r="555">
          <cell r="D555" t="str">
            <v>AR44GSZ905 - Geología</v>
          </cell>
        </row>
        <row r="556">
          <cell r="D556" t="str">
            <v>BO11CIZ905 - Geología</v>
          </cell>
        </row>
        <row r="557">
          <cell r="D557" t="str">
            <v>BO11CNZ905 - Geología</v>
          </cell>
        </row>
        <row r="558">
          <cell r="D558" t="str">
            <v>CL10CH1905 - Geología</v>
          </cell>
        </row>
        <row r="559">
          <cell r="D559" t="str">
            <v>CL10CC1905 - Geología</v>
          </cell>
        </row>
        <row r="560">
          <cell r="D560" t="str">
            <v>CL10CB1905 - Geología</v>
          </cell>
        </row>
        <row r="561">
          <cell r="D561" t="str">
            <v>AR10CDZ550 - Gerencia De Servicios</v>
          </cell>
        </row>
        <row r="562">
          <cell r="D562" t="str">
            <v>AR10CK4550 - Gerencia De Servicios</v>
          </cell>
        </row>
        <row r="563">
          <cell r="D563" t="str">
            <v>AR10CDZ555 - Gerencia U.G.</v>
          </cell>
        </row>
        <row r="564">
          <cell r="D564" t="str">
            <v>AR10CK4555 - Gerencia U.G.</v>
          </cell>
        </row>
        <row r="565">
          <cell r="D565" t="str">
            <v>AR10CD1810 - Gestión de residuos</v>
          </cell>
        </row>
        <row r="566">
          <cell r="D566" t="str">
            <v>AR10CD2810 - Gestión de residuos</v>
          </cell>
        </row>
        <row r="567">
          <cell r="D567" t="str">
            <v>AR10CD3810 - Gestión de residuos</v>
          </cell>
        </row>
        <row r="568">
          <cell r="D568" t="str">
            <v>AR10CD5810 - Gestión de residuos</v>
          </cell>
        </row>
        <row r="569">
          <cell r="D569" t="str">
            <v>AR10CD7810 - Gestión de residuos</v>
          </cell>
        </row>
        <row r="570">
          <cell r="D570" t="str">
            <v>AR10CD8810 - Gestión de residuos</v>
          </cell>
        </row>
        <row r="571">
          <cell r="D571" t="str">
            <v>AR10CD9810 - Gestión de residuos</v>
          </cell>
        </row>
        <row r="572">
          <cell r="D572" t="str">
            <v>AR10CDE810 - Gestión de residuos</v>
          </cell>
        </row>
        <row r="573">
          <cell r="D573" t="str">
            <v>AR10CDP810 - Gestión de residuos</v>
          </cell>
        </row>
        <row r="574">
          <cell r="D574" t="str">
            <v>AR10CDZ810 - Gestión de residuos</v>
          </cell>
        </row>
        <row r="575">
          <cell r="D575" t="str">
            <v>AR10CK4810 - Gestión de residuos</v>
          </cell>
        </row>
        <row r="576">
          <cell r="D576" t="str">
            <v>AR10ANZ810 - Gestión de residuos</v>
          </cell>
        </row>
        <row r="577">
          <cell r="D577" t="str">
            <v>AR10SNZ810 - Gestión de residuos</v>
          </cell>
        </row>
        <row r="578">
          <cell r="D578" t="str">
            <v>AR10SNZ810 - Gestión de residuos</v>
          </cell>
        </row>
        <row r="579">
          <cell r="D579" t="str">
            <v>AR106NZ810 - Gestión de residuos</v>
          </cell>
        </row>
        <row r="580">
          <cell r="D580" t="str">
            <v>AR10BNZ810 - Gestión de residuos</v>
          </cell>
        </row>
        <row r="581">
          <cell r="D581" t="str">
            <v>AR40LE1810 - Gestión de residuos</v>
          </cell>
        </row>
        <row r="582">
          <cell r="D582" t="str">
            <v>AR40LE2810 - Gestión de residuos</v>
          </cell>
        </row>
        <row r="583">
          <cell r="D583" t="str">
            <v>AR40LE2810 - Gestión de residuos</v>
          </cell>
        </row>
        <row r="584">
          <cell r="D584" t="str">
            <v>AR10AE1810 - Gestión de residuos</v>
          </cell>
        </row>
        <row r="585">
          <cell r="D585" t="str">
            <v>AR10AE2810 - Gestión de residuos</v>
          </cell>
        </row>
        <row r="586">
          <cell r="D586" t="str">
            <v>AR10AE3810 - Gestión de residuos</v>
          </cell>
        </row>
        <row r="587">
          <cell r="D587" t="str">
            <v>AR10AE4810 - Gestión de residuos</v>
          </cell>
        </row>
        <row r="588">
          <cell r="D588" t="str">
            <v>AR10AE6810 - Gestión de residuos</v>
          </cell>
        </row>
        <row r="589">
          <cell r="D589" t="str">
            <v>AR10AE7810 - Gestión de residuos</v>
          </cell>
        </row>
        <row r="590">
          <cell r="D590" t="str">
            <v>AR10AE5810 - Gestión de residuos</v>
          </cell>
        </row>
        <row r="591">
          <cell r="D591" t="str">
            <v>AR10AEZ810 - Gestión de residuos</v>
          </cell>
        </row>
        <row r="592">
          <cell r="D592" t="str">
            <v>AR10CEZ810 - Gestión de residuos</v>
          </cell>
        </row>
        <row r="593">
          <cell r="D593" t="str">
            <v>AR10SEZ810 - Gestión de residuos</v>
          </cell>
        </row>
        <row r="594">
          <cell r="D594" t="str">
            <v>AR11CNZ810 - Gestión de residuos</v>
          </cell>
        </row>
        <row r="595">
          <cell r="D595" t="str">
            <v>AR11SAZ810 - Gestión de residuos</v>
          </cell>
        </row>
        <row r="596">
          <cell r="D596" t="str">
            <v>AR13BSZ810 - Gestión de residuos</v>
          </cell>
        </row>
        <row r="597">
          <cell r="D597" t="str">
            <v>AR40LA1810 - Gestión de residuos</v>
          </cell>
        </row>
        <row r="598">
          <cell r="D598" t="str">
            <v>AR40LA2810 - Gestión de residuos</v>
          </cell>
        </row>
        <row r="599">
          <cell r="D599" t="str">
            <v>AR40LA2810 - Gestión de residuos</v>
          </cell>
        </row>
        <row r="600">
          <cell r="D600" t="str">
            <v>AR41AC1810 - Gestión de residuos</v>
          </cell>
        </row>
        <row r="601">
          <cell r="D601" t="str">
            <v>AR41AC2810 - Gestión de residuos</v>
          </cell>
        </row>
        <row r="602">
          <cell r="D602" t="str">
            <v>AR41AC3810 - Gestión de residuos</v>
          </cell>
        </row>
        <row r="603">
          <cell r="D603" t="str">
            <v>AR41AC4810 - Gestión de residuos</v>
          </cell>
        </row>
        <row r="604">
          <cell r="D604" t="str">
            <v>AR41AC6810 - Gestión de residuos</v>
          </cell>
        </row>
        <row r="605">
          <cell r="D605" t="str">
            <v>AR41AC7810 - Gestión de residuos</v>
          </cell>
        </row>
        <row r="606">
          <cell r="D606" t="str">
            <v>AR41AC5810 - Gestión de residuos</v>
          </cell>
        </row>
        <row r="607">
          <cell r="D607" t="str">
            <v>AR41ACZ810 - Gestión de residuos</v>
          </cell>
        </row>
        <row r="608">
          <cell r="D608" t="str">
            <v>AR43GCZ810 - Gestión de residuos</v>
          </cell>
        </row>
        <row r="609">
          <cell r="D609" t="str">
            <v>AR44GSZ810 - Gestión de residuos</v>
          </cell>
        </row>
        <row r="610">
          <cell r="D610" t="str">
            <v>BO11CIZ810 - Gestión de residuos</v>
          </cell>
        </row>
        <row r="611">
          <cell r="D611" t="str">
            <v>BO11CNZ810 - Gestión de residuos</v>
          </cell>
        </row>
        <row r="612">
          <cell r="D612" t="str">
            <v>CL10CH1810 - Gestión de residuos</v>
          </cell>
        </row>
        <row r="613">
          <cell r="D613" t="str">
            <v>CL10CC1810 - Gestión de residuos</v>
          </cell>
        </row>
        <row r="614">
          <cell r="D614" t="str">
            <v>CL10CB1810 - Gestión de residuos</v>
          </cell>
        </row>
        <row r="615">
          <cell r="D615" t="str">
            <v>AR10APZ565 - Inf. Technology</v>
          </cell>
        </row>
        <row r="616">
          <cell r="D616" t="str">
            <v>AR10SRZ565 - Inf. Technology</v>
          </cell>
        </row>
        <row r="617">
          <cell r="D617" t="str">
            <v>AR1040Z565 - Inf. Technology</v>
          </cell>
        </row>
        <row r="618">
          <cell r="D618" t="str">
            <v>AR1046Z565 - Inf. Technology</v>
          </cell>
        </row>
        <row r="619">
          <cell r="D619" t="str">
            <v>AR10BCZ565 - Inf. Technology</v>
          </cell>
        </row>
        <row r="620">
          <cell r="D620" t="str">
            <v>AR10CDZ565 - Inf. Technology</v>
          </cell>
        </row>
        <row r="621">
          <cell r="D621" t="str">
            <v>AR10CK4565 - Inf. Technology</v>
          </cell>
        </row>
        <row r="622">
          <cell r="D622" t="str">
            <v>AR40LE2565 - Inf. Technology</v>
          </cell>
        </row>
        <row r="623">
          <cell r="D623" t="str">
            <v>AR10AEZ565 - Inf. Technology</v>
          </cell>
        </row>
        <row r="624">
          <cell r="D624" t="str">
            <v>AR10FEZ565 - Inf. Technology</v>
          </cell>
        </row>
        <row r="625">
          <cell r="D625" t="str">
            <v>AR10CEZ565 - Inf. Technology</v>
          </cell>
        </row>
        <row r="626">
          <cell r="D626" t="str">
            <v>AR10SEZ565 - Inf. Technology</v>
          </cell>
        </row>
        <row r="627">
          <cell r="D627" t="str">
            <v>AR11CAZ565 - Inf. Technology</v>
          </cell>
        </row>
        <row r="628">
          <cell r="D628" t="str">
            <v>AR40LA2565 - Inf. Technology</v>
          </cell>
        </row>
        <row r="629">
          <cell r="D629" t="str">
            <v>AR41ACZ565 - Inf. Technology</v>
          </cell>
        </row>
        <row r="630">
          <cell r="D630" t="str">
            <v>AR42AFZ565 - Inf. Technology</v>
          </cell>
        </row>
        <row r="631">
          <cell r="D631" t="str">
            <v>AR43GCZ565 - Inf. Technology</v>
          </cell>
        </row>
        <row r="632">
          <cell r="D632" t="str">
            <v>AR44GSZ565 - Inf. Technology</v>
          </cell>
        </row>
        <row r="633">
          <cell r="D633" t="str">
            <v>BO10OGZ565 - Inf. Technology</v>
          </cell>
        </row>
        <row r="634">
          <cell r="D634" t="str">
            <v>BO11CIZ565 - Inf. Technology</v>
          </cell>
        </row>
        <row r="635">
          <cell r="D635" t="str">
            <v>BO11CNZ565 - Inf. Technology</v>
          </cell>
        </row>
        <row r="636">
          <cell r="D636" t="str">
            <v>CL10CH1565 - Inf. Technology</v>
          </cell>
        </row>
        <row r="637">
          <cell r="D637" t="str">
            <v>CL10CC1565 - Inf. Technology</v>
          </cell>
        </row>
        <row r="638">
          <cell r="D638" t="str">
            <v>CL10CB1565 - Inf. Technology</v>
          </cell>
        </row>
        <row r="639">
          <cell r="D639" t="str">
            <v>AR10APZ656 - Information Tech.</v>
          </cell>
        </row>
        <row r="640">
          <cell r="D640" t="str">
            <v>AR10SRZ656 - Information Tech.</v>
          </cell>
        </row>
        <row r="641">
          <cell r="D641" t="str">
            <v>AR1040Z656 - Information Tech.</v>
          </cell>
        </row>
        <row r="642">
          <cell r="D642" t="str">
            <v>AR1046Z656 - Information Tech.</v>
          </cell>
        </row>
        <row r="643">
          <cell r="D643" t="str">
            <v>AR10BCZ656 - Information Tech.</v>
          </cell>
        </row>
        <row r="644">
          <cell r="D644" t="str">
            <v>AR10ANZ660 - Information Tech.</v>
          </cell>
        </row>
        <row r="645">
          <cell r="D645" t="str">
            <v>AR10SNZ660 - Information Tech.</v>
          </cell>
        </row>
        <row r="646">
          <cell r="D646" t="str">
            <v>AR104NZ660 - Information Tech.</v>
          </cell>
        </row>
        <row r="647">
          <cell r="D647" t="str">
            <v>AR106NZ660 - Information Tech.</v>
          </cell>
        </row>
        <row r="648">
          <cell r="D648" t="str">
            <v>AR10BNZ660 - Information Tech.</v>
          </cell>
        </row>
        <row r="649">
          <cell r="D649" t="str">
            <v>AR40LE2656 - Information Tech.</v>
          </cell>
        </row>
        <row r="650">
          <cell r="D650" t="str">
            <v>AR10AEZ656 - Information Tech.</v>
          </cell>
        </row>
        <row r="651">
          <cell r="D651" t="str">
            <v>AR10FEZ656 - Information Tech.</v>
          </cell>
        </row>
        <row r="652">
          <cell r="D652" t="str">
            <v>AR10CEZ656 - Information Tech.</v>
          </cell>
        </row>
        <row r="653">
          <cell r="D653" t="str">
            <v>AR10SEZ656 - Information Tech.</v>
          </cell>
        </row>
        <row r="654">
          <cell r="D654" t="str">
            <v>AR10BAZ656 - Information Tech.</v>
          </cell>
        </row>
        <row r="655">
          <cell r="D655" t="str">
            <v>AR11CAZ656 - Information Tech.</v>
          </cell>
        </row>
        <row r="656">
          <cell r="D656" t="str">
            <v>AR11CNZ660 - Information Tech.</v>
          </cell>
        </row>
        <row r="657">
          <cell r="D657" t="str">
            <v>AR11SAZ660 - Information Tech.</v>
          </cell>
        </row>
        <row r="658">
          <cell r="D658" t="str">
            <v>AR40LA2656 - Information Tech.</v>
          </cell>
        </row>
        <row r="659">
          <cell r="D659" t="str">
            <v>AR41ACZ656 - Information Tech.</v>
          </cell>
        </row>
        <row r="660">
          <cell r="D660" t="str">
            <v>AR42AFZ656 - Information Tech.</v>
          </cell>
        </row>
        <row r="661">
          <cell r="D661" t="str">
            <v>AR43GCZ656 - Information Tech.</v>
          </cell>
        </row>
        <row r="662">
          <cell r="D662" t="str">
            <v>AR44GSZ656 - Information Tech.</v>
          </cell>
        </row>
        <row r="663">
          <cell r="D663" t="str">
            <v>BO10OGZ656 - Information Tech.</v>
          </cell>
        </row>
        <row r="664">
          <cell r="D664" t="str">
            <v>BO11CIZ656 - Information Tech.</v>
          </cell>
        </row>
        <row r="665">
          <cell r="D665" t="str">
            <v>BO11CNZ656 - Information Tech.</v>
          </cell>
        </row>
        <row r="666">
          <cell r="D666" t="str">
            <v>CL10CH1656 - Information Tech.</v>
          </cell>
        </row>
        <row r="667">
          <cell r="D667" t="str">
            <v>CL10CC1656 - Information Tech.</v>
          </cell>
        </row>
        <row r="668">
          <cell r="D668" t="str">
            <v>CL10CB1656 - Information Tech.</v>
          </cell>
        </row>
        <row r="669">
          <cell r="D669" t="str">
            <v xml:space="preserve">AR10CDZ570 - Ing De Prod Y Recup Sec </v>
          </cell>
        </row>
        <row r="670">
          <cell r="D670" t="str">
            <v xml:space="preserve">AR10CK4570 - Ing De Prod Y Recup Sec </v>
          </cell>
        </row>
        <row r="671">
          <cell r="D671" t="str">
            <v>AR10ANZ705 - Ingeniería de Procesos y Pro P</v>
          </cell>
        </row>
        <row r="672">
          <cell r="D672" t="str">
            <v>AR10SNZ705 - Ingeniería de Procesos y Pro P</v>
          </cell>
        </row>
        <row r="673">
          <cell r="D673" t="str">
            <v>AR104NZ705 - Ingeniería de Procesos y Pro P</v>
          </cell>
        </row>
        <row r="674">
          <cell r="D674" t="str">
            <v>AR106NZ705 - Ingeniería de Procesos y Pro P</v>
          </cell>
        </row>
        <row r="675">
          <cell r="D675" t="str">
            <v>AR10BNZ705 - Ingeniería de Procesos y Pro P</v>
          </cell>
        </row>
        <row r="676">
          <cell r="D676" t="str">
            <v>AR10BAZ710 - Ingeniería de Procesos y Pro P</v>
          </cell>
        </row>
        <row r="677">
          <cell r="D677" t="str">
            <v>AR11CNZ705 - Ingeniería de Procesos y Pro P</v>
          </cell>
        </row>
        <row r="678">
          <cell r="D678" t="str">
            <v>AR11SAZ705 - Ingeniería de Procesos y Pro P</v>
          </cell>
        </row>
        <row r="679">
          <cell r="D679" t="str">
            <v>AR10CDZ575 - Ingenieria De Procesos y Proy (GIPP)</v>
          </cell>
        </row>
        <row r="680">
          <cell r="D680" t="str">
            <v>AR10CK4575 - Ingenieria De Procesos y Proy (GIPP)</v>
          </cell>
        </row>
        <row r="681">
          <cell r="D681" t="str">
            <v>AR10CD1100 - Ingeniería de producción &amp; Recuperación Secundaria</v>
          </cell>
        </row>
        <row r="682">
          <cell r="D682" t="str">
            <v>AR10CD2100 - Ingeniería de producción &amp; Recuperación Secundaria</v>
          </cell>
        </row>
        <row r="683">
          <cell r="D683" t="str">
            <v>AR10CD3100 - Ingeniería de producción &amp; Recuperación Secundaria</v>
          </cell>
        </row>
        <row r="684">
          <cell r="D684" t="str">
            <v>AR10CD5100 - Ingeniería de producción &amp; Recuperación Secundaria</v>
          </cell>
        </row>
        <row r="685">
          <cell r="D685" t="str">
            <v>AR10CD7100 - Ingeniería de producción &amp; Recuperación Secundaria</v>
          </cell>
        </row>
        <row r="686">
          <cell r="D686" t="str">
            <v>AR10CD8100 - Ingeniería de producción &amp; Recuperación Secundaria</v>
          </cell>
        </row>
        <row r="687">
          <cell r="D687" t="str">
            <v>AR10CD9100 - Ingeniería de producción &amp; Recuperación Secundaria</v>
          </cell>
        </row>
        <row r="688">
          <cell r="D688" t="str">
            <v>AR10CK4100 - Ingeniería de producción &amp; Recuperación Secundaria</v>
          </cell>
        </row>
        <row r="689">
          <cell r="D689" t="str">
            <v>AR10ANZ100 - Ingeniería de producción &amp; Recuperación Secundaria</v>
          </cell>
        </row>
        <row r="690">
          <cell r="D690" t="str">
            <v>AR10SNZ100 - Ingeniería de producción &amp; Recuperación Secundaria</v>
          </cell>
        </row>
        <row r="691">
          <cell r="D691" t="str">
            <v>AR104NZ100 - Ingeniería de producción &amp; Recuperación Secundaria</v>
          </cell>
        </row>
        <row r="692">
          <cell r="D692" t="str">
            <v>AR106NZ100 - Ingeniería de producción &amp; Recuperación Secundaria</v>
          </cell>
        </row>
        <row r="693">
          <cell r="D693" t="str">
            <v>AR10BNZ100 - Ingeniería de producción &amp; Recuperación Secundaria</v>
          </cell>
        </row>
        <row r="694">
          <cell r="D694" t="str">
            <v>AR40LE1100 - Ingeniería de producción &amp; Recuperación Secundaria</v>
          </cell>
        </row>
        <row r="695">
          <cell r="D695" t="str">
            <v>AR40LE2100 - Ingeniería de producción &amp; Recuperación Secundaria</v>
          </cell>
        </row>
        <row r="696">
          <cell r="D696" t="str">
            <v>AR10AE1100 - Ingeniería de producción &amp; Recuperación Secundaria</v>
          </cell>
        </row>
        <row r="697">
          <cell r="D697" t="str">
            <v>AR10AE2100 - Ingeniería de producción &amp; Recuperación Secundaria</v>
          </cell>
        </row>
        <row r="698">
          <cell r="D698" t="str">
            <v>AR10AE3100 - Ingeniería de producción &amp; Recuperación Secundaria</v>
          </cell>
        </row>
        <row r="699">
          <cell r="D699" t="str">
            <v>AR10AE4100 - Ingeniería de producción &amp; Recuperación Secundaria</v>
          </cell>
        </row>
        <row r="700">
          <cell r="D700" t="str">
            <v>AR10AE5100 - Ingeniería de producción &amp; Recuperación Secundaria</v>
          </cell>
        </row>
        <row r="701">
          <cell r="D701" t="str">
            <v>AR10FEZ100 - Ingeniería de producción &amp; Recuperación Secundaria</v>
          </cell>
        </row>
        <row r="702">
          <cell r="D702" t="str">
            <v>AR11CNZ100 - Ingeniería de producción &amp; Recuperación Secundaria</v>
          </cell>
        </row>
        <row r="703">
          <cell r="D703" t="str">
            <v>AR40LA1100 - Ingeniería de producción &amp; Recuperación Secundaria</v>
          </cell>
        </row>
        <row r="704">
          <cell r="D704" t="str">
            <v>AR40LA2100 - Ingeniería de producción &amp; Recuperación Secundaria</v>
          </cell>
        </row>
        <row r="705">
          <cell r="D705" t="str">
            <v>AR41AC1100 - Ingeniería de producción &amp; Recuperación Secundaria</v>
          </cell>
        </row>
        <row r="706">
          <cell r="D706" t="str">
            <v>AR41AC2100 - Ingeniería de producción &amp; Recuperación Secundaria</v>
          </cell>
        </row>
        <row r="707">
          <cell r="D707" t="str">
            <v>AR41AC3100 - Ingeniería de producción &amp; Recuperación Secundaria</v>
          </cell>
        </row>
        <row r="708">
          <cell r="D708" t="str">
            <v>AR41AC4100 - Ingeniería de producción &amp; Recuperación Secundaria</v>
          </cell>
        </row>
        <row r="709">
          <cell r="D709" t="str">
            <v>AR41AC5100 - Ingeniería de producción &amp; Recuperación Secundaria</v>
          </cell>
        </row>
        <row r="710">
          <cell r="D710" t="str">
            <v>AR42AFZ100 - Ingeniería de producción &amp; Recuperación Secundaria</v>
          </cell>
        </row>
        <row r="711">
          <cell r="D711" t="str">
            <v>BO11CIZ100 - Ingeniería de producción &amp; Recuperación Secundaria</v>
          </cell>
        </row>
        <row r="712">
          <cell r="D712" t="str">
            <v>BO11CNZ100 - Ingeniería de producción &amp; Recuperación Secundaria</v>
          </cell>
        </row>
        <row r="713">
          <cell r="D713" t="str">
            <v>CL10CH1100 - Ingeniería de producción &amp; Recuperación Secundaria</v>
          </cell>
        </row>
        <row r="714">
          <cell r="D714" t="str">
            <v>CL10CC1100 - Ingeniería de producción &amp; Recuperación Secundaria</v>
          </cell>
        </row>
        <row r="715">
          <cell r="D715" t="str">
            <v>CL10CB1100 - Ingeniería de producción &amp; Recuperación Secundaria</v>
          </cell>
        </row>
        <row r="716">
          <cell r="D716" t="str">
            <v>AR10CD1030 - Instalaciones de Superficie</v>
          </cell>
        </row>
        <row r="717">
          <cell r="D717" t="str">
            <v>AR10CD2030 - Instalaciones de Superficie</v>
          </cell>
        </row>
        <row r="718">
          <cell r="D718" t="str">
            <v>AR10CD3030 - Instalaciones de Superficie</v>
          </cell>
        </row>
        <row r="719">
          <cell r="D719" t="str">
            <v>AR10CD5030 - Instalaciones de Superficie</v>
          </cell>
        </row>
        <row r="720">
          <cell r="D720" t="str">
            <v>AR10CD7030 - Instalaciones de Superficie</v>
          </cell>
        </row>
        <row r="721">
          <cell r="D721" t="str">
            <v>AR10CD8030 - Instalaciones de Superficie</v>
          </cell>
        </row>
        <row r="722">
          <cell r="D722" t="str">
            <v>AR10CD9030 - Instalaciones de Superficie</v>
          </cell>
        </row>
        <row r="723">
          <cell r="D723" t="str">
            <v>AR10CDE030 - Instalaciones de Superficie</v>
          </cell>
        </row>
        <row r="724">
          <cell r="D724" t="str">
            <v>AR10CDP030 - Instalaciones de Superficie</v>
          </cell>
        </row>
        <row r="725">
          <cell r="D725" t="str">
            <v>AR10CK4030 - Instalaciones de Superficie</v>
          </cell>
        </row>
        <row r="726">
          <cell r="D726" t="str">
            <v>AR10ANZ030 - Instalaciones de Superficie</v>
          </cell>
        </row>
        <row r="727">
          <cell r="D727" t="str">
            <v>AR10SNZ030 - Instalaciones de Superficie</v>
          </cell>
        </row>
        <row r="728">
          <cell r="D728" t="str">
            <v>AR104NZ030 - Instalaciones de Superficie</v>
          </cell>
        </row>
        <row r="729">
          <cell r="D729" t="str">
            <v>AR106NZ030 - Instalaciones de Superficie</v>
          </cell>
        </row>
        <row r="730">
          <cell r="D730" t="str">
            <v>AR10BNZ030 - Instalaciones de Superficie</v>
          </cell>
        </row>
        <row r="731">
          <cell r="D731" t="str">
            <v>AR40LE1030 - Instalaciones de Superficie</v>
          </cell>
        </row>
        <row r="732">
          <cell r="D732" t="str">
            <v>AR40LE2030 - Instalaciones de Superficie</v>
          </cell>
        </row>
        <row r="733">
          <cell r="D733" t="str">
            <v>AR10AE1030 - Instalaciones de Superficie</v>
          </cell>
        </row>
        <row r="734">
          <cell r="D734" t="str">
            <v>AR10AE2030 - Instalaciones de Superficie</v>
          </cell>
        </row>
        <row r="735">
          <cell r="D735" t="str">
            <v>AR10AE3030 - Instalaciones de Superficie</v>
          </cell>
        </row>
        <row r="736">
          <cell r="D736" t="str">
            <v>AR10AE4030 - Instalaciones de Superficie</v>
          </cell>
        </row>
        <row r="737">
          <cell r="D737" t="str">
            <v>AR10AE6030 - Instalaciones de Superficie</v>
          </cell>
        </row>
        <row r="738">
          <cell r="D738" t="str">
            <v>AR10AE7030 - Instalaciones de Superficie</v>
          </cell>
        </row>
        <row r="739">
          <cell r="D739" t="str">
            <v>AR10AE5030 - Instalaciones de Superficie</v>
          </cell>
        </row>
        <row r="740">
          <cell r="D740" t="str">
            <v>AR10FEZ030 - Instalaciones de Superficie</v>
          </cell>
        </row>
        <row r="741">
          <cell r="D741" t="str">
            <v>AR11CNZ030 - Instalaciones de Superficie</v>
          </cell>
        </row>
        <row r="742">
          <cell r="D742" t="str">
            <v>AR40LA1030 - Instalaciones de Superficie</v>
          </cell>
        </row>
        <row r="743">
          <cell r="D743" t="str">
            <v>AR40LA2030 - Instalaciones de Superficie</v>
          </cell>
        </row>
        <row r="744">
          <cell r="D744" t="str">
            <v>AR41AC1030 - Instalaciones de Superficie</v>
          </cell>
        </row>
        <row r="745">
          <cell r="D745" t="str">
            <v>AR41AC2030 - Instalaciones de Superficie</v>
          </cell>
        </row>
        <row r="746">
          <cell r="D746" t="str">
            <v>AR41AC3030 - Instalaciones de Superficie</v>
          </cell>
        </row>
        <row r="747">
          <cell r="D747" t="str">
            <v>AR41AC4030 - Instalaciones de Superficie</v>
          </cell>
        </row>
        <row r="748">
          <cell r="D748" t="str">
            <v>AR41AC6030 - Instalaciones de Superficie</v>
          </cell>
        </row>
        <row r="749">
          <cell r="D749" t="str">
            <v>AR41AC7030 - Instalaciones de Superficie</v>
          </cell>
        </row>
        <row r="750">
          <cell r="D750" t="str">
            <v>AR41AC5030 - Instalaciones de Superficie</v>
          </cell>
        </row>
        <row r="751">
          <cell r="D751" t="str">
            <v>AR42AFZ030 - Instalaciones de Superficie</v>
          </cell>
        </row>
        <row r="752">
          <cell r="D752" t="str">
            <v>BO11CIZ030 - Instalaciones de Superficie</v>
          </cell>
        </row>
        <row r="753">
          <cell r="D753" t="str">
            <v>BO11CNZ030 - Instalaciones de Superficie</v>
          </cell>
        </row>
        <row r="754">
          <cell r="D754" t="str">
            <v>CL10CH1030 - Instalaciones de Superficie</v>
          </cell>
        </row>
        <row r="755">
          <cell r="D755" t="str">
            <v>CL10CC1030 - Instalaciones de Superficie</v>
          </cell>
        </row>
        <row r="756">
          <cell r="D756" t="str">
            <v>CL10CB1030 - Instalaciones de Superficie</v>
          </cell>
        </row>
        <row r="757">
          <cell r="D757" t="str">
            <v>AR10CD1200 - Integridad &amp; Corrosión</v>
          </cell>
        </row>
        <row r="758">
          <cell r="D758" t="str">
            <v>AR10CD2200 - Integridad &amp; Corrosión</v>
          </cell>
        </row>
        <row r="759">
          <cell r="D759" t="str">
            <v>AR10CD3200 - Integridad &amp; Corrosión</v>
          </cell>
        </row>
        <row r="760">
          <cell r="D760" t="str">
            <v>AR10CD5200 - Integridad &amp; Corrosión</v>
          </cell>
        </row>
        <row r="761">
          <cell r="D761" t="str">
            <v>AR10CD7200 - Integridad &amp; Corrosión</v>
          </cell>
        </row>
        <row r="762">
          <cell r="D762" t="str">
            <v>AR10CD8200 - Integridad &amp; Corrosión</v>
          </cell>
        </row>
        <row r="763">
          <cell r="D763" t="str">
            <v>AR10CD9200 - Integridad &amp; Corrosión</v>
          </cell>
        </row>
        <row r="764">
          <cell r="D764" t="str">
            <v>AR10CDE200 - Integridad &amp; Corrosión</v>
          </cell>
        </row>
        <row r="765">
          <cell r="D765" t="str">
            <v>AR10CDP200 - Integridad &amp; Corrosión</v>
          </cell>
        </row>
        <row r="766">
          <cell r="D766" t="str">
            <v>AR10CK4200 - Integridad &amp; Corrosión</v>
          </cell>
        </row>
        <row r="767">
          <cell r="D767" t="str">
            <v>AR10ANZ200 - Integridad &amp; Corrosión</v>
          </cell>
        </row>
        <row r="768">
          <cell r="D768" t="str">
            <v>AR10SNZ200 - Integridad &amp; Corrosión</v>
          </cell>
        </row>
        <row r="769">
          <cell r="D769" t="str">
            <v>AR104NZ200 - Integridad &amp; Corrosión</v>
          </cell>
        </row>
        <row r="770">
          <cell r="D770" t="str">
            <v>AR106NZ200 - Integridad &amp; Corrosión</v>
          </cell>
        </row>
        <row r="771">
          <cell r="D771" t="str">
            <v>AR10BNZ200 - Integridad &amp; Corrosión</v>
          </cell>
        </row>
        <row r="772">
          <cell r="D772" t="str">
            <v>AR40LE1200 - Integridad &amp; Corrosión</v>
          </cell>
        </row>
        <row r="773">
          <cell r="D773" t="str">
            <v>AR40LE2200 - Integridad &amp; Corrosión</v>
          </cell>
        </row>
        <row r="774">
          <cell r="D774" t="str">
            <v>AR10AE1200 - Integridad &amp; Corrosión</v>
          </cell>
        </row>
        <row r="775">
          <cell r="D775" t="str">
            <v>AR10AE2200 - Integridad &amp; Corrosión</v>
          </cell>
        </row>
        <row r="776">
          <cell r="D776" t="str">
            <v>AR10AE3200 - Integridad &amp; Corrosión</v>
          </cell>
        </row>
        <row r="777">
          <cell r="D777" t="str">
            <v>AR10AE4200 - Integridad &amp; Corrosión</v>
          </cell>
        </row>
        <row r="778">
          <cell r="D778" t="str">
            <v>AR10AE6200 - Integridad &amp; Corrosión</v>
          </cell>
        </row>
        <row r="779">
          <cell r="D779" t="str">
            <v>AR10AE7200 - Integridad &amp; Corrosión</v>
          </cell>
        </row>
        <row r="780">
          <cell r="D780" t="str">
            <v>AR10AE5200 - Integridad &amp; Corrosión</v>
          </cell>
        </row>
        <row r="781">
          <cell r="D781" t="str">
            <v>AR10FEZ200 - Integridad &amp; Corrosión</v>
          </cell>
        </row>
        <row r="782">
          <cell r="D782" t="str">
            <v>AR11CNZ200 - Integridad &amp; Corrosión</v>
          </cell>
        </row>
        <row r="783">
          <cell r="D783" t="str">
            <v>AR40LA1200 - Integridad &amp; Corrosión</v>
          </cell>
        </row>
        <row r="784">
          <cell r="D784" t="str">
            <v>AR40LA2200 - Integridad &amp; Corrosión</v>
          </cell>
        </row>
        <row r="785">
          <cell r="D785" t="str">
            <v>AR41AC1200 - Integridad &amp; Corrosión</v>
          </cell>
        </row>
        <row r="786">
          <cell r="D786" t="str">
            <v>AR41AC2200 - Integridad &amp; Corrosión</v>
          </cell>
        </row>
        <row r="787">
          <cell r="D787" t="str">
            <v>AR41AC3200 - Integridad &amp; Corrosión</v>
          </cell>
        </row>
        <row r="788">
          <cell r="D788" t="str">
            <v>AR41AC4200 - Integridad &amp; Corrosión</v>
          </cell>
        </row>
        <row r="789">
          <cell r="D789" t="str">
            <v>AR41AC6200 - Integridad &amp; Corrosión</v>
          </cell>
        </row>
        <row r="790">
          <cell r="D790" t="str">
            <v>AR41AC7200 - Integridad &amp; Corrosión</v>
          </cell>
        </row>
        <row r="791">
          <cell r="D791" t="str">
            <v>AR41AC5200 - Integridad &amp; Corrosión</v>
          </cell>
        </row>
        <row r="792">
          <cell r="D792" t="str">
            <v>AR42AFZ200 - Integridad &amp; Corrosión</v>
          </cell>
        </row>
        <row r="793">
          <cell r="D793" t="str">
            <v>BO11CIZ200 - Integridad &amp; Corrosión</v>
          </cell>
        </row>
        <row r="794">
          <cell r="D794" t="str">
            <v>BO11CNZ200 - Integridad &amp; Corrosión</v>
          </cell>
        </row>
        <row r="795">
          <cell r="D795" t="str">
            <v>CL10CH1200 - Integridad &amp; Corrosión</v>
          </cell>
        </row>
        <row r="796">
          <cell r="D796" t="str">
            <v>CL10CC1200 - Integridad &amp; Corrosión</v>
          </cell>
        </row>
        <row r="797">
          <cell r="D797" t="str">
            <v>CL10CB1200 - Integridad &amp; Corrosión</v>
          </cell>
        </row>
        <row r="798">
          <cell r="D798" t="str">
            <v>AR10CDZ580 - Integridad y Procesos</v>
          </cell>
        </row>
        <row r="799">
          <cell r="D799" t="str">
            <v>AR10CK4580 - Integridad y Procesos</v>
          </cell>
        </row>
        <row r="800">
          <cell r="D800" t="str">
            <v>AR10CD1020 - Lineas de Cond. De Prod P/G/A</v>
          </cell>
        </row>
        <row r="801">
          <cell r="D801" t="str">
            <v>AR10CD2020 - Lineas de Cond. De Prod P/G/A</v>
          </cell>
        </row>
        <row r="802">
          <cell r="D802" t="str">
            <v>AR10CD3020 - Lineas de Cond. De Prod P/G/A</v>
          </cell>
        </row>
        <row r="803">
          <cell r="D803" t="str">
            <v>AR10CD5020 - Lineas de Cond. De Prod P/G/A</v>
          </cell>
        </row>
        <row r="804">
          <cell r="D804" t="str">
            <v>AR10CD7020 - Lineas de Cond. De Prod P/G/A</v>
          </cell>
        </row>
        <row r="805">
          <cell r="D805" t="str">
            <v>AR10CD8020 - Lineas de Cond. De Prod P/G/A</v>
          </cell>
        </row>
        <row r="806">
          <cell r="D806" t="str">
            <v>AR10CD9020 - Lineas de Cond. De Prod P/G/A</v>
          </cell>
        </row>
        <row r="807">
          <cell r="D807" t="str">
            <v>AR10CDP020 - Lineas de Cond. De Prod P/G/A</v>
          </cell>
        </row>
        <row r="808">
          <cell r="D808" t="str">
            <v>AR10CK4020 - Lineas de Cond. De Prod P/G/A</v>
          </cell>
        </row>
        <row r="809">
          <cell r="D809" t="str">
            <v>AR10ANZ020 - Lineas de Cond. De Prod P/G/A</v>
          </cell>
        </row>
        <row r="810">
          <cell r="D810" t="str">
            <v>AR10SNZ020 - Lineas de Cond. De Prod P/G/A</v>
          </cell>
        </row>
        <row r="811">
          <cell r="D811" t="str">
            <v>AR104NZ020 - Lineas de Cond. De Prod P/G/A</v>
          </cell>
        </row>
        <row r="812">
          <cell r="D812" t="str">
            <v>AR106NZ020 - Lineas de Cond. De Prod P/G/A</v>
          </cell>
        </row>
        <row r="813">
          <cell r="D813" t="str">
            <v>AR10BNZ020 - Lineas de Cond. De Prod P/G/A</v>
          </cell>
        </row>
        <row r="814">
          <cell r="D814" t="str">
            <v>AR40LE1020 - Lineas de Cond. De Prod P/G/A</v>
          </cell>
        </row>
        <row r="815">
          <cell r="D815" t="str">
            <v>AR40LE2020 - Lineas de Cond. De Prod P/G/A</v>
          </cell>
        </row>
        <row r="816">
          <cell r="D816" t="str">
            <v>AR10AE1020 - Lineas de Cond. De Prod P/G/A</v>
          </cell>
        </row>
        <row r="817">
          <cell r="D817" t="str">
            <v>AR10AE2020 - Lineas de Cond. De Prod P/G/A</v>
          </cell>
        </row>
        <row r="818">
          <cell r="D818" t="str">
            <v>AR10AE3020 - Lineas de Cond. De Prod P/G/A</v>
          </cell>
        </row>
        <row r="819">
          <cell r="D819" t="str">
            <v>AR10AE4020 - Lineas de Cond. De Prod P/G/A</v>
          </cell>
        </row>
        <row r="820">
          <cell r="D820" t="str">
            <v>AR10AE6020 - Lineas de Cond. De Prod P/G/A</v>
          </cell>
        </row>
        <row r="821">
          <cell r="D821" t="str">
            <v>AR10AE7020 - Lineas de Cond. De Prod P/G/A</v>
          </cell>
        </row>
        <row r="822">
          <cell r="D822" t="str">
            <v>AR10AE5020 - Lineas de Cond. De Prod P/G/A</v>
          </cell>
        </row>
        <row r="823">
          <cell r="D823" t="str">
            <v>AR10FEZ020 - Lineas de Cond. De Prod P/G/A</v>
          </cell>
        </row>
        <row r="824">
          <cell r="D824" t="str">
            <v>AR11CNZ020 - Lineas de Cond. De Prod P/G/A</v>
          </cell>
        </row>
        <row r="825">
          <cell r="D825" t="str">
            <v>AR40LA1020 - Lineas de Cond. De Prod P/G/A</v>
          </cell>
        </row>
        <row r="826">
          <cell r="D826" t="str">
            <v>AR40LA2020 - Lineas de Cond. De Prod P/G/A</v>
          </cell>
        </row>
        <row r="827">
          <cell r="D827" t="str">
            <v>AR41AC1020 - Lineas de Cond. De Prod P/G/A</v>
          </cell>
        </row>
        <row r="828">
          <cell r="D828" t="str">
            <v>AR41AC2020 - Lineas de Cond. De Prod P/G/A</v>
          </cell>
        </row>
        <row r="829">
          <cell r="D829" t="str">
            <v>AR41AC3020 - Lineas de Cond. De Prod P/G/A</v>
          </cell>
        </row>
        <row r="830">
          <cell r="D830" t="str">
            <v>AR41AC4020 - Lineas de Cond. De Prod P/G/A</v>
          </cell>
        </row>
        <row r="831">
          <cell r="D831" t="str">
            <v>AR41AC6020 - Lineas de Cond. De Prod P/G/A</v>
          </cell>
        </row>
        <row r="832">
          <cell r="D832" t="str">
            <v>AR41AC7020 - Lineas de Cond. De Prod P/G/A</v>
          </cell>
        </row>
        <row r="833">
          <cell r="D833" t="str">
            <v>AR41AC5020 - Lineas de Cond. De Prod P/G/A</v>
          </cell>
        </row>
        <row r="834">
          <cell r="D834" t="str">
            <v>AR42AFZ020 - Lineas de Cond. De Prod P/G/A</v>
          </cell>
        </row>
        <row r="835">
          <cell r="D835" t="str">
            <v>BO11CIZ020 - Lineas de Cond. De Prod P/G/A</v>
          </cell>
        </row>
        <row r="836">
          <cell r="D836" t="str">
            <v>BO11CNZ020 - Lineas de Cond. De Prod P/G/A</v>
          </cell>
        </row>
        <row r="837">
          <cell r="D837" t="str">
            <v>CL10CH1020 - Lineas de Cond. De Prod P/G/A</v>
          </cell>
        </row>
        <row r="838">
          <cell r="D838" t="str">
            <v>CL10CC1020 - Lineas de Cond. De Prod P/G/A</v>
          </cell>
        </row>
        <row r="839">
          <cell r="D839" t="str">
            <v>CL10CB1020 - Lineas de Cond. De Prod P/G/A</v>
          </cell>
        </row>
        <row r="840">
          <cell r="D840" t="str">
            <v>AR10APZ585 - Logística - Soporte y Ss. de negocios</v>
          </cell>
        </row>
        <row r="841">
          <cell r="D841" t="str">
            <v>AR10SRZ585 - Logística - Soporte y Ss. de negocios</v>
          </cell>
        </row>
        <row r="842">
          <cell r="D842" t="str">
            <v>AR10CDZ585 - Logística - Soporte y Ss. de negocios</v>
          </cell>
        </row>
        <row r="843">
          <cell r="D843" t="str">
            <v>AR10CK4585 - Logística - Soporte y Ss. de negocios</v>
          </cell>
        </row>
        <row r="844">
          <cell r="D844" t="str">
            <v>AR10ANZ585 - Logística - Soporte y Ss. de negocios</v>
          </cell>
        </row>
        <row r="845">
          <cell r="D845" t="str">
            <v>AR10SNZ585 - Logística - Soporte y Ss. de negocios</v>
          </cell>
        </row>
        <row r="846">
          <cell r="D846" t="str">
            <v>AR104NZ585 - Logística - Soporte y Ss. de negocios</v>
          </cell>
        </row>
        <row r="847">
          <cell r="D847" t="str">
            <v>AR106NZ585 - Logística - Soporte y Ss. de negocios</v>
          </cell>
        </row>
        <row r="848">
          <cell r="D848" t="str">
            <v>AR10BNZ585 - Logística - Soporte y Ss. de negocios</v>
          </cell>
        </row>
        <row r="849">
          <cell r="D849" t="str">
            <v>AR40LE2585 - Logística - Soporte y Ss. de negocios</v>
          </cell>
        </row>
        <row r="850">
          <cell r="D850" t="str">
            <v>AR10AEZ585 - Logística - Soporte y Ss. de negocios</v>
          </cell>
        </row>
        <row r="851">
          <cell r="D851" t="str">
            <v>AR10FEZ585 - Logística - Soporte y Ss. de negocios</v>
          </cell>
        </row>
        <row r="852">
          <cell r="D852" t="str">
            <v>AR10CEZ585 - Logística - Soporte y Ss. de negocios</v>
          </cell>
        </row>
        <row r="853">
          <cell r="D853" t="str">
            <v>AR10SEZ585 - Logística - Soporte y Ss. de negocios</v>
          </cell>
        </row>
        <row r="854">
          <cell r="D854" t="str">
            <v>AR10BAZ585 - Logística - Soporte y Ss. de negocios</v>
          </cell>
        </row>
        <row r="855">
          <cell r="D855" t="str">
            <v>AR11CAZ585 - Logística - Soporte y Ss. de negocios</v>
          </cell>
        </row>
        <row r="856">
          <cell r="D856" t="str">
            <v>AR11CAZ585 - Logística - Soporte y Ss. de negocios</v>
          </cell>
        </row>
        <row r="857">
          <cell r="D857" t="str">
            <v>AR11CNZ585 - Logística - Soporte y Ss. de negocios</v>
          </cell>
        </row>
        <row r="858">
          <cell r="D858" t="str">
            <v>AR11SAZ585 - Logística - Soporte y Ss. de negocios</v>
          </cell>
        </row>
        <row r="859">
          <cell r="D859" t="str">
            <v>AR12FUZ585 - Logística - Soporte y Ss. de negocios</v>
          </cell>
        </row>
        <row r="860">
          <cell r="D860" t="str">
            <v>AR12FMZ585 - Logística - Soporte y Ss. de negocios</v>
          </cell>
        </row>
        <row r="861">
          <cell r="D861" t="str">
            <v>AR13BSZ585 - Logística - Soporte y Ss. de negocios</v>
          </cell>
        </row>
        <row r="862">
          <cell r="D862" t="str">
            <v>AR40LA2585 - Logística - Soporte y Ss. de negocios</v>
          </cell>
        </row>
        <row r="863">
          <cell r="D863" t="str">
            <v>AR41ACZ585 - Logística - Soporte y Ss. de negocios</v>
          </cell>
        </row>
        <row r="864">
          <cell r="D864" t="str">
            <v>AR42AFZ585 - Logística - Soporte y Ss. de negocios</v>
          </cell>
        </row>
        <row r="865">
          <cell r="D865" t="str">
            <v>AR43GCZ585 - Logística - Soporte y Ss. de negocios</v>
          </cell>
        </row>
        <row r="866">
          <cell r="D866" t="str">
            <v>AR44GSZ585 - Logística - Soporte y Ss. de negocios</v>
          </cell>
        </row>
        <row r="867">
          <cell r="D867" t="str">
            <v>BO10OGZ585 - Logística - Soporte y Ss. de negocios</v>
          </cell>
        </row>
        <row r="868">
          <cell r="D868" t="str">
            <v>BO11CIZ585 - Logística - Soporte y Ss. de negocios</v>
          </cell>
        </row>
        <row r="869">
          <cell r="D869" t="str">
            <v>BO11CNZ585 - Logística - Soporte y Ss. de negocios</v>
          </cell>
        </row>
        <row r="870">
          <cell r="D870" t="str">
            <v>CL10CH1585 - Logística - Soporte y Ss. de negocios</v>
          </cell>
        </row>
        <row r="871">
          <cell r="D871" t="str">
            <v>CL10CC1585 - Logística - Soporte y Ss. de negocios</v>
          </cell>
        </row>
        <row r="872">
          <cell r="D872" t="str">
            <v>CL10CB1585 - Logística - Soporte y Ss. de negocios</v>
          </cell>
        </row>
        <row r="873">
          <cell r="D873" t="str">
            <v>AR10CDZ590 - Mantenimiento</v>
          </cell>
        </row>
        <row r="874">
          <cell r="D874" t="str">
            <v>AR10CK4590 - Mantenimiento</v>
          </cell>
        </row>
        <row r="875">
          <cell r="D875" t="str">
            <v>AR10CD1220 - Mantenimiento AIB</v>
          </cell>
        </row>
        <row r="876">
          <cell r="D876" t="str">
            <v>AR10CD2220 - Mantenimiento AIB</v>
          </cell>
        </row>
        <row r="877">
          <cell r="D877" t="str">
            <v>AR10CD3220 - Mantenimiento AIB</v>
          </cell>
        </row>
        <row r="878">
          <cell r="D878" t="str">
            <v>AR10CD5220 - Mantenimiento AIB</v>
          </cell>
        </row>
        <row r="879">
          <cell r="D879" t="str">
            <v>AR10CD7220 - Mantenimiento AIB</v>
          </cell>
        </row>
        <row r="880">
          <cell r="D880" t="str">
            <v>AR10CD8220 - Mantenimiento AIB</v>
          </cell>
        </row>
        <row r="881">
          <cell r="D881" t="str">
            <v>AR10CD9220 - Mantenimiento AIB</v>
          </cell>
        </row>
        <row r="882">
          <cell r="D882" t="str">
            <v>AR10CK4220 - Mantenimiento AIB</v>
          </cell>
        </row>
        <row r="883">
          <cell r="D883" t="str">
            <v>AR10ANZ220 - Mantenimiento AIB</v>
          </cell>
        </row>
        <row r="884">
          <cell r="D884" t="str">
            <v>AR10SNZ220 - Mantenimiento AIB</v>
          </cell>
        </row>
        <row r="885">
          <cell r="D885" t="str">
            <v>AR104NZ220 - Mantenimiento AIB</v>
          </cell>
        </row>
        <row r="886">
          <cell r="D886" t="str">
            <v>AR106NZ220 - Mantenimiento AIB</v>
          </cell>
        </row>
        <row r="887">
          <cell r="D887" t="str">
            <v>AR10BNZ220 - Mantenimiento AIB</v>
          </cell>
        </row>
        <row r="888">
          <cell r="D888" t="str">
            <v>AR40LE1220 - Mantenimiento AIB</v>
          </cell>
        </row>
        <row r="889">
          <cell r="D889" t="str">
            <v>AR40LE2220 - Mantenimiento AIB</v>
          </cell>
        </row>
        <row r="890">
          <cell r="D890" t="str">
            <v>AR10AE1220 - Mantenimiento AIB</v>
          </cell>
        </row>
        <row r="891">
          <cell r="D891" t="str">
            <v>AR10AE2220 - Mantenimiento AIB</v>
          </cell>
        </row>
        <row r="892">
          <cell r="D892" t="str">
            <v>AR10AE3220 - Mantenimiento AIB</v>
          </cell>
        </row>
        <row r="893">
          <cell r="D893" t="str">
            <v>AR10AE4220 - Mantenimiento AIB</v>
          </cell>
        </row>
        <row r="894">
          <cell r="D894" t="str">
            <v>AR10AE6220 - Mantenimiento AIB</v>
          </cell>
        </row>
        <row r="895">
          <cell r="D895" t="str">
            <v>AR10AE7220 - Mantenimiento AIB</v>
          </cell>
        </row>
        <row r="896">
          <cell r="D896" t="str">
            <v>AR10AE5220 - Mantenimiento AIB</v>
          </cell>
        </row>
        <row r="897">
          <cell r="D897" t="str">
            <v>AR10FEZ220 - Mantenimiento AIB</v>
          </cell>
        </row>
        <row r="898">
          <cell r="D898" t="str">
            <v>AR11CNZ220 - Mantenimiento AIB</v>
          </cell>
        </row>
        <row r="899">
          <cell r="D899" t="str">
            <v>AR40LA1220 - Mantenimiento AIB</v>
          </cell>
        </row>
        <row r="900">
          <cell r="D900" t="str">
            <v>AR40LA2220 - Mantenimiento AIB</v>
          </cell>
        </row>
        <row r="901">
          <cell r="D901" t="str">
            <v>AR41AC1220 - Mantenimiento AIB</v>
          </cell>
        </row>
        <row r="902">
          <cell r="D902" t="str">
            <v>AR41AC2220 - Mantenimiento AIB</v>
          </cell>
        </row>
        <row r="903">
          <cell r="D903" t="str">
            <v>AR41AC3220 - Mantenimiento AIB</v>
          </cell>
        </row>
        <row r="904">
          <cell r="D904" t="str">
            <v>AR41AC4220 - Mantenimiento AIB</v>
          </cell>
        </row>
        <row r="905">
          <cell r="D905" t="str">
            <v>AR41AC6220 - Mantenimiento AIB</v>
          </cell>
        </row>
        <row r="906">
          <cell r="D906" t="str">
            <v>AR41AC7220 - Mantenimiento AIB</v>
          </cell>
        </row>
        <row r="907">
          <cell r="D907" t="str">
            <v>AR41AC5220 - Mantenimiento AIB</v>
          </cell>
        </row>
        <row r="908">
          <cell r="D908" t="str">
            <v>AR42AFZ220 - Mantenimiento AIB</v>
          </cell>
        </row>
        <row r="909">
          <cell r="D909" t="str">
            <v>BO11CIZ220 - Mantenimiento AIB</v>
          </cell>
        </row>
        <row r="910">
          <cell r="D910" t="str">
            <v>BO11CNZ220 - Mantenimiento AIB</v>
          </cell>
        </row>
        <row r="911">
          <cell r="D911" t="str">
            <v>CL10CH1220 - Mantenimiento AIB</v>
          </cell>
        </row>
        <row r="912">
          <cell r="D912" t="str">
            <v>CL10CC1220 - Mantenimiento AIB</v>
          </cell>
        </row>
        <row r="913">
          <cell r="D913" t="str">
            <v>CL10CB1220 - Mantenimiento AIB</v>
          </cell>
        </row>
        <row r="914">
          <cell r="D914" t="str">
            <v>AR10CD1210 - Mantenimiento Automatización</v>
          </cell>
        </row>
        <row r="915">
          <cell r="D915" t="str">
            <v>AR10CD2210 - Mantenimiento Automatización</v>
          </cell>
        </row>
        <row r="916">
          <cell r="D916" t="str">
            <v>AR10CD3210 - Mantenimiento Automatización</v>
          </cell>
        </row>
        <row r="917">
          <cell r="D917" t="str">
            <v>AR10CD5210 - Mantenimiento Automatización</v>
          </cell>
        </row>
        <row r="918">
          <cell r="D918" t="str">
            <v>AR10CD7210 - Mantenimiento Automatización</v>
          </cell>
        </row>
        <row r="919">
          <cell r="D919" t="str">
            <v>AR10CD8210 - Mantenimiento Automatización</v>
          </cell>
        </row>
        <row r="920">
          <cell r="D920" t="str">
            <v>AR10CD9210 - Mantenimiento Automatización</v>
          </cell>
        </row>
        <row r="921">
          <cell r="D921" t="str">
            <v>AR10CDE210 - Mantenimiento Automatización</v>
          </cell>
        </row>
        <row r="922">
          <cell r="D922" t="str">
            <v>AR10CDP210 - Mantenimiento Automatización</v>
          </cell>
        </row>
        <row r="923">
          <cell r="D923" t="str">
            <v>AR10CK4210 - Mantenimiento Automatización</v>
          </cell>
        </row>
        <row r="924">
          <cell r="D924" t="str">
            <v>AR10ANZ210 - Mantenimiento Automatización</v>
          </cell>
        </row>
        <row r="925">
          <cell r="D925" t="str">
            <v>AR10SNZ210 - Mantenimiento Automatización</v>
          </cell>
        </row>
        <row r="926">
          <cell r="D926" t="str">
            <v>AR104NZ210 - Mantenimiento Automatización</v>
          </cell>
        </row>
        <row r="927">
          <cell r="D927" t="str">
            <v>AR106NZ210 - Mantenimiento Automatización</v>
          </cell>
        </row>
        <row r="928">
          <cell r="D928" t="str">
            <v>AR10BNZ210 - Mantenimiento Automatización</v>
          </cell>
        </row>
        <row r="929">
          <cell r="D929" t="str">
            <v>AR40LE1210 - Mantenimiento Automatización</v>
          </cell>
        </row>
        <row r="930">
          <cell r="D930" t="str">
            <v>AR40LE2210 - Mantenimiento Automatización</v>
          </cell>
        </row>
        <row r="931">
          <cell r="D931" t="str">
            <v>AR10AE1210 - Mantenimiento Automatización</v>
          </cell>
        </row>
        <row r="932">
          <cell r="D932" t="str">
            <v>AR10AE2210 - Mantenimiento Automatización</v>
          </cell>
        </row>
        <row r="933">
          <cell r="D933" t="str">
            <v>AR10AE3210 - Mantenimiento Automatización</v>
          </cell>
        </row>
        <row r="934">
          <cell r="D934" t="str">
            <v>AR10AE4210 - Mantenimiento Automatización</v>
          </cell>
        </row>
        <row r="935">
          <cell r="D935" t="str">
            <v>AR10AE6210 - Mantenimiento Automatización</v>
          </cell>
        </row>
        <row r="936">
          <cell r="D936" t="str">
            <v>AR10AE7210 - Mantenimiento Automatización</v>
          </cell>
        </row>
        <row r="937">
          <cell r="D937" t="str">
            <v>AR10AE5210 - Mantenimiento Automatización</v>
          </cell>
        </row>
        <row r="938">
          <cell r="D938" t="str">
            <v>AR10FEZ210 - Mantenimiento Automatización</v>
          </cell>
        </row>
        <row r="939">
          <cell r="D939" t="str">
            <v>AR11CNZ210 - Mantenimiento Automatización</v>
          </cell>
        </row>
        <row r="940">
          <cell r="D940" t="str">
            <v>AR40LA1210 - Mantenimiento Automatización</v>
          </cell>
        </row>
        <row r="941">
          <cell r="D941" t="str">
            <v>AR40LA2210 - Mantenimiento Automatización</v>
          </cell>
        </row>
        <row r="942">
          <cell r="D942" t="str">
            <v>AR41AC1210 - Mantenimiento Automatización</v>
          </cell>
        </row>
        <row r="943">
          <cell r="D943" t="str">
            <v>AR41AC2210 - Mantenimiento Automatización</v>
          </cell>
        </row>
        <row r="944">
          <cell r="D944" t="str">
            <v>AR41AC3210 - Mantenimiento Automatización</v>
          </cell>
        </row>
        <row r="945">
          <cell r="D945" t="str">
            <v>AR41AC4210 - Mantenimiento Automatización</v>
          </cell>
        </row>
        <row r="946">
          <cell r="D946" t="str">
            <v>AR41AC6210 - Mantenimiento Automatización</v>
          </cell>
        </row>
        <row r="947">
          <cell r="D947" t="str">
            <v>AR41AC7210 - Mantenimiento Automatización</v>
          </cell>
        </row>
        <row r="948">
          <cell r="D948" t="str">
            <v>AR41AC5210 - Mantenimiento Automatización</v>
          </cell>
        </row>
        <row r="949">
          <cell r="D949" t="str">
            <v>AR42AFZ210 - Mantenimiento Automatización</v>
          </cell>
        </row>
        <row r="950">
          <cell r="D950" t="str">
            <v>BO11CIZ210 - Mantenimiento Automatización</v>
          </cell>
        </row>
        <row r="951">
          <cell r="D951" t="str">
            <v>BO11CNZ210 - Mantenimiento Automatización</v>
          </cell>
        </row>
        <row r="952">
          <cell r="D952" t="str">
            <v>CL10CH1210 - Mantenimiento Automatización</v>
          </cell>
        </row>
        <row r="953">
          <cell r="D953" t="str">
            <v>CL10CC1210 - Mantenimiento Automatización</v>
          </cell>
        </row>
        <row r="954">
          <cell r="D954" t="str">
            <v>CL10CB1210 - Mantenimiento Automatización</v>
          </cell>
        </row>
        <row r="955">
          <cell r="D955" t="str">
            <v>AR10CD1270 - Mantenimiento de Ductos</v>
          </cell>
        </row>
        <row r="956">
          <cell r="D956" t="str">
            <v>AR10CD2270 - Mantenimiento de Ductos</v>
          </cell>
        </row>
        <row r="957">
          <cell r="D957" t="str">
            <v>AR10CD3270 - Mantenimiento de Ductos</v>
          </cell>
        </row>
        <row r="958">
          <cell r="D958" t="str">
            <v>AR10CD5270 - Mantenimiento de Ductos</v>
          </cell>
        </row>
        <row r="959">
          <cell r="D959" t="str">
            <v>AR10CD7270 - Mantenimiento de Ductos</v>
          </cell>
        </row>
        <row r="960">
          <cell r="D960" t="str">
            <v>AR10CD8270 - Mantenimiento de Ductos</v>
          </cell>
        </row>
        <row r="961">
          <cell r="D961" t="str">
            <v>AR10CD9270 - Mantenimiento de Ductos</v>
          </cell>
        </row>
        <row r="962">
          <cell r="D962" t="str">
            <v>AR10CDP270 - Mantenimiento de Ductos</v>
          </cell>
        </row>
        <row r="963">
          <cell r="D963" t="str">
            <v>AR10CK4270 - Mantenimiento de Ductos</v>
          </cell>
        </row>
        <row r="964">
          <cell r="D964" t="str">
            <v>AR10ANZ270 - Mantenimiento de Ductos</v>
          </cell>
        </row>
        <row r="965">
          <cell r="D965" t="str">
            <v>AR10SNZ270 - Mantenimiento de Ductos</v>
          </cell>
        </row>
        <row r="966">
          <cell r="D966" t="str">
            <v>AR104NZ270 - Mantenimiento de Ductos</v>
          </cell>
        </row>
        <row r="967">
          <cell r="D967" t="str">
            <v>AR106NZ270 - Mantenimiento de Ductos</v>
          </cell>
        </row>
        <row r="968">
          <cell r="D968" t="str">
            <v>AR10BNZ270 - Mantenimiento de Ductos</v>
          </cell>
        </row>
        <row r="969">
          <cell r="D969" t="str">
            <v>AR40LE1270 - Mantenimiento de Ductos</v>
          </cell>
        </row>
        <row r="970">
          <cell r="D970" t="str">
            <v>AR40LE2270 - Mantenimiento de Ductos</v>
          </cell>
        </row>
        <row r="971">
          <cell r="D971" t="str">
            <v>AR10AE1270 - Mantenimiento de Ductos</v>
          </cell>
        </row>
        <row r="972">
          <cell r="D972" t="str">
            <v>AR10AE2270 - Mantenimiento de Ductos</v>
          </cell>
        </row>
        <row r="973">
          <cell r="D973" t="str">
            <v>AR10AE3270 - Mantenimiento de Ductos</v>
          </cell>
        </row>
        <row r="974">
          <cell r="D974" t="str">
            <v>AR10AE4270 - Mantenimiento de Ductos</v>
          </cell>
        </row>
        <row r="975">
          <cell r="D975" t="str">
            <v>AR10AE6270 - Mantenimiento de Ductos</v>
          </cell>
        </row>
        <row r="976">
          <cell r="D976" t="str">
            <v>AR10AE7270 - Mantenimiento de Ductos</v>
          </cell>
        </row>
        <row r="977">
          <cell r="D977" t="str">
            <v>AR10AE5270 - Mantenimiento de Ductos</v>
          </cell>
        </row>
        <row r="978">
          <cell r="D978" t="str">
            <v>AR10FEZ270 - Mantenimiento de Ductos</v>
          </cell>
        </row>
        <row r="979">
          <cell r="D979" t="str">
            <v>AR11CNZ270 - Mantenimiento de Ductos</v>
          </cell>
        </row>
        <row r="980">
          <cell r="D980" t="str">
            <v>AR40LA1270 - Mantenimiento de Ductos</v>
          </cell>
        </row>
        <row r="981">
          <cell r="D981" t="str">
            <v>AR40LA2270 - Mantenimiento de Ductos</v>
          </cell>
        </row>
        <row r="982">
          <cell r="D982" t="str">
            <v>AR41AC1270 - Mantenimiento de Ductos</v>
          </cell>
        </row>
        <row r="983">
          <cell r="D983" t="str">
            <v>AR41AC2270 - Mantenimiento de Ductos</v>
          </cell>
        </row>
        <row r="984">
          <cell r="D984" t="str">
            <v>AR41AC3270 - Mantenimiento de Ductos</v>
          </cell>
        </row>
        <row r="985">
          <cell r="D985" t="str">
            <v>AR41AC4270 - Mantenimiento de Ductos</v>
          </cell>
        </row>
        <row r="986">
          <cell r="D986" t="str">
            <v>AR41AC6270 - Mantenimiento de Ductos</v>
          </cell>
        </row>
        <row r="987">
          <cell r="D987" t="str">
            <v>AR41AC7270 - Mantenimiento de Ductos</v>
          </cell>
        </row>
        <row r="988">
          <cell r="D988" t="str">
            <v>AR41AC5270 - Mantenimiento de Ductos</v>
          </cell>
        </row>
        <row r="989">
          <cell r="D989" t="str">
            <v>AR42AFZ270 - Mantenimiento de Ductos</v>
          </cell>
        </row>
        <row r="990">
          <cell r="D990" t="str">
            <v>BO11CIZ270 - Mantenimiento de Ductos</v>
          </cell>
        </row>
        <row r="991">
          <cell r="D991" t="str">
            <v>BO11CNZ270 - Mantenimiento de Ductos</v>
          </cell>
        </row>
        <row r="992">
          <cell r="D992" t="str">
            <v>CL10CH1270 - Mantenimiento de Ductos</v>
          </cell>
        </row>
        <row r="993">
          <cell r="D993" t="str">
            <v>CL10CC1270 - Mantenimiento de Ductos</v>
          </cell>
        </row>
        <row r="994">
          <cell r="D994" t="str">
            <v>CL10CB1270 - Mantenimiento de Ductos</v>
          </cell>
        </row>
        <row r="995">
          <cell r="D995" t="str">
            <v>AR10CD1280 - Mantenimiento de Otras plantas</v>
          </cell>
        </row>
        <row r="996">
          <cell r="D996" t="str">
            <v>AR10CD2280 - Mantenimiento de Otras plantas</v>
          </cell>
        </row>
        <row r="997">
          <cell r="D997" t="str">
            <v>AR10CD3280 - Mantenimiento de Otras plantas</v>
          </cell>
        </row>
        <row r="998">
          <cell r="D998" t="str">
            <v>AR10CD5280 - Mantenimiento de Otras plantas</v>
          </cell>
        </row>
        <row r="999">
          <cell r="D999" t="str">
            <v>AR10CD7280 - Mantenimiento de Otras plantas</v>
          </cell>
        </row>
        <row r="1000">
          <cell r="D1000" t="str">
            <v>AR10CD8280 - Mantenimiento de Otras plantas</v>
          </cell>
        </row>
        <row r="1001">
          <cell r="D1001" t="str">
            <v>AR10CD9280 - Mantenimiento de Otras plantas</v>
          </cell>
        </row>
        <row r="1002">
          <cell r="D1002" t="str">
            <v>AR10CDP280 - Mantenimiento de Otras plantas</v>
          </cell>
        </row>
        <row r="1003">
          <cell r="D1003" t="str">
            <v>AR10CK4280 - Mantenimiento de Otras plantas</v>
          </cell>
        </row>
        <row r="1004">
          <cell r="D1004" t="str">
            <v>AR10ANZ280 - Mantenimiento de Otras plantas</v>
          </cell>
        </row>
        <row r="1005">
          <cell r="D1005" t="str">
            <v>AR10SNZ280 - Mantenimiento de Otras plantas</v>
          </cell>
        </row>
        <row r="1006">
          <cell r="D1006" t="str">
            <v>AR104NZ280 - Mantenimiento de Otras plantas</v>
          </cell>
        </row>
        <row r="1007">
          <cell r="D1007" t="str">
            <v>AR106NZ280 - Mantenimiento de Otras plantas</v>
          </cell>
        </row>
        <row r="1008">
          <cell r="D1008" t="str">
            <v>AR10BNZ280 - Mantenimiento de Otras plantas</v>
          </cell>
        </row>
        <row r="1009">
          <cell r="D1009" t="str">
            <v>AR40LE1280 - Mantenimiento de Otras plantas</v>
          </cell>
        </row>
        <row r="1010">
          <cell r="D1010" t="str">
            <v>AR40LE2280 - Mantenimiento de Otras plantas</v>
          </cell>
        </row>
        <row r="1011">
          <cell r="D1011" t="str">
            <v>AR10AE1280 - Mantenimiento de Otras plantas</v>
          </cell>
        </row>
        <row r="1012">
          <cell r="D1012" t="str">
            <v>AR10AE2280 - Mantenimiento de Otras plantas</v>
          </cell>
        </row>
        <row r="1013">
          <cell r="D1013" t="str">
            <v>AR10AE3280 - Mantenimiento de Otras plantas</v>
          </cell>
        </row>
        <row r="1014">
          <cell r="D1014" t="str">
            <v>AR10AE4280 - Mantenimiento de Otras plantas</v>
          </cell>
        </row>
        <row r="1015">
          <cell r="D1015" t="str">
            <v>AR10AE6280 - Mantenimiento de Otras plantas</v>
          </cell>
        </row>
        <row r="1016">
          <cell r="D1016" t="str">
            <v>AR10AE7280 - Mantenimiento de Otras plantas</v>
          </cell>
        </row>
        <row r="1017">
          <cell r="D1017" t="str">
            <v>AR10AE5280 - Mantenimiento de Otras plantas</v>
          </cell>
        </row>
        <row r="1018">
          <cell r="D1018" t="str">
            <v>AR10FEZ280 - Mantenimiento de Otras plantas</v>
          </cell>
        </row>
        <row r="1019">
          <cell r="D1019" t="str">
            <v>AR11CNZ280 - Mantenimiento de Otras plantas</v>
          </cell>
        </row>
        <row r="1020">
          <cell r="D1020" t="str">
            <v>AR40LA1280 - Mantenimiento de Otras plantas</v>
          </cell>
        </row>
        <row r="1021">
          <cell r="D1021" t="str">
            <v>AR40LA2280 - Mantenimiento de Otras plantas</v>
          </cell>
        </row>
        <row r="1022">
          <cell r="D1022" t="str">
            <v>AR41AC1280 - Mantenimiento de Otras plantas</v>
          </cell>
        </row>
        <row r="1023">
          <cell r="D1023" t="str">
            <v>AR41AC2280 - Mantenimiento de Otras plantas</v>
          </cell>
        </row>
        <row r="1024">
          <cell r="D1024" t="str">
            <v>AR41AC3280 - Mantenimiento de Otras plantas</v>
          </cell>
        </row>
        <row r="1025">
          <cell r="D1025" t="str">
            <v>AR41AC4280 - Mantenimiento de Otras plantas</v>
          </cell>
        </row>
        <row r="1026">
          <cell r="D1026" t="str">
            <v>AR41AC6280 - Mantenimiento de Otras plantas</v>
          </cell>
        </row>
        <row r="1027">
          <cell r="D1027" t="str">
            <v>AR41AC7280 - Mantenimiento de Otras plantas</v>
          </cell>
        </row>
        <row r="1028">
          <cell r="D1028" t="str">
            <v>AR41AC5280 - Mantenimiento de Otras plantas</v>
          </cell>
        </row>
        <row r="1029">
          <cell r="D1029" t="str">
            <v>AR42AFZ280 - Mantenimiento de Otras plantas</v>
          </cell>
        </row>
        <row r="1030">
          <cell r="D1030" t="str">
            <v>BO11CIZ280 - Mantenimiento de Otras plantas</v>
          </cell>
        </row>
        <row r="1031">
          <cell r="D1031" t="str">
            <v>BO11CNZ280 - Mantenimiento de Otras plantas</v>
          </cell>
        </row>
        <row r="1032">
          <cell r="D1032" t="str">
            <v>CL10CH1280 - Mantenimiento de Otras plantas</v>
          </cell>
        </row>
        <row r="1033">
          <cell r="D1033" t="str">
            <v>CL10CC1280 - Mantenimiento de Otras plantas</v>
          </cell>
        </row>
        <row r="1034">
          <cell r="D1034" t="str">
            <v>CL10CB1280 - Mantenimiento de Otras plantas</v>
          </cell>
        </row>
        <row r="1035">
          <cell r="D1035" t="str">
            <v>AR10CD1290 - Mantenimiento Distribución Eléctrica</v>
          </cell>
        </row>
        <row r="1036">
          <cell r="D1036" t="str">
            <v>AR10CD2290 - Mantenimiento Distribución Eléctrica</v>
          </cell>
        </row>
        <row r="1037">
          <cell r="D1037" t="str">
            <v>AR10CD3290 - Mantenimiento Distribución Eléctrica</v>
          </cell>
        </row>
        <row r="1038">
          <cell r="D1038" t="str">
            <v>AR10CD5290 - Mantenimiento Distribución Eléctrica</v>
          </cell>
        </row>
        <row r="1039">
          <cell r="D1039" t="str">
            <v>AR10CD7290 - Mantenimiento Distribución Eléctrica</v>
          </cell>
        </row>
        <row r="1040">
          <cell r="D1040" t="str">
            <v>AR10CD8290 - Mantenimiento Distribución Eléctrica</v>
          </cell>
        </row>
        <row r="1041">
          <cell r="D1041" t="str">
            <v>AR10CD9290 - Mantenimiento Distribución Eléctrica</v>
          </cell>
        </row>
        <row r="1042">
          <cell r="D1042" t="str">
            <v>AR10CDE290 - Mantenimiento Distribución Eléctrica</v>
          </cell>
        </row>
        <row r="1043">
          <cell r="D1043" t="str">
            <v>AR10CK4290 - Mantenimiento Distribución Eléctrica</v>
          </cell>
        </row>
        <row r="1044">
          <cell r="D1044" t="str">
            <v>AR10ANZ290 - Mantenimiento Distribución Eléctrica</v>
          </cell>
        </row>
        <row r="1045">
          <cell r="D1045" t="str">
            <v>AR10SNZ290 - Mantenimiento Distribución Eléctrica</v>
          </cell>
        </row>
        <row r="1046">
          <cell r="D1046" t="str">
            <v>AR104NZ290 - Mantenimiento Distribución Eléctrica</v>
          </cell>
        </row>
        <row r="1047">
          <cell r="D1047" t="str">
            <v>AR106NZ290 - Mantenimiento Distribución Eléctrica</v>
          </cell>
        </row>
        <row r="1048">
          <cell r="D1048" t="str">
            <v>AR10BNZ290 - Mantenimiento Distribución Eléctrica</v>
          </cell>
        </row>
        <row r="1049">
          <cell r="D1049" t="str">
            <v>AR40LE1290 - Mantenimiento Distribución Eléctrica</v>
          </cell>
        </row>
        <row r="1050">
          <cell r="D1050" t="str">
            <v>AR40LE2290 - Mantenimiento Distribución Eléctrica</v>
          </cell>
        </row>
        <row r="1051">
          <cell r="D1051" t="str">
            <v>AR10AE1290 - Mantenimiento Distribución Eléctrica</v>
          </cell>
        </row>
        <row r="1052">
          <cell r="D1052" t="str">
            <v>AR10AE2290 - Mantenimiento Distribución Eléctrica</v>
          </cell>
        </row>
        <row r="1053">
          <cell r="D1053" t="str">
            <v>AR10AE3290 - Mantenimiento Distribución Eléctrica</v>
          </cell>
        </row>
        <row r="1054">
          <cell r="D1054" t="str">
            <v>AR10AE4290 - Mantenimiento Distribución Eléctrica</v>
          </cell>
        </row>
        <row r="1055">
          <cell r="D1055" t="str">
            <v>AR10AE6290 - Mantenimiento Distribución Eléctrica</v>
          </cell>
        </row>
        <row r="1056">
          <cell r="D1056" t="str">
            <v>AR10AE7290 - Mantenimiento Distribución Eléctrica</v>
          </cell>
        </row>
        <row r="1057">
          <cell r="D1057" t="str">
            <v>AR10AE5290 - Mantenimiento Distribución Eléctrica</v>
          </cell>
        </row>
        <row r="1058">
          <cell r="D1058" t="str">
            <v>AR10FEZ290 - Mantenimiento Distribución Eléctrica</v>
          </cell>
        </row>
        <row r="1059">
          <cell r="D1059" t="str">
            <v>AR11CNZ290 - Mantenimiento Distribución Eléctrica</v>
          </cell>
        </row>
        <row r="1060">
          <cell r="D1060" t="str">
            <v>AR40LA1290 - Mantenimiento Distribución Eléctrica</v>
          </cell>
        </row>
        <row r="1061">
          <cell r="D1061" t="str">
            <v>AR40LA2290 - Mantenimiento Distribución Eléctrica</v>
          </cell>
        </row>
        <row r="1062">
          <cell r="D1062" t="str">
            <v>AR41AC1290 - Mantenimiento Distribución Eléctrica</v>
          </cell>
        </row>
        <row r="1063">
          <cell r="D1063" t="str">
            <v>AR41AC2290 - Mantenimiento Distribución Eléctrica</v>
          </cell>
        </row>
        <row r="1064">
          <cell r="D1064" t="str">
            <v>AR41AC3290 - Mantenimiento Distribución Eléctrica</v>
          </cell>
        </row>
        <row r="1065">
          <cell r="D1065" t="str">
            <v>AR41AC4290 - Mantenimiento Distribución Eléctrica</v>
          </cell>
        </row>
        <row r="1066">
          <cell r="D1066" t="str">
            <v>AR41AC6290 - Mantenimiento Distribución Eléctrica</v>
          </cell>
        </row>
        <row r="1067">
          <cell r="D1067" t="str">
            <v>AR41AC7290 - Mantenimiento Distribución Eléctrica</v>
          </cell>
        </row>
        <row r="1068">
          <cell r="D1068" t="str">
            <v>AR41AC5290 - Mantenimiento Distribución Eléctrica</v>
          </cell>
        </row>
        <row r="1069">
          <cell r="D1069" t="str">
            <v>AR42AFZ290 - Mantenimiento Distribución Eléctrica</v>
          </cell>
        </row>
        <row r="1070">
          <cell r="D1070" t="str">
            <v>BO11CIZ290 - Mantenimiento Distribución Eléctrica</v>
          </cell>
        </row>
        <row r="1071">
          <cell r="D1071" t="str">
            <v>BO11CNZ290 - Mantenimiento Distribución Eléctrica</v>
          </cell>
        </row>
        <row r="1072">
          <cell r="D1072" t="str">
            <v>CL10CH1290 - Mantenimiento Distribución Eléctrica</v>
          </cell>
        </row>
        <row r="1073">
          <cell r="D1073" t="str">
            <v>CL10CC1290 - Mantenimiento Distribución Eléctrica</v>
          </cell>
        </row>
        <row r="1074">
          <cell r="D1074" t="str">
            <v>CL10CB1290 - Mantenimiento Distribución Eléctrica</v>
          </cell>
        </row>
        <row r="1075">
          <cell r="D1075" t="str">
            <v>AR10CD1300 - Mantenimiento Generación Eléctrica</v>
          </cell>
        </row>
        <row r="1076">
          <cell r="D1076" t="str">
            <v>AR10CD2300 - Mantenimiento Generación Eléctrica</v>
          </cell>
        </row>
        <row r="1077">
          <cell r="D1077" t="str">
            <v>AR10CD3300 - Mantenimiento Generación Eléctrica</v>
          </cell>
        </row>
        <row r="1078">
          <cell r="D1078" t="str">
            <v>AR10CD5300 - Mantenimiento Generación Eléctrica</v>
          </cell>
        </row>
        <row r="1079">
          <cell r="D1079" t="str">
            <v>AR10CD7300 - Mantenimiento Generación Eléctrica</v>
          </cell>
        </row>
        <row r="1080">
          <cell r="D1080" t="str">
            <v>AR10CD8300 - Mantenimiento Generación Eléctrica</v>
          </cell>
        </row>
        <row r="1081">
          <cell r="D1081" t="str">
            <v>AR10CD9300 - Mantenimiento Generación Eléctrica</v>
          </cell>
        </row>
        <row r="1082">
          <cell r="D1082" t="str">
            <v>AR10CDE300 - Mantenimiento Generación Eléctrica</v>
          </cell>
        </row>
        <row r="1083">
          <cell r="D1083" t="str">
            <v>AR10CK4300 - Mantenimiento Generación Eléctrica</v>
          </cell>
        </row>
        <row r="1084">
          <cell r="D1084" t="str">
            <v>AR10ANZ300 - Mantenimiento Generación Eléctrica</v>
          </cell>
        </row>
        <row r="1085">
          <cell r="D1085" t="str">
            <v>AR10SNZ300 - Mantenimiento Generación Eléctrica</v>
          </cell>
        </row>
        <row r="1086">
          <cell r="D1086" t="str">
            <v>AR104NZ300 - Mantenimiento Generación Eléctrica</v>
          </cell>
        </row>
        <row r="1087">
          <cell r="D1087" t="str">
            <v>AR106NZ300 - Mantenimiento Generación Eléctrica</v>
          </cell>
        </row>
        <row r="1088">
          <cell r="D1088" t="str">
            <v>AR10BNZ300 - Mantenimiento Generación Eléctrica</v>
          </cell>
        </row>
        <row r="1089">
          <cell r="D1089" t="str">
            <v>AR40LE1300 - Mantenimiento Generación Eléctrica</v>
          </cell>
        </row>
        <row r="1090">
          <cell r="D1090" t="str">
            <v>AR40LE2300 - Mantenimiento Generación Eléctrica</v>
          </cell>
        </row>
        <row r="1091">
          <cell r="D1091" t="str">
            <v>AR10AE1300 - Mantenimiento Generación Eléctrica</v>
          </cell>
        </row>
        <row r="1092">
          <cell r="D1092" t="str">
            <v>AR10AE2300 - Mantenimiento Generación Eléctrica</v>
          </cell>
        </row>
        <row r="1093">
          <cell r="D1093" t="str">
            <v>AR10AE3300 - Mantenimiento Generación Eléctrica</v>
          </cell>
        </row>
        <row r="1094">
          <cell r="D1094" t="str">
            <v>AR10AE4300 - Mantenimiento Generación Eléctrica</v>
          </cell>
        </row>
        <row r="1095">
          <cell r="D1095" t="str">
            <v>AR10AE6300 - Mantenimiento Generación Eléctrica</v>
          </cell>
        </row>
        <row r="1096">
          <cell r="D1096" t="str">
            <v>AR10AE7300 - Mantenimiento Generación Eléctrica</v>
          </cell>
        </row>
        <row r="1097">
          <cell r="D1097" t="str">
            <v>AR10AE5300 - Mantenimiento Generación Eléctrica</v>
          </cell>
        </row>
        <row r="1098">
          <cell r="D1098" t="str">
            <v>AR10FEZ300 - Mantenimiento Generación Eléctrica</v>
          </cell>
        </row>
        <row r="1099">
          <cell r="D1099" t="str">
            <v>AR11CNZ300 - Mantenimiento Generación Eléctrica</v>
          </cell>
        </row>
        <row r="1100">
          <cell r="D1100" t="str">
            <v>AR40LA1300 - Mantenimiento Generación Eléctrica</v>
          </cell>
        </row>
        <row r="1101">
          <cell r="D1101" t="str">
            <v>AR40LA2300 - Mantenimiento Generación Eléctrica</v>
          </cell>
        </row>
        <row r="1102">
          <cell r="D1102" t="str">
            <v>AR41AC1300 - Mantenimiento Generación Eléctrica</v>
          </cell>
        </row>
        <row r="1103">
          <cell r="D1103" t="str">
            <v>AR41AC2300 - Mantenimiento Generación Eléctrica</v>
          </cell>
        </row>
        <row r="1104">
          <cell r="D1104" t="str">
            <v>AR41AC3300 - Mantenimiento Generación Eléctrica</v>
          </cell>
        </row>
        <row r="1105">
          <cell r="D1105" t="str">
            <v>AR41AC4300 - Mantenimiento Generación Eléctrica</v>
          </cell>
        </row>
        <row r="1106">
          <cell r="D1106" t="str">
            <v>AR41AC6300 - Mantenimiento Generación Eléctrica</v>
          </cell>
        </row>
        <row r="1107">
          <cell r="D1107" t="str">
            <v>AR41AC7300 - Mantenimiento Generación Eléctrica</v>
          </cell>
        </row>
        <row r="1108">
          <cell r="D1108" t="str">
            <v>AR41AC5300 - Mantenimiento Generación Eléctrica</v>
          </cell>
        </row>
        <row r="1109">
          <cell r="D1109" t="str">
            <v>AR42AFZ300 - Mantenimiento Generación Eléctrica</v>
          </cell>
        </row>
        <row r="1110">
          <cell r="D1110" t="str">
            <v>BO11CIZ300 - Mantenimiento Generación Eléctrica</v>
          </cell>
        </row>
        <row r="1111">
          <cell r="D1111" t="str">
            <v>BO11CNZ300 - Mantenimiento Generación Eléctrica</v>
          </cell>
        </row>
        <row r="1112">
          <cell r="D1112" t="str">
            <v>CL10CH1300 - Mantenimiento Generación Eléctrica</v>
          </cell>
        </row>
        <row r="1113">
          <cell r="D1113" t="str">
            <v>CL10CC1300 - Mantenimiento Generación Eléctrica</v>
          </cell>
        </row>
        <row r="1114">
          <cell r="D1114" t="str">
            <v>CL10CB1300 - Mantenimiento Generación Eléctrica</v>
          </cell>
        </row>
        <row r="1115">
          <cell r="D1115" t="str">
            <v>AR10CD1240 - Mantenimiento PIAS</v>
          </cell>
        </row>
        <row r="1116">
          <cell r="D1116" t="str">
            <v>AR10CD2240 - Mantenimiento PIAS</v>
          </cell>
        </row>
        <row r="1117">
          <cell r="D1117" t="str">
            <v>AR10CD3240 - Mantenimiento PIAS</v>
          </cell>
        </row>
        <row r="1118">
          <cell r="D1118" t="str">
            <v>AR10CD5240 - Mantenimiento PIAS</v>
          </cell>
        </row>
        <row r="1119">
          <cell r="D1119" t="str">
            <v>AR10CD7240 - Mantenimiento PIAS</v>
          </cell>
        </row>
        <row r="1120">
          <cell r="D1120" t="str">
            <v>AR10CD8240 - Mantenimiento PIAS</v>
          </cell>
        </row>
        <row r="1121">
          <cell r="D1121" t="str">
            <v>AR10CD9240 - Mantenimiento PIAS</v>
          </cell>
        </row>
        <row r="1122">
          <cell r="D1122" t="str">
            <v>AR10CK4240 - Mantenimiento PIAS</v>
          </cell>
        </row>
        <row r="1123">
          <cell r="D1123" t="str">
            <v>AR10ANZ240 - Mantenimiento PIAS</v>
          </cell>
        </row>
        <row r="1124">
          <cell r="D1124" t="str">
            <v>AR10SNZ240 - Mantenimiento PIAS</v>
          </cell>
        </row>
        <row r="1125">
          <cell r="D1125" t="str">
            <v>AR104NZ240 - Mantenimiento PIAS</v>
          </cell>
        </row>
        <row r="1126">
          <cell r="D1126" t="str">
            <v>AR106NZ240 - Mantenimiento PIAS</v>
          </cell>
        </row>
        <row r="1127">
          <cell r="D1127" t="str">
            <v>AR10BNZ240 - Mantenimiento PIAS</v>
          </cell>
        </row>
        <row r="1128">
          <cell r="D1128" t="str">
            <v>AR40LE1240 - Mantenimiento PIAS</v>
          </cell>
        </row>
        <row r="1129">
          <cell r="D1129" t="str">
            <v>AR40LE2240 - Mantenimiento PIAS</v>
          </cell>
        </row>
        <row r="1130">
          <cell r="D1130" t="str">
            <v>AR10AE1240 - Mantenimiento PIAS</v>
          </cell>
        </row>
        <row r="1131">
          <cell r="D1131" t="str">
            <v>AR10AE2240 - Mantenimiento PIAS</v>
          </cell>
        </row>
        <row r="1132">
          <cell r="D1132" t="str">
            <v>AR10AE3240 - Mantenimiento PIAS</v>
          </cell>
        </row>
        <row r="1133">
          <cell r="D1133" t="str">
            <v>AR10AE4240 - Mantenimiento PIAS</v>
          </cell>
        </row>
        <row r="1134">
          <cell r="D1134" t="str">
            <v>AR10AE6240 - Mantenimiento PIAS</v>
          </cell>
        </row>
        <row r="1135">
          <cell r="D1135" t="str">
            <v>AR10AE7240 - Mantenimiento PIAS</v>
          </cell>
        </row>
        <row r="1136">
          <cell r="D1136" t="str">
            <v>AR10AE5240 - Mantenimiento PIAS</v>
          </cell>
        </row>
        <row r="1137">
          <cell r="D1137" t="str">
            <v>AR10FEZ240 - Mantenimiento PIAS</v>
          </cell>
        </row>
        <row r="1138">
          <cell r="D1138" t="str">
            <v>AR11CNZ240 - Mantenimiento PIAS</v>
          </cell>
        </row>
        <row r="1139">
          <cell r="D1139" t="str">
            <v>AR40LA1240 - Mantenimiento PIAS</v>
          </cell>
        </row>
        <row r="1140">
          <cell r="D1140" t="str">
            <v>AR40LA2240 - Mantenimiento PIAS</v>
          </cell>
        </row>
        <row r="1141">
          <cell r="D1141" t="str">
            <v>AR41AC1240 - Mantenimiento PIAS</v>
          </cell>
        </row>
        <row r="1142">
          <cell r="D1142" t="str">
            <v>AR41AC2240 - Mantenimiento PIAS</v>
          </cell>
        </row>
        <row r="1143">
          <cell r="D1143" t="str">
            <v>AR41AC3240 - Mantenimiento PIAS</v>
          </cell>
        </row>
        <row r="1144">
          <cell r="D1144" t="str">
            <v>AR41AC4240 - Mantenimiento PIAS</v>
          </cell>
        </row>
        <row r="1145">
          <cell r="D1145" t="str">
            <v>AR41AC6240 - Mantenimiento PIAS</v>
          </cell>
        </row>
        <row r="1146">
          <cell r="D1146" t="str">
            <v>AR41AC7240 - Mantenimiento PIAS</v>
          </cell>
        </row>
        <row r="1147">
          <cell r="D1147" t="str">
            <v>AR41AC5240 - Mantenimiento PIAS</v>
          </cell>
        </row>
        <row r="1148">
          <cell r="D1148" t="str">
            <v>AR42AFZ240 - Mantenimiento PIAS</v>
          </cell>
        </row>
        <row r="1149">
          <cell r="D1149" t="str">
            <v>BO11CIZ240 - Mantenimiento PIAS</v>
          </cell>
        </row>
        <row r="1150">
          <cell r="D1150" t="str">
            <v>BO11CNZ240 - Mantenimiento PIAS</v>
          </cell>
        </row>
        <row r="1151">
          <cell r="D1151" t="str">
            <v>CL10CH1240 - Mantenimiento PIAS</v>
          </cell>
        </row>
        <row r="1152">
          <cell r="D1152" t="str">
            <v>CL10CC1240 - Mantenimiento PIAS</v>
          </cell>
        </row>
        <row r="1153">
          <cell r="D1153" t="str">
            <v>CL10CB1240 - Mantenimiento PIAS</v>
          </cell>
        </row>
        <row r="1154">
          <cell r="D1154" t="str">
            <v>AR10CD1250 - Mantenimiento Plantas Compresión</v>
          </cell>
        </row>
        <row r="1155">
          <cell r="D1155" t="str">
            <v>AR10CD2250 - Mantenimiento Plantas Compresión</v>
          </cell>
        </row>
        <row r="1156">
          <cell r="D1156" t="str">
            <v>AR10CD3250 - Mantenimiento Plantas Compresión</v>
          </cell>
        </row>
        <row r="1157">
          <cell r="D1157" t="str">
            <v>AR10CD5250 - Mantenimiento Plantas Compresión</v>
          </cell>
        </row>
        <row r="1158">
          <cell r="D1158" t="str">
            <v>AR10CD7250 - Mantenimiento Plantas Compresión</v>
          </cell>
        </row>
        <row r="1159">
          <cell r="D1159" t="str">
            <v>AR10CD8250 - Mantenimiento Plantas Compresión</v>
          </cell>
        </row>
        <row r="1160">
          <cell r="D1160" t="str">
            <v>AR10CD9250 - Mantenimiento Plantas Compresión</v>
          </cell>
        </row>
        <row r="1161">
          <cell r="D1161" t="str">
            <v>AR10CDP250 - Mantenimiento Plantas Compresión</v>
          </cell>
        </row>
        <row r="1162">
          <cell r="D1162" t="str">
            <v>AR10CK4250 - Mantenimiento Plantas Compresión</v>
          </cell>
        </row>
        <row r="1163">
          <cell r="D1163" t="str">
            <v>AR10ANZ250 - Mantenimiento Plantas Compresión</v>
          </cell>
        </row>
        <row r="1164">
          <cell r="D1164" t="str">
            <v>AR10SNZ250 - Mantenimiento Plantas Compresión</v>
          </cell>
        </row>
        <row r="1165">
          <cell r="D1165" t="str">
            <v>AR104NZ250 - Mantenimiento Plantas Compresión</v>
          </cell>
        </row>
        <row r="1166">
          <cell r="D1166" t="str">
            <v>AR106NZ250 - Mantenimiento Plantas Compresión</v>
          </cell>
        </row>
        <row r="1167">
          <cell r="D1167" t="str">
            <v>AR10BNZ250 - Mantenimiento Plantas Compresión</v>
          </cell>
        </row>
        <row r="1168">
          <cell r="D1168" t="str">
            <v>AR40LE1250 - Mantenimiento Plantas Compresión</v>
          </cell>
        </row>
        <row r="1169">
          <cell r="D1169" t="str">
            <v>AR40LE2250 - Mantenimiento Plantas Compresión</v>
          </cell>
        </row>
        <row r="1170">
          <cell r="D1170" t="str">
            <v>AR10AE1250 - Mantenimiento Plantas Compresión</v>
          </cell>
        </row>
        <row r="1171">
          <cell r="D1171" t="str">
            <v>AR10AE2250 - Mantenimiento Plantas Compresión</v>
          </cell>
        </row>
        <row r="1172">
          <cell r="D1172" t="str">
            <v>AR10AE3250 - Mantenimiento Plantas Compresión</v>
          </cell>
        </row>
        <row r="1173">
          <cell r="D1173" t="str">
            <v>AR10AE4250 - Mantenimiento Plantas Compresión</v>
          </cell>
        </row>
        <row r="1174">
          <cell r="D1174" t="str">
            <v>AR10AE6250 - Mantenimiento Plantas Compresión</v>
          </cell>
        </row>
        <row r="1175">
          <cell r="D1175" t="str">
            <v>AR10AE7250 - Mantenimiento Plantas Compresión</v>
          </cell>
        </row>
        <row r="1176">
          <cell r="D1176" t="str">
            <v>AR10AE5250 - Mantenimiento Plantas Compresión</v>
          </cell>
        </row>
        <row r="1177">
          <cell r="D1177" t="str">
            <v>AR10FEZ250 - Mantenimiento Plantas Compresión</v>
          </cell>
        </row>
        <row r="1178">
          <cell r="D1178" t="str">
            <v>AR11CNZ250 - Mantenimiento Plantas Compresión</v>
          </cell>
        </row>
        <row r="1179">
          <cell r="D1179" t="str">
            <v>AR40LA1250 - Mantenimiento Plantas Compresión</v>
          </cell>
        </row>
        <row r="1180">
          <cell r="D1180" t="str">
            <v>AR40LA2250 - Mantenimiento Plantas Compresión</v>
          </cell>
        </row>
        <row r="1181">
          <cell r="D1181" t="str">
            <v>AR41AC1250 - Mantenimiento Plantas Compresión</v>
          </cell>
        </row>
        <row r="1182">
          <cell r="D1182" t="str">
            <v>AR41AC2250 - Mantenimiento Plantas Compresión</v>
          </cell>
        </row>
        <row r="1183">
          <cell r="D1183" t="str">
            <v>AR41AC3250 - Mantenimiento Plantas Compresión</v>
          </cell>
        </row>
        <row r="1184">
          <cell r="D1184" t="str">
            <v>AR41AC4250 - Mantenimiento Plantas Compresión</v>
          </cell>
        </row>
        <row r="1185">
          <cell r="D1185" t="str">
            <v>AR41AC6250 - Mantenimiento Plantas Compresión</v>
          </cell>
        </row>
        <row r="1186">
          <cell r="D1186" t="str">
            <v>AR41AC7250 - Mantenimiento Plantas Compresión</v>
          </cell>
        </row>
        <row r="1187">
          <cell r="D1187" t="str">
            <v>AR41AC5250 - Mantenimiento Plantas Compresión</v>
          </cell>
        </row>
        <row r="1188">
          <cell r="D1188" t="str">
            <v>AR42AFZ250 - Mantenimiento Plantas Compresión</v>
          </cell>
        </row>
        <row r="1189">
          <cell r="D1189" t="str">
            <v>BO11CIZ250 - Mantenimiento Plantas Compresión</v>
          </cell>
        </row>
        <row r="1190">
          <cell r="D1190" t="str">
            <v>BO11CNZ250 - Mantenimiento Plantas Compresión</v>
          </cell>
        </row>
        <row r="1191">
          <cell r="D1191" t="str">
            <v>CL10CH1250 - Mantenimiento Plantas Compresión</v>
          </cell>
        </row>
        <row r="1192">
          <cell r="D1192" t="str">
            <v>CL10CC1250 - Mantenimiento Plantas Compresión</v>
          </cell>
        </row>
        <row r="1193">
          <cell r="D1193" t="str">
            <v>CL10CB1250 - Mantenimiento Plantas Compresión</v>
          </cell>
        </row>
        <row r="1194">
          <cell r="D1194" t="str">
            <v>AR10CD1230 - Mantenimiento Plantas Tratamiento</v>
          </cell>
        </row>
        <row r="1195">
          <cell r="D1195" t="str">
            <v>AR10CD2230 - Mantenimiento Plantas Tratamiento</v>
          </cell>
        </row>
        <row r="1196">
          <cell r="D1196" t="str">
            <v>AR10CD3230 - Mantenimiento Plantas Tratamiento</v>
          </cell>
        </row>
        <row r="1197">
          <cell r="D1197" t="str">
            <v>AR10CD5230 - Mantenimiento Plantas Tratamiento</v>
          </cell>
        </row>
        <row r="1198">
          <cell r="D1198" t="str">
            <v>AR10CD7230 - Mantenimiento Plantas Tratamiento</v>
          </cell>
        </row>
        <row r="1199">
          <cell r="D1199" t="str">
            <v>AR10CD8230 - Mantenimiento Plantas Tratamiento</v>
          </cell>
        </row>
        <row r="1200">
          <cell r="D1200" t="str">
            <v>AR10CD9230 - Mantenimiento Plantas Tratamiento</v>
          </cell>
        </row>
        <row r="1201">
          <cell r="D1201" t="str">
            <v>AR10CDP230 - Mantenimiento Plantas Tratamiento</v>
          </cell>
        </row>
        <row r="1202">
          <cell r="D1202" t="str">
            <v>AR10CK4230 - Mantenimiento Plantas Tratamiento</v>
          </cell>
        </row>
        <row r="1203">
          <cell r="D1203" t="str">
            <v>AR10ANZ230 - Mantenimiento Plantas Tratamiento</v>
          </cell>
        </row>
        <row r="1204">
          <cell r="D1204" t="str">
            <v>AR10SNZ230 - Mantenimiento Plantas Tratamiento</v>
          </cell>
        </row>
        <row r="1205">
          <cell r="D1205" t="str">
            <v>AR104NZ230 - Mantenimiento Plantas Tratamiento</v>
          </cell>
        </row>
        <row r="1206">
          <cell r="D1206" t="str">
            <v>AR106NZ230 - Mantenimiento Plantas Tratamiento</v>
          </cell>
        </row>
        <row r="1207">
          <cell r="D1207" t="str">
            <v>AR10BNZ230 - Mantenimiento Plantas Tratamiento</v>
          </cell>
        </row>
        <row r="1208">
          <cell r="D1208" t="str">
            <v>AR40LE1230 - Mantenimiento Plantas Tratamiento</v>
          </cell>
        </row>
        <row r="1209">
          <cell r="D1209" t="str">
            <v>AR40LE2230 - Mantenimiento Plantas Tratamiento</v>
          </cell>
        </row>
        <row r="1210">
          <cell r="D1210" t="str">
            <v>AR10AE1230 - Mantenimiento Plantas Tratamiento</v>
          </cell>
        </row>
        <row r="1211">
          <cell r="D1211" t="str">
            <v>AR10AE2230 - Mantenimiento Plantas Tratamiento</v>
          </cell>
        </row>
        <row r="1212">
          <cell r="D1212" t="str">
            <v>AR10AE3230 - Mantenimiento Plantas Tratamiento</v>
          </cell>
        </row>
        <row r="1213">
          <cell r="D1213" t="str">
            <v>AR10AE4230 - Mantenimiento Plantas Tratamiento</v>
          </cell>
        </row>
        <row r="1214">
          <cell r="D1214" t="str">
            <v>AR10AE6230 - Mantenimiento Plantas Tratamiento</v>
          </cell>
        </row>
        <row r="1215">
          <cell r="D1215" t="str">
            <v>AR10AE7230 - Mantenimiento Plantas Tratamiento</v>
          </cell>
        </row>
        <row r="1216">
          <cell r="D1216" t="str">
            <v>AR10AE5230 - Mantenimiento Plantas Tratamiento</v>
          </cell>
        </row>
        <row r="1217">
          <cell r="D1217" t="str">
            <v>AR10FEZ230 - Mantenimiento Plantas Tratamiento</v>
          </cell>
        </row>
        <row r="1218">
          <cell r="D1218" t="str">
            <v>AR11CNZ230 - Mantenimiento Plantas Tratamiento</v>
          </cell>
        </row>
        <row r="1219">
          <cell r="D1219" t="str">
            <v>AR40LA1230 - Mantenimiento Plantas Tratamiento</v>
          </cell>
        </row>
        <row r="1220">
          <cell r="D1220" t="str">
            <v>AR40LA2230 - Mantenimiento Plantas Tratamiento</v>
          </cell>
        </row>
        <row r="1221">
          <cell r="D1221" t="str">
            <v>AR41AC1230 - Mantenimiento Plantas Tratamiento</v>
          </cell>
        </row>
        <row r="1222">
          <cell r="D1222" t="str">
            <v>AR41AC2230 - Mantenimiento Plantas Tratamiento</v>
          </cell>
        </row>
        <row r="1223">
          <cell r="D1223" t="str">
            <v>AR41AC3230 - Mantenimiento Plantas Tratamiento</v>
          </cell>
        </row>
        <row r="1224">
          <cell r="D1224" t="str">
            <v>AR41AC4230 - Mantenimiento Plantas Tratamiento</v>
          </cell>
        </row>
        <row r="1225">
          <cell r="D1225" t="str">
            <v>AR41AC6230 - Mantenimiento Plantas Tratamiento</v>
          </cell>
        </row>
        <row r="1226">
          <cell r="D1226" t="str">
            <v>AR41AC7230 - Mantenimiento Plantas Tratamiento</v>
          </cell>
        </row>
        <row r="1227">
          <cell r="D1227" t="str">
            <v>AR41AC5230 - Mantenimiento Plantas Tratamiento</v>
          </cell>
        </row>
        <row r="1228">
          <cell r="D1228" t="str">
            <v>AR42AFZ230 - Mantenimiento Plantas Tratamiento</v>
          </cell>
        </row>
        <row r="1229">
          <cell r="D1229" t="str">
            <v>BO11CIZ230 - Mantenimiento Plantas Tratamiento</v>
          </cell>
        </row>
        <row r="1230">
          <cell r="D1230" t="str">
            <v>BO11CNZ230 - Mantenimiento Plantas Tratamiento</v>
          </cell>
        </row>
        <row r="1231">
          <cell r="D1231" t="str">
            <v>CL10CH1230 - Mantenimiento Plantas Tratamiento</v>
          </cell>
        </row>
        <row r="1232">
          <cell r="D1232" t="str">
            <v>CL10CC1230 - Mantenimiento Plantas Tratamiento</v>
          </cell>
        </row>
        <row r="1233">
          <cell r="D1233" t="str">
            <v>CL10CB1230 - Mantenimiento Plantas Tratamiento</v>
          </cell>
        </row>
        <row r="1234">
          <cell r="D1234" t="str">
            <v>AR10CD1260 - Mantenimiento Vehiculos</v>
          </cell>
        </row>
        <row r="1235">
          <cell r="D1235" t="str">
            <v>AR10CD2260 - Mantenimiento Vehiculos</v>
          </cell>
        </row>
        <row r="1236">
          <cell r="D1236" t="str">
            <v>AR10CD3260 - Mantenimiento Vehiculos</v>
          </cell>
        </row>
        <row r="1237">
          <cell r="D1237" t="str">
            <v>AR10CD5260 - Mantenimiento Vehiculos</v>
          </cell>
        </row>
        <row r="1238">
          <cell r="D1238" t="str">
            <v>AR10CD7260 - Mantenimiento Vehiculos</v>
          </cell>
        </row>
        <row r="1239">
          <cell r="D1239" t="str">
            <v>AR10CD8260 - Mantenimiento Vehiculos</v>
          </cell>
        </row>
        <row r="1240">
          <cell r="D1240" t="str">
            <v>AR10CD9260 - Mantenimiento Vehiculos</v>
          </cell>
        </row>
        <row r="1241">
          <cell r="D1241" t="str">
            <v>AR10CDP260 - Mantenimiento Vehiculos</v>
          </cell>
        </row>
        <row r="1242">
          <cell r="D1242" t="str">
            <v>AR10CK4260 - Mantenimiento Vehiculos</v>
          </cell>
        </row>
        <row r="1243">
          <cell r="D1243" t="str">
            <v>AR10ANZ260 - Mantenimiento Vehiculos</v>
          </cell>
        </row>
        <row r="1244">
          <cell r="D1244" t="str">
            <v>AR10SNZ260 - Mantenimiento Vehiculos</v>
          </cell>
        </row>
        <row r="1245">
          <cell r="D1245" t="str">
            <v>AR104NZ260 - Mantenimiento Vehiculos</v>
          </cell>
        </row>
        <row r="1246">
          <cell r="D1246" t="str">
            <v>AR106NZ260 - Mantenimiento Vehiculos</v>
          </cell>
        </row>
        <row r="1247">
          <cell r="D1247" t="str">
            <v>AR10BNZ260 - Mantenimiento Vehiculos</v>
          </cell>
        </row>
        <row r="1248">
          <cell r="D1248" t="str">
            <v>AR40LE1260 - Mantenimiento Vehiculos</v>
          </cell>
        </row>
        <row r="1249">
          <cell r="D1249" t="str">
            <v>AR40LE2260 - Mantenimiento Vehiculos</v>
          </cell>
        </row>
        <row r="1250">
          <cell r="D1250" t="str">
            <v>AR10AE1260 - Mantenimiento Vehiculos</v>
          </cell>
        </row>
        <row r="1251">
          <cell r="D1251" t="str">
            <v>AR10AE2260 - Mantenimiento Vehiculos</v>
          </cell>
        </row>
        <row r="1252">
          <cell r="D1252" t="str">
            <v>AR10AE3260 - Mantenimiento Vehiculos</v>
          </cell>
        </row>
        <row r="1253">
          <cell r="D1253" t="str">
            <v>AR10AE4260 - Mantenimiento Vehiculos</v>
          </cell>
        </row>
        <row r="1254">
          <cell r="D1254" t="str">
            <v>AR10AE6260 - Mantenimiento Vehiculos</v>
          </cell>
        </row>
        <row r="1255">
          <cell r="D1255" t="str">
            <v>AR10AE7260 - Mantenimiento Vehiculos</v>
          </cell>
        </row>
        <row r="1256">
          <cell r="D1256" t="str">
            <v>AR10AE5260 - Mantenimiento Vehiculos</v>
          </cell>
        </row>
        <row r="1257">
          <cell r="D1257" t="str">
            <v>AR10FEZ260 - Mantenimiento Vehiculos</v>
          </cell>
        </row>
        <row r="1258">
          <cell r="D1258" t="str">
            <v>AR11CNZ260 - Mantenimiento Vehiculos</v>
          </cell>
        </row>
        <row r="1259">
          <cell r="D1259" t="str">
            <v>AR40LA1260 - Mantenimiento Vehiculos</v>
          </cell>
        </row>
        <row r="1260">
          <cell r="D1260" t="str">
            <v>AR40LA2260 - Mantenimiento Vehiculos</v>
          </cell>
        </row>
        <row r="1261">
          <cell r="D1261" t="str">
            <v>AR41AC1260 - Mantenimiento Vehiculos</v>
          </cell>
        </row>
        <row r="1262">
          <cell r="D1262" t="str">
            <v>AR41AC2260 - Mantenimiento Vehiculos</v>
          </cell>
        </row>
        <row r="1263">
          <cell r="D1263" t="str">
            <v>AR41AC3260 - Mantenimiento Vehiculos</v>
          </cell>
        </row>
        <row r="1264">
          <cell r="D1264" t="str">
            <v>AR41AC4260 - Mantenimiento Vehiculos</v>
          </cell>
        </row>
        <row r="1265">
          <cell r="D1265" t="str">
            <v>AR41AC6260 - Mantenimiento Vehiculos</v>
          </cell>
        </row>
        <row r="1266">
          <cell r="D1266" t="str">
            <v>AR41AC7260 - Mantenimiento Vehiculos</v>
          </cell>
        </row>
        <row r="1267">
          <cell r="D1267" t="str">
            <v>AR41AC5260 - Mantenimiento Vehiculos</v>
          </cell>
        </row>
        <row r="1268">
          <cell r="D1268" t="str">
            <v>AR42AFZ260 - Mantenimiento Vehiculos</v>
          </cell>
        </row>
        <row r="1269">
          <cell r="D1269" t="str">
            <v>BO11CIZ260 - Mantenimiento Vehiculos</v>
          </cell>
        </row>
        <row r="1270">
          <cell r="D1270" t="str">
            <v>BO11CNZ260 - Mantenimiento Vehiculos</v>
          </cell>
        </row>
        <row r="1271">
          <cell r="D1271" t="str">
            <v>CL10CH1260 - Mantenimiento Vehiculos</v>
          </cell>
        </row>
        <row r="1272">
          <cell r="D1272" t="str">
            <v>CL10CC1260 - Mantenimiento Vehiculos</v>
          </cell>
        </row>
        <row r="1273">
          <cell r="D1273" t="str">
            <v>CL10CB1260 - Mantenimiento Vehiculos</v>
          </cell>
        </row>
        <row r="1274">
          <cell r="D1274" t="str">
            <v>AR10APZ595 - Medio Ambiente</v>
          </cell>
        </row>
        <row r="1275">
          <cell r="D1275" t="str">
            <v>AR10SRZ595 - Medio Ambiente</v>
          </cell>
        </row>
        <row r="1276">
          <cell r="D1276" t="str">
            <v>AR1040Z595 - Medio Ambiente</v>
          </cell>
        </row>
        <row r="1277">
          <cell r="D1277" t="str">
            <v>AR1046Z595 - Medio Ambiente</v>
          </cell>
        </row>
        <row r="1278">
          <cell r="D1278" t="str">
            <v>AR10BCZ595 - Medio Ambiente</v>
          </cell>
        </row>
        <row r="1279">
          <cell r="D1279" t="str">
            <v>AR10CDZ595 - Medio Ambiente</v>
          </cell>
        </row>
        <row r="1280">
          <cell r="D1280" t="str">
            <v>AR10CK4595 - Medio Ambiente</v>
          </cell>
        </row>
        <row r="1281">
          <cell r="D1281" t="str">
            <v>AR10ANZ595 - Medio Ambiente</v>
          </cell>
        </row>
        <row r="1282">
          <cell r="D1282" t="str">
            <v>AR10SNZ595 - Medio Ambiente</v>
          </cell>
        </row>
        <row r="1283">
          <cell r="D1283" t="str">
            <v>AR104NZ595 - Medio Ambiente</v>
          </cell>
        </row>
        <row r="1284">
          <cell r="D1284" t="str">
            <v>AR106NZ595 - Medio Ambiente</v>
          </cell>
        </row>
        <row r="1285">
          <cell r="D1285" t="str">
            <v>AR10BNZ595 - Medio Ambiente</v>
          </cell>
        </row>
        <row r="1286">
          <cell r="D1286" t="str">
            <v>AR40LE2595 - Medio Ambiente</v>
          </cell>
        </row>
        <row r="1287">
          <cell r="D1287" t="str">
            <v>AR10AEZ595 - Medio Ambiente</v>
          </cell>
        </row>
        <row r="1288">
          <cell r="D1288" t="str">
            <v>AR10FEZ595 - Medio Ambiente</v>
          </cell>
        </row>
        <row r="1289">
          <cell r="D1289" t="str">
            <v>AR10BAZ595 - Medio Ambiente</v>
          </cell>
        </row>
        <row r="1290">
          <cell r="D1290" t="str">
            <v>AR11CNZ595 - Medio Ambiente</v>
          </cell>
        </row>
        <row r="1291">
          <cell r="D1291" t="str">
            <v>AR11SAZ595 - Medio Ambiente</v>
          </cell>
        </row>
        <row r="1292">
          <cell r="D1292" t="str">
            <v>AR12FUZ595 - Medio Ambiente</v>
          </cell>
        </row>
        <row r="1293">
          <cell r="D1293" t="str">
            <v>AR12FMZ595 - Medio Ambiente</v>
          </cell>
        </row>
        <row r="1294">
          <cell r="D1294" t="str">
            <v>AR13BSZ595 - Medio Ambiente</v>
          </cell>
        </row>
        <row r="1295">
          <cell r="D1295" t="str">
            <v>AR40LA2595 - Medio Ambiente</v>
          </cell>
        </row>
        <row r="1296">
          <cell r="D1296" t="str">
            <v>AR41ACZ595 - Medio Ambiente</v>
          </cell>
        </row>
        <row r="1297">
          <cell r="D1297" t="str">
            <v>AR42AFZ595 - Medio Ambiente</v>
          </cell>
        </row>
        <row r="1298">
          <cell r="D1298" t="str">
            <v>CL10CH1595 - Medio Ambiente</v>
          </cell>
        </row>
        <row r="1299">
          <cell r="D1299" t="str">
            <v>CL10CC1595 - Medio Ambiente</v>
          </cell>
        </row>
        <row r="1300">
          <cell r="D1300" t="str">
            <v>CL10CB1595 - Medio Ambiente</v>
          </cell>
        </row>
        <row r="1301">
          <cell r="D1301" t="str">
            <v>AR10APZ850 - Oil</v>
          </cell>
        </row>
        <row r="1302">
          <cell r="D1302" t="str">
            <v>AR10SRZ850 - Oil</v>
          </cell>
        </row>
        <row r="1303">
          <cell r="D1303" t="str">
            <v>AR11CAZ850 - Oil</v>
          </cell>
        </row>
        <row r="1304">
          <cell r="D1304" t="str">
            <v>AR10LAZ850 - Oil Transportation</v>
          </cell>
        </row>
        <row r="1305">
          <cell r="D1305" t="str">
            <v>AR10ACZ850 - Oil Transportation</v>
          </cell>
        </row>
        <row r="1306">
          <cell r="D1306" t="str">
            <v>AR10GCZ850 - Oil Transportation</v>
          </cell>
        </row>
        <row r="1307">
          <cell r="D1307" t="str">
            <v>AR10GSZ850 - Oil Transportation</v>
          </cell>
        </row>
        <row r="1308">
          <cell r="D1308" t="str">
            <v>AR10CD1850 - Oil Transportation</v>
          </cell>
        </row>
        <row r="1309">
          <cell r="D1309" t="str">
            <v>AR10CD2850 - Oil Transportation</v>
          </cell>
        </row>
        <row r="1310">
          <cell r="D1310" t="str">
            <v>AR10CD3850 - Oil Transportation</v>
          </cell>
        </row>
        <row r="1311">
          <cell r="D1311" t="str">
            <v>AR10CD5850 - Oil Transportation</v>
          </cell>
        </row>
        <row r="1312">
          <cell r="D1312" t="str">
            <v>AR10CD7850 - Oil Transportation</v>
          </cell>
        </row>
        <row r="1313">
          <cell r="D1313" t="str">
            <v>AR10CD8850 - Oil Transportation</v>
          </cell>
        </row>
        <row r="1314">
          <cell r="D1314" t="str">
            <v>AR10CD9850 - Oil Transportation</v>
          </cell>
        </row>
        <row r="1315">
          <cell r="D1315" t="str">
            <v>AR10CDZ850 - Oil Transportation</v>
          </cell>
        </row>
        <row r="1316">
          <cell r="D1316" t="str">
            <v>AR10CK4850 - Oil Transportation</v>
          </cell>
        </row>
        <row r="1317">
          <cell r="D1317" t="str">
            <v>AR10ANZ850 - Oil Transportation</v>
          </cell>
        </row>
        <row r="1318">
          <cell r="D1318" t="str">
            <v>AR10SNZ850 - Oil Transportation</v>
          </cell>
        </row>
        <row r="1319">
          <cell r="D1319" t="str">
            <v>AR40LE2850 - Oil Transportation</v>
          </cell>
        </row>
        <row r="1320">
          <cell r="D1320" t="str">
            <v>AR10AEZ850 - Oil Transportation</v>
          </cell>
        </row>
        <row r="1321">
          <cell r="D1321" t="str">
            <v>AR11CNZ850 - Oil Transportation</v>
          </cell>
        </row>
        <row r="1322">
          <cell r="D1322" t="str">
            <v>AR11SAZ850 - Oil Transportation</v>
          </cell>
        </row>
        <row r="1323">
          <cell r="D1323" t="str">
            <v>AR12FUZ850 - Oil Transportation</v>
          </cell>
        </row>
        <row r="1324">
          <cell r="D1324" t="str">
            <v>AR12FMZ850 - Oil Transportation</v>
          </cell>
        </row>
        <row r="1325">
          <cell r="D1325" t="str">
            <v>AR40LA2850 - Oil Transportation</v>
          </cell>
        </row>
        <row r="1326">
          <cell r="D1326" t="str">
            <v>AR41ACZ850 - Oil Transportation</v>
          </cell>
        </row>
        <row r="1327">
          <cell r="D1327" t="str">
            <v>CL10CH1850 - Oil Transportation</v>
          </cell>
        </row>
        <row r="1328">
          <cell r="D1328" t="str">
            <v>CL10CC1850 - Oil Transportation</v>
          </cell>
        </row>
        <row r="1329">
          <cell r="D1329" t="str">
            <v>CL10CB1850 - Oil Transportation</v>
          </cell>
        </row>
        <row r="1330">
          <cell r="D1330" t="str">
            <v>AR10APZ657 - Op., Tecnal, Seg y Microinformatica</v>
          </cell>
        </row>
        <row r="1331">
          <cell r="D1331" t="str">
            <v>AR10SRZ657 - Op., Tecnal, Seg y Microinformatica</v>
          </cell>
        </row>
        <row r="1332">
          <cell r="D1332" t="str">
            <v>AR1040Z657 - Op., Tecnal, Seg y Microinformatica</v>
          </cell>
        </row>
        <row r="1333">
          <cell r="D1333" t="str">
            <v>AR1046Z657 - Op., Tecnal, Seg y Microinformatica</v>
          </cell>
        </row>
        <row r="1334">
          <cell r="D1334" t="str">
            <v>AR10BCZ657 - Op., Tecnal, Seg y Microinformatica</v>
          </cell>
        </row>
        <row r="1335">
          <cell r="D1335" t="str">
            <v>AR40LE2657 - Op., Tecnal, Seg y Microinformatica</v>
          </cell>
        </row>
        <row r="1336">
          <cell r="D1336" t="str">
            <v>AR10AEZ657 - Op., Tecnal, Seg y Microinformatica</v>
          </cell>
        </row>
        <row r="1337">
          <cell r="D1337" t="str">
            <v>AR10FEZ657 - Op., Tecnal, Seg y Microinformatica</v>
          </cell>
        </row>
        <row r="1338">
          <cell r="D1338" t="str">
            <v>AR10CEZ657 - Op., Tecnal, Seg y Microinformatica</v>
          </cell>
        </row>
        <row r="1339">
          <cell r="D1339" t="str">
            <v>AR10SEZ657 - Op., Tecnal, Seg y Microinformatica</v>
          </cell>
        </row>
        <row r="1340">
          <cell r="D1340" t="str">
            <v>AR10BAZ657 - Op., Tecnal, Seg y Microinformatica</v>
          </cell>
        </row>
        <row r="1341">
          <cell r="D1341" t="str">
            <v>AR11CAZ657 - Op., Tecnal, Seg y Microinformatica</v>
          </cell>
        </row>
        <row r="1342">
          <cell r="D1342" t="str">
            <v>AR12FUZ657 - Op., Tecnal, Seg y Microinformatica</v>
          </cell>
        </row>
        <row r="1343">
          <cell r="D1343" t="str">
            <v>AR12FMZ657 - Op., Tecnal, Seg y Microinformatica</v>
          </cell>
        </row>
        <row r="1344">
          <cell r="D1344" t="str">
            <v>AR13BSZ657 - Op., Tecnal, Seg y Microinformatica</v>
          </cell>
        </row>
        <row r="1345">
          <cell r="D1345" t="str">
            <v>AR40LA2657 - Op., Tecnal, Seg y Microinformatica</v>
          </cell>
        </row>
        <row r="1346">
          <cell r="D1346" t="str">
            <v>AR41ACZ657 - Op., Tecnal, Seg y Microinformatica</v>
          </cell>
        </row>
        <row r="1347">
          <cell r="D1347" t="str">
            <v>AR42AFZ657 - Op., Tecnal, Seg y Microinformatica</v>
          </cell>
        </row>
        <row r="1348">
          <cell r="D1348" t="str">
            <v>AR43GCZ657 - Op., Tecnal, Seg y Microinformatica</v>
          </cell>
        </row>
        <row r="1349">
          <cell r="D1349" t="str">
            <v>AR44GSZ657 - Op., Tecnal, Seg y Microinformatica</v>
          </cell>
        </row>
        <row r="1350">
          <cell r="D1350" t="str">
            <v>BO10OGZ657 - Op., Tecnal, Seg y Microinformatica</v>
          </cell>
        </row>
        <row r="1351">
          <cell r="D1351" t="str">
            <v>BO11CIZ657 - Op., Tecnal, Seg y Microinformatica</v>
          </cell>
        </row>
        <row r="1352">
          <cell r="D1352" t="str">
            <v>BO11CNZ657 - Op., Tecnal, Seg y Microinformatica</v>
          </cell>
        </row>
        <row r="1353">
          <cell r="D1353" t="str">
            <v>CL10CH1657 - Op., Tecnal, Seg y Microinformatica</v>
          </cell>
        </row>
        <row r="1354">
          <cell r="D1354" t="str">
            <v>CL10CC1657 - Op., Tecnal, Seg y Microinformatica</v>
          </cell>
        </row>
        <row r="1355">
          <cell r="D1355" t="str">
            <v>CL10CB1657 - Op., Tecnal, Seg y Microinformatica</v>
          </cell>
        </row>
        <row r="1356">
          <cell r="D1356" t="str">
            <v>AR10ANZ000 - Operación del distrito</v>
          </cell>
        </row>
        <row r="1357">
          <cell r="D1357" t="str">
            <v>AR10SNZ000 - Operación del distrito</v>
          </cell>
        </row>
        <row r="1358">
          <cell r="D1358" t="str">
            <v>AR104NZ000 - Operación del distrito</v>
          </cell>
        </row>
        <row r="1359">
          <cell r="D1359" t="str">
            <v>AR106NZ000 - Operación del distrito</v>
          </cell>
        </row>
        <row r="1360">
          <cell r="D1360" t="str">
            <v>AR10BNZ000 - Operación del distrito</v>
          </cell>
        </row>
        <row r="1361">
          <cell r="D1361" t="str">
            <v>AR11CNZ000 - Operación del distrito</v>
          </cell>
        </row>
        <row r="1362">
          <cell r="D1362" t="str">
            <v>AR10CDZ600 - Operaciones de Petróleo</v>
          </cell>
        </row>
        <row r="1363">
          <cell r="D1363" t="str">
            <v>AR10CK4600 - Operaciones de Petróleo</v>
          </cell>
        </row>
        <row r="1364">
          <cell r="D1364" t="str">
            <v>AR10AEZ600 - Operaciones de Petróleo</v>
          </cell>
        </row>
        <row r="1365">
          <cell r="D1365" t="str">
            <v>AR41ACZ600 - Operaciones de Petróleo</v>
          </cell>
        </row>
        <row r="1366">
          <cell r="D1366" t="str">
            <v>AR10CD1150 - PCP</v>
          </cell>
        </row>
        <row r="1367">
          <cell r="D1367" t="str">
            <v>AR10CD2150 - PCP</v>
          </cell>
        </row>
        <row r="1368">
          <cell r="D1368" t="str">
            <v>AR10CD3150 - PCP</v>
          </cell>
        </row>
        <row r="1369">
          <cell r="D1369" t="str">
            <v>AR10CD5150 - PCP</v>
          </cell>
        </row>
        <row r="1370">
          <cell r="D1370" t="str">
            <v>AR10CD7150 - PCP</v>
          </cell>
        </row>
        <row r="1371">
          <cell r="D1371" t="str">
            <v>AR10CD8150 - PCP</v>
          </cell>
        </row>
        <row r="1372">
          <cell r="D1372" t="str">
            <v>AR10CD9150 - PCP</v>
          </cell>
        </row>
        <row r="1373">
          <cell r="D1373" t="str">
            <v>AR10CK4150 - PCP</v>
          </cell>
        </row>
        <row r="1374">
          <cell r="D1374" t="str">
            <v>AR10ANZ150 - PCP</v>
          </cell>
        </row>
        <row r="1375">
          <cell r="D1375" t="str">
            <v>AR10SNZ150 - PCP</v>
          </cell>
        </row>
        <row r="1376">
          <cell r="D1376" t="str">
            <v>AR104NZ150 - PCP</v>
          </cell>
        </row>
        <row r="1377">
          <cell r="D1377" t="str">
            <v>AR106NZ150 - PCP</v>
          </cell>
        </row>
        <row r="1378">
          <cell r="D1378" t="str">
            <v>AR10BNZ150 - PCP</v>
          </cell>
        </row>
        <row r="1379">
          <cell r="D1379" t="str">
            <v>AR40LE1150 - PCP</v>
          </cell>
        </row>
        <row r="1380">
          <cell r="D1380" t="str">
            <v>AR40LE2150 - PCP</v>
          </cell>
        </row>
        <row r="1381">
          <cell r="D1381" t="str">
            <v>AR10AE1150 - PCP</v>
          </cell>
        </row>
        <row r="1382">
          <cell r="D1382" t="str">
            <v>AR10AE2150 - PCP</v>
          </cell>
        </row>
        <row r="1383">
          <cell r="D1383" t="str">
            <v>AR10AE3150 - PCP</v>
          </cell>
        </row>
        <row r="1384">
          <cell r="D1384" t="str">
            <v>AR10AE4150 - PCP</v>
          </cell>
        </row>
        <row r="1385">
          <cell r="D1385" t="str">
            <v>AR10AE5150 - PCP</v>
          </cell>
        </row>
        <row r="1386">
          <cell r="D1386" t="str">
            <v>AR10FEZ150 - PCP</v>
          </cell>
        </row>
        <row r="1387">
          <cell r="D1387" t="str">
            <v>AR11CNZ150 - PCP</v>
          </cell>
        </row>
        <row r="1388">
          <cell r="D1388" t="str">
            <v>AR40LA1150 - PCP</v>
          </cell>
        </row>
        <row r="1389">
          <cell r="D1389" t="str">
            <v>AR40LA2150 - PCP</v>
          </cell>
        </row>
        <row r="1390">
          <cell r="D1390" t="str">
            <v>AR41AC1150 - PCP</v>
          </cell>
        </row>
        <row r="1391">
          <cell r="D1391" t="str">
            <v>AR41AC2150 - PCP</v>
          </cell>
        </row>
        <row r="1392">
          <cell r="D1392" t="str">
            <v>AR41AC3150 - PCP</v>
          </cell>
        </row>
        <row r="1393">
          <cell r="D1393" t="str">
            <v>AR41AC4150 - PCP</v>
          </cell>
        </row>
        <row r="1394">
          <cell r="D1394" t="str">
            <v>AR41AC5150 - PCP</v>
          </cell>
        </row>
        <row r="1395">
          <cell r="D1395" t="str">
            <v>AR42AFZ150 - PCP</v>
          </cell>
        </row>
        <row r="1396">
          <cell r="D1396" t="str">
            <v>BO11CIZ150 - PCP</v>
          </cell>
        </row>
        <row r="1397">
          <cell r="D1397" t="str">
            <v>BO11CNZ150 - PCP</v>
          </cell>
        </row>
        <row r="1398">
          <cell r="D1398" t="str">
            <v>CL10CH1150 - PCP</v>
          </cell>
        </row>
        <row r="1399">
          <cell r="D1399" t="str">
            <v>CL10CC1150 - PCP</v>
          </cell>
        </row>
        <row r="1400">
          <cell r="D1400" t="str">
            <v>CL10CB1150 - PCP</v>
          </cell>
        </row>
        <row r="1401">
          <cell r="D1401" t="str">
            <v>AR10APZ685 - Perforación</v>
          </cell>
        </row>
        <row r="1402">
          <cell r="D1402" t="str">
            <v>AR10SRZ685 - Perforación</v>
          </cell>
        </row>
        <row r="1403">
          <cell r="D1403" t="str">
            <v>AR1040Z685 - Perforación</v>
          </cell>
        </row>
        <row r="1404">
          <cell r="D1404" t="str">
            <v>AR1046Z685 - Perforación</v>
          </cell>
        </row>
        <row r="1405">
          <cell r="D1405" t="str">
            <v>AR10BCZ685 - Perforación</v>
          </cell>
        </row>
        <row r="1406">
          <cell r="D1406" t="str">
            <v>AR10ANZ680 - Perforación</v>
          </cell>
        </row>
        <row r="1407">
          <cell r="D1407" t="str">
            <v>AR10SNZ680 - Perforación</v>
          </cell>
        </row>
        <row r="1408">
          <cell r="D1408" t="str">
            <v>AR104NZ680 - Perforación</v>
          </cell>
        </row>
        <row r="1409">
          <cell r="D1409" t="str">
            <v>AR106NZ680 - Perforación</v>
          </cell>
        </row>
        <row r="1410">
          <cell r="D1410" t="str">
            <v>AR10BNZ680 - Perforación</v>
          </cell>
        </row>
        <row r="1411">
          <cell r="D1411" t="str">
            <v>AR40LE2685 - Perforación</v>
          </cell>
        </row>
        <row r="1412">
          <cell r="D1412" t="str">
            <v>AR10AEZ685 - Perforación</v>
          </cell>
        </row>
        <row r="1413">
          <cell r="D1413" t="str">
            <v>AR10FEZ685 - Perforación</v>
          </cell>
        </row>
        <row r="1414">
          <cell r="D1414" t="str">
            <v>AR10CEZ685 - Perforación</v>
          </cell>
        </row>
        <row r="1415">
          <cell r="D1415" t="str">
            <v>AR10SEZ685 - Perforación</v>
          </cell>
        </row>
        <row r="1416">
          <cell r="D1416" t="str">
            <v>AR10BAZ685 - Perforación</v>
          </cell>
        </row>
        <row r="1417">
          <cell r="D1417" t="str">
            <v>AR11CAZ685 - Perforación</v>
          </cell>
        </row>
        <row r="1418">
          <cell r="D1418" t="str">
            <v>AR11CNZ680 - Perforación</v>
          </cell>
        </row>
        <row r="1419">
          <cell r="D1419" t="str">
            <v>AR11SAZ680 - Perforación</v>
          </cell>
        </row>
        <row r="1420">
          <cell r="D1420" t="str">
            <v>AR12FUZ685 - Perforación</v>
          </cell>
        </row>
        <row r="1421">
          <cell r="D1421" t="str">
            <v>AR12FMZ685 - Perforación</v>
          </cell>
        </row>
        <row r="1422">
          <cell r="D1422" t="str">
            <v>AR13BSZ685 - Perforación</v>
          </cell>
        </row>
        <row r="1423">
          <cell r="D1423" t="str">
            <v>AR40LA2685 - Perforación</v>
          </cell>
        </row>
        <row r="1424">
          <cell r="D1424" t="str">
            <v>AR41ACZ685 - Perforación</v>
          </cell>
        </row>
        <row r="1425">
          <cell r="D1425" t="str">
            <v>AR42AFZ685 - Perforación</v>
          </cell>
        </row>
        <row r="1426">
          <cell r="D1426" t="str">
            <v>AR43GCZ685 - Perforación</v>
          </cell>
        </row>
        <row r="1427">
          <cell r="D1427" t="str">
            <v>AR44GSZ685 - Perforación</v>
          </cell>
        </row>
        <row r="1428">
          <cell r="D1428" t="str">
            <v>BO10OGZ685 - Perforación</v>
          </cell>
        </row>
        <row r="1429">
          <cell r="D1429" t="str">
            <v>BO11CIZ685 - Perforación</v>
          </cell>
        </row>
        <row r="1430">
          <cell r="D1430" t="str">
            <v>BO11CNZ685 - Perforación</v>
          </cell>
        </row>
        <row r="1431">
          <cell r="D1431" t="str">
            <v>CL10CH1685 - Perforación</v>
          </cell>
        </row>
        <row r="1432">
          <cell r="D1432" t="str">
            <v>CL10CC1685 - Perforación</v>
          </cell>
        </row>
        <row r="1433">
          <cell r="D1433" t="str">
            <v>CL10CB1685 - Perforación</v>
          </cell>
        </row>
        <row r="1434">
          <cell r="D1434" t="str">
            <v>AR10APZ605 - Perforacion y Completación</v>
          </cell>
        </row>
        <row r="1435">
          <cell r="D1435" t="str">
            <v>AR10SRZ605 - Perforacion y Completación</v>
          </cell>
        </row>
        <row r="1436">
          <cell r="D1436" t="str">
            <v>AR1040Z605 - Perforacion y Completación</v>
          </cell>
        </row>
        <row r="1437">
          <cell r="D1437" t="str">
            <v>AR1046Z605 - Perforacion y Completación</v>
          </cell>
        </row>
        <row r="1438">
          <cell r="D1438" t="str">
            <v>AR10BCZ605 - Perforacion y Completación</v>
          </cell>
        </row>
        <row r="1439">
          <cell r="D1439" t="str">
            <v>AR10CDZ605 - Perforacion y Completación</v>
          </cell>
        </row>
        <row r="1440">
          <cell r="D1440" t="str">
            <v>AR10CK4605 - Perforacion y Completación</v>
          </cell>
        </row>
        <row r="1441">
          <cell r="D1441" t="str">
            <v>AR40LE2605 - Perforacion y Completación</v>
          </cell>
        </row>
        <row r="1442">
          <cell r="D1442" t="str">
            <v>AR10AEZ605 - Perforacion y Completación</v>
          </cell>
        </row>
        <row r="1443">
          <cell r="D1443" t="str">
            <v>AR10FEZ605 - Perforacion y Completación</v>
          </cell>
        </row>
        <row r="1444">
          <cell r="D1444" t="str">
            <v>AR10CEZ605 - Perforacion y Completación</v>
          </cell>
        </row>
        <row r="1445">
          <cell r="D1445" t="str">
            <v>AR10SEZ605 - Perforacion y Completación</v>
          </cell>
        </row>
        <row r="1446">
          <cell r="D1446" t="str">
            <v>AR11CAZ605 - Perforacion y Completación</v>
          </cell>
        </row>
        <row r="1447">
          <cell r="D1447" t="str">
            <v>AR40LA2605 - Perforacion y Completación</v>
          </cell>
        </row>
        <row r="1448">
          <cell r="D1448" t="str">
            <v>AR41ACZ605 - Perforacion y Completación</v>
          </cell>
        </row>
        <row r="1449">
          <cell r="D1449" t="str">
            <v>AR42AFZ605 - Perforacion y Completación</v>
          </cell>
        </row>
        <row r="1450">
          <cell r="D1450" t="str">
            <v>AR43GCZ605 - Perforacion y Completación</v>
          </cell>
        </row>
        <row r="1451">
          <cell r="D1451" t="str">
            <v>AR44GSZ605 - Perforacion y Completación</v>
          </cell>
        </row>
        <row r="1452">
          <cell r="D1452" t="str">
            <v>BO10OGZ605 - Perforacion y Completación</v>
          </cell>
        </row>
        <row r="1453">
          <cell r="D1453" t="str">
            <v>BO11CIZ605 - Perforacion y Completación</v>
          </cell>
        </row>
        <row r="1454">
          <cell r="D1454" t="str">
            <v>BO11CNZ605 - Perforacion y Completación</v>
          </cell>
        </row>
        <row r="1455">
          <cell r="D1455" t="str">
            <v>CL10CH1605 - Perforacion y Completación</v>
          </cell>
        </row>
        <row r="1456">
          <cell r="D1456" t="str">
            <v>CL10CC1605 - Perforacion y Completación</v>
          </cell>
        </row>
        <row r="1457">
          <cell r="D1457" t="str">
            <v>CL10CB1605 - Perforacion y Completación</v>
          </cell>
        </row>
        <row r="1458">
          <cell r="D1458" t="str">
            <v>AR10APZ610 - Planeam. Econ. &amp; Ev. Negocios</v>
          </cell>
        </row>
        <row r="1459">
          <cell r="D1459" t="str">
            <v>AR10SRZ610 - Planeam. Econ. &amp; Ev. Negocios</v>
          </cell>
        </row>
        <row r="1460">
          <cell r="D1460" t="str">
            <v>AR1040Z610 - Planeam. Econ. &amp; Ev. Negocios</v>
          </cell>
        </row>
        <row r="1461">
          <cell r="D1461" t="str">
            <v>AR1046Z610 - Planeam. Econ. &amp; Ev. Negocios</v>
          </cell>
        </row>
        <row r="1462">
          <cell r="D1462" t="str">
            <v>AR10BCZ610 - Planeam. Econ. &amp; Ev. Negocios</v>
          </cell>
        </row>
        <row r="1463">
          <cell r="D1463" t="str">
            <v>AR10CDZ610 - Planeam. Econ. &amp; Ev. Negocios</v>
          </cell>
        </row>
        <row r="1464">
          <cell r="D1464" t="str">
            <v>AR10CK4610 - Planeam. Econ. &amp; Ev. Negocios</v>
          </cell>
        </row>
        <row r="1465">
          <cell r="D1465" t="str">
            <v>AR10ANZ610 - Planeam. Econ. &amp; Ev. Negocios</v>
          </cell>
        </row>
        <row r="1466">
          <cell r="D1466" t="str">
            <v>AR10SNZ610 - Planeam. Econ. &amp; Ev. Negocios</v>
          </cell>
        </row>
        <row r="1467">
          <cell r="D1467" t="str">
            <v>AR104NZ610 - Planeam. Econ. &amp; Ev. Negocios</v>
          </cell>
        </row>
        <row r="1468">
          <cell r="D1468" t="str">
            <v>AR106NZ610 - Planeam. Econ. &amp; Ev. Negocios</v>
          </cell>
        </row>
        <row r="1469">
          <cell r="D1469" t="str">
            <v>AR10BNZ610 - Planeam. Econ. &amp; Ev. Negocios</v>
          </cell>
        </row>
        <row r="1470">
          <cell r="D1470" t="str">
            <v>AR40LE2610 - Planeam. Econ. &amp; Ev. Negocios</v>
          </cell>
        </row>
        <row r="1471">
          <cell r="D1471" t="str">
            <v>AR10AEZ610 - Planeam. Econ. &amp; Ev. Negocios</v>
          </cell>
        </row>
        <row r="1472">
          <cell r="D1472" t="str">
            <v>AR10FEZ610 - Planeam. Econ. &amp; Ev. Negocios</v>
          </cell>
        </row>
        <row r="1473">
          <cell r="D1473" t="str">
            <v>AR10CEZ610 - Planeam. Econ. &amp; Ev. Negocios</v>
          </cell>
        </row>
        <row r="1474">
          <cell r="D1474" t="str">
            <v>AR10SEZ610 - Planeam. Econ. &amp; Ev. Negocios</v>
          </cell>
        </row>
        <row r="1475">
          <cell r="D1475" t="str">
            <v>AR10BAZ610 - Planeam. Econ. &amp; Ev. Negocios</v>
          </cell>
        </row>
        <row r="1476">
          <cell r="D1476" t="str">
            <v>AR11CAZ610 - Planeam. Econ. &amp; Ev. Negocios</v>
          </cell>
        </row>
        <row r="1477">
          <cell r="D1477" t="str">
            <v>AR11CNZ610 - Planeam. Econ. &amp; Ev. Negocios</v>
          </cell>
        </row>
        <row r="1478">
          <cell r="D1478" t="str">
            <v>AR11SAZ610 - Planeam. Econ. &amp; Ev. Negocios</v>
          </cell>
        </row>
        <row r="1479">
          <cell r="D1479" t="str">
            <v>AR12FUZ610 - Planeam. Econ. &amp; Ev. Negocios</v>
          </cell>
        </row>
        <row r="1480">
          <cell r="D1480" t="str">
            <v>AR12FMZ610 - Planeam. Econ. &amp; Ev. Negocios</v>
          </cell>
        </row>
        <row r="1481">
          <cell r="D1481" t="str">
            <v>AR13BSZ610 - Planeam. Econ. &amp; Ev. Negocios</v>
          </cell>
        </row>
        <row r="1482">
          <cell r="D1482" t="str">
            <v>AR40LA2610 - Planeam. Econ. &amp; Ev. Negocios</v>
          </cell>
        </row>
        <row r="1483">
          <cell r="D1483" t="str">
            <v>AR41ACZ610 - Planeam. Econ. &amp; Ev. Negocios</v>
          </cell>
        </row>
        <row r="1484">
          <cell r="D1484" t="str">
            <v>AR42AFZ610 - Planeam. Econ. &amp; Ev. Negocios</v>
          </cell>
        </row>
        <row r="1485">
          <cell r="D1485" t="str">
            <v>AR43GCZ610 - Planeam. Econ. &amp; Ev. Negocios</v>
          </cell>
        </row>
        <row r="1486">
          <cell r="D1486" t="str">
            <v>AR44GSZ610 - Planeam. Econ. &amp; Ev. Negocios</v>
          </cell>
        </row>
        <row r="1487">
          <cell r="D1487" t="str">
            <v>BO10OGZ610 - Planeam. Econ. &amp; Ev. Negocios</v>
          </cell>
        </row>
        <row r="1488">
          <cell r="D1488" t="str">
            <v>BO11CIZ610 - Planeam. Econ. &amp; Ev. Negocios</v>
          </cell>
        </row>
        <row r="1489">
          <cell r="D1489" t="str">
            <v>BO11CNZ610 - Planeam. Econ. &amp; Ev. Negocios</v>
          </cell>
        </row>
        <row r="1490">
          <cell r="D1490" t="str">
            <v>CL10CH1610 - Planeam. Econ. &amp; Ev. Negocios</v>
          </cell>
        </row>
        <row r="1491">
          <cell r="D1491" t="str">
            <v>CL10CC1610 - Planeam. Econ. &amp; Ev. Negocios</v>
          </cell>
        </row>
        <row r="1492">
          <cell r="D1492" t="str">
            <v>CL10CB1610 - Planeam. Econ. &amp; Ev. Negocios</v>
          </cell>
        </row>
        <row r="1493">
          <cell r="D1493" t="str">
            <v>AR10CD1170 - Plunger lift</v>
          </cell>
        </row>
        <row r="1494">
          <cell r="D1494" t="str">
            <v>AR10CD2170 - Plunger lift</v>
          </cell>
        </row>
        <row r="1495">
          <cell r="D1495" t="str">
            <v>AR10CD3170 - Plunger lift</v>
          </cell>
        </row>
        <row r="1496">
          <cell r="D1496" t="str">
            <v>AR10CD5170 - Plunger lift</v>
          </cell>
        </row>
        <row r="1497">
          <cell r="D1497" t="str">
            <v>AR10CD7170 - Plunger lift</v>
          </cell>
        </row>
        <row r="1498">
          <cell r="D1498" t="str">
            <v>AR10CD8170 - Plunger lift</v>
          </cell>
        </row>
        <row r="1499">
          <cell r="D1499" t="str">
            <v>AR10CD9170 - Plunger lift</v>
          </cell>
        </row>
        <row r="1500">
          <cell r="D1500" t="str">
            <v>AR10CK4170 - Plunger lift</v>
          </cell>
        </row>
        <row r="1501">
          <cell r="D1501" t="str">
            <v>AR10ANZ170 - Plunger lift</v>
          </cell>
        </row>
        <row r="1502">
          <cell r="D1502" t="str">
            <v>AR10SNZ170 - Plunger lift</v>
          </cell>
        </row>
        <row r="1503">
          <cell r="D1503" t="str">
            <v>AR104NZ170 - Plunger lift</v>
          </cell>
        </row>
        <row r="1504">
          <cell r="D1504" t="str">
            <v>AR106NZ170 - Plunger lift</v>
          </cell>
        </row>
        <row r="1505">
          <cell r="D1505" t="str">
            <v>AR10BNZ170 - Plunger lift</v>
          </cell>
        </row>
        <row r="1506">
          <cell r="D1506" t="str">
            <v>AR40LE1170 - Plunger lift</v>
          </cell>
        </row>
        <row r="1507">
          <cell r="D1507" t="str">
            <v>AR40LE2170 - Plunger lift</v>
          </cell>
        </row>
        <row r="1508">
          <cell r="D1508" t="str">
            <v>AR10AE1170 - Plunger lift</v>
          </cell>
        </row>
        <row r="1509">
          <cell r="D1509" t="str">
            <v>AR10AE2170 - Plunger lift</v>
          </cell>
        </row>
        <row r="1510">
          <cell r="D1510" t="str">
            <v>AR10AE3170 - Plunger lift</v>
          </cell>
        </row>
        <row r="1511">
          <cell r="D1511" t="str">
            <v>AR10AE4170 - Plunger lift</v>
          </cell>
        </row>
        <row r="1512">
          <cell r="D1512" t="str">
            <v>AR10AE5170 - Plunger lift</v>
          </cell>
        </row>
        <row r="1513">
          <cell r="D1513" t="str">
            <v>AR10FEZ170 - Plunger lift</v>
          </cell>
        </row>
        <row r="1514">
          <cell r="D1514" t="str">
            <v>AR11CNZ170 - Plunger lift</v>
          </cell>
        </row>
        <row r="1515">
          <cell r="D1515" t="str">
            <v>AR40LA1170 - Plunger lift</v>
          </cell>
        </row>
        <row r="1516">
          <cell r="D1516" t="str">
            <v>AR40LA2170 - Plunger lift</v>
          </cell>
        </row>
        <row r="1517">
          <cell r="D1517" t="str">
            <v>AR41AC1170 - Plunger lift</v>
          </cell>
        </row>
        <row r="1518">
          <cell r="D1518" t="str">
            <v>AR41AC2170 - Plunger lift</v>
          </cell>
        </row>
        <row r="1519">
          <cell r="D1519" t="str">
            <v>AR41AC3170 - Plunger lift</v>
          </cell>
        </row>
        <row r="1520">
          <cell r="D1520" t="str">
            <v>AR41AC4170 - Plunger lift</v>
          </cell>
        </row>
        <row r="1521">
          <cell r="D1521" t="str">
            <v>AR41AC5170 - Plunger lift</v>
          </cell>
        </row>
        <row r="1522">
          <cell r="D1522" t="str">
            <v>AR42AFZ170 - Plunger lift</v>
          </cell>
        </row>
        <row r="1523">
          <cell r="D1523" t="str">
            <v>BO11CIZ170 - Plunger lift</v>
          </cell>
        </row>
        <row r="1524">
          <cell r="D1524" t="str">
            <v>BO11CNZ170 - Plunger lift</v>
          </cell>
        </row>
        <row r="1525">
          <cell r="D1525" t="str">
            <v>CL10CH1170 - Plunger lift</v>
          </cell>
        </row>
        <row r="1526">
          <cell r="D1526" t="str">
            <v>CL10CC1170 - Plunger lift</v>
          </cell>
        </row>
        <row r="1527">
          <cell r="D1527" t="str">
            <v>CL10CB1170 - Plunger lift</v>
          </cell>
        </row>
        <row r="1528">
          <cell r="D1528" t="str">
            <v>AR10CDZ615 - Prensa</v>
          </cell>
        </row>
        <row r="1529">
          <cell r="D1529" t="str">
            <v>AR10CK4615 - Prensa</v>
          </cell>
        </row>
        <row r="1530">
          <cell r="D1530" t="str">
            <v>AR40LE2615 - Prensa</v>
          </cell>
        </row>
        <row r="1531">
          <cell r="D1531" t="str">
            <v>AR10AEZ615 - Prensa</v>
          </cell>
        </row>
        <row r="1532">
          <cell r="D1532" t="str">
            <v>AR10FEZ615 - Prensa</v>
          </cell>
        </row>
        <row r="1533">
          <cell r="D1533" t="str">
            <v>AR10CEZ615 - Prensa</v>
          </cell>
        </row>
        <row r="1534">
          <cell r="D1534" t="str">
            <v>AR10SEZ615 - Prensa</v>
          </cell>
        </row>
        <row r="1535">
          <cell r="D1535" t="str">
            <v>AR11CAZ615 - Prensa</v>
          </cell>
        </row>
        <row r="1536">
          <cell r="D1536" t="str">
            <v>AR40LA2615 - Prensa</v>
          </cell>
        </row>
        <row r="1537">
          <cell r="D1537" t="str">
            <v>AR41ACZ615 - Prensa</v>
          </cell>
        </row>
        <row r="1538">
          <cell r="D1538" t="str">
            <v>AR42AFZ615 - Prensa</v>
          </cell>
        </row>
        <row r="1539">
          <cell r="D1539" t="str">
            <v>AR43GCZ615 - Prensa</v>
          </cell>
        </row>
        <row r="1540">
          <cell r="D1540" t="str">
            <v>AR44GSZ615 - Prensa</v>
          </cell>
        </row>
        <row r="1541">
          <cell r="D1541" t="str">
            <v>BO10OGZ615 - Prensa</v>
          </cell>
        </row>
        <row r="1542">
          <cell r="D1542" t="str">
            <v>BO11CIZ615 - Prensa</v>
          </cell>
        </row>
        <row r="1543">
          <cell r="D1543" t="str">
            <v>BO11CNZ615 - Prensa</v>
          </cell>
        </row>
        <row r="1544">
          <cell r="D1544" t="str">
            <v>CL10CH1615 - Prensa</v>
          </cell>
        </row>
        <row r="1545">
          <cell r="D1545" t="str">
            <v>CL10CC1615 - Prensa</v>
          </cell>
        </row>
        <row r="1546">
          <cell r="D1546" t="str">
            <v>CL10CB1615 - Prensa</v>
          </cell>
        </row>
        <row r="1547">
          <cell r="D1547" t="str">
            <v>AR10CD1000 - Programación y operación gral. Distrito</v>
          </cell>
        </row>
        <row r="1548">
          <cell r="D1548" t="str">
            <v>AR10CD2000 - Programación y operación gral. Distrito</v>
          </cell>
        </row>
        <row r="1549">
          <cell r="D1549" t="str">
            <v>AR10CD3000 - Programación y operación gral. Distrito</v>
          </cell>
        </row>
        <row r="1550">
          <cell r="D1550" t="str">
            <v>AR10CD5000 - Programación y operación gral. Distrito</v>
          </cell>
        </row>
        <row r="1551">
          <cell r="D1551" t="str">
            <v>AR10CD7000 - Programación y operación gral. Distrito</v>
          </cell>
        </row>
        <row r="1552">
          <cell r="D1552" t="str">
            <v>AR10CD8000 - Programación y operación gral. Distrito</v>
          </cell>
        </row>
        <row r="1553">
          <cell r="D1553" t="str">
            <v>AR10CD9000 - Programación y operación gral. Distrito</v>
          </cell>
        </row>
        <row r="1554">
          <cell r="D1554" t="str">
            <v>AR10CDE000 - Programación y operación gral. Distrito</v>
          </cell>
        </row>
        <row r="1555">
          <cell r="D1555" t="str">
            <v>AR10CDP000 - Programación y operación gral. Distrito</v>
          </cell>
        </row>
        <row r="1556">
          <cell r="D1556" t="str">
            <v>AR10CDZ000 - Programación y operación gral. Distrito</v>
          </cell>
        </row>
        <row r="1557">
          <cell r="D1557" t="str">
            <v>AR10CK4000 - Programación y operación gral. Distrito</v>
          </cell>
        </row>
        <row r="1558">
          <cell r="D1558" t="str">
            <v>AR40LE1000 - Programación y operación gral. Distrito</v>
          </cell>
        </row>
        <row r="1559">
          <cell r="D1559" t="str">
            <v>AR40LE2000 - Programación y operación gral. Distrito</v>
          </cell>
        </row>
        <row r="1560">
          <cell r="D1560" t="str">
            <v>AR40LE2000 - Programación y operación gral. Distrito</v>
          </cell>
        </row>
        <row r="1561">
          <cell r="D1561" t="str">
            <v>AR10AE1000 - Programación y operación gral. Distrito</v>
          </cell>
        </row>
        <row r="1562">
          <cell r="D1562" t="str">
            <v>AR10AE2000 - Programación y operación gral. Distrito</v>
          </cell>
        </row>
        <row r="1563">
          <cell r="D1563" t="str">
            <v>AR10AE3000 - Programación y operación gral. Distrito</v>
          </cell>
        </row>
        <row r="1564">
          <cell r="D1564" t="str">
            <v>AR10AE4000 - Programación y operación gral. Distrito</v>
          </cell>
        </row>
        <row r="1565">
          <cell r="D1565" t="str">
            <v>AR10AE5000 - Programación y operación gral. Distrito</v>
          </cell>
        </row>
        <row r="1566">
          <cell r="D1566" t="str">
            <v>AR10FEZ000 - Programación y operación gral. Distrito</v>
          </cell>
        </row>
        <row r="1567">
          <cell r="D1567" t="str">
            <v>AR40LA1000 - Programación y operación gral. Distrito</v>
          </cell>
        </row>
        <row r="1568">
          <cell r="D1568" t="str">
            <v>AR40LA2000 - Programación y operación gral. Distrito</v>
          </cell>
        </row>
        <row r="1569">
          <cell r="D1569" t="str">
            <v>AR40LA2000 - Programación y operación gral. Distrito</v>
          </cell>
        </row>
        <row r="1570">
          <cell r="D1570" t="str">
            <v>AR41AC1000 - Programación y operación gral. Distrito</v>
          </cell>
        </row>
        <row r="1571">
          <cell r="D1571" t="str">
            <v>AR41AC2000 - Programación y operación gral. Distrito</v>
          </cell>
        </row>
        <row r="1572">
          <cell r="D1572" t="str">
            <v>AR41AC3000 - Programación y operación gral. Distrito</v>
          </cell>
        </row>
        <row r="1573">
          <cell r="D1573" t="str">
            <v>AR41AC4000 - Programación y operación gral. Distrito</v>
          </cell>
        </row>
        <row r="1574">
          <cell r="D1574" t="str">
            <v>AR41AC5000 - Programación y operación gral. Distrito</v>
          </cell>
        </row>
        <row r="1575">
          <cell r="D1575" t="str">
            <v>AR42AFZ000 - Programación y operación gral. Distrito</v>
          </cell>
        </row>
        <row r="1576">
          <cell r="D1576" t="str">
            <v>BO11CIZ000 - Programación y operación gral. Distrito</v>
          </cell>
        </row>
        <row r="1577">
          <cell r="D1577" t="str">
            <v>BO11CNZ000 - Programación y operación gral. Distrito</v>
          </cell>
        </row>
        <row r="1578">
          <cell r="D1578" t="str">
            <v>CL10CH1000 - Programación y operación gral. Distrito</v>
          </cell>
        </row>
        <row r="1579">
          <cell r="D1579" t="str">
            <v>CL10CC1000 - Programación y operación gral. Distrito</v>
          </cell>
        </row>
        <row r="1580">
          <cell r="D1580" t="str">
            <v>CL10CB1000 - Programación y operación gral. Distrito</v>
          </cell>
        </row>
        <row r="1581">
          <cell r="D1581" t="str">
            <v>AR10CDZ620 - Proyectos y Obras (GPI)</v>
          </cell>
        </row>
        <row r="1582">
          <cell r="D1582" t="str">
            <v>AR10CK4620 - Proyectos y Obras (GPI)</v>
          </cell>
        </row>
        <row r="1583">
          <cell r="D1583" t="str">
            <v>AR10CDZ625 - Recursos Humanos</v>
          </cell>
        </row>
        <row r="1584">
          <cell r="D1584" t="str">
            <v>AR10CK4625 - Recursos Humanos</v>
          </cell>
        </row>
        <row r="1585">
          <cell r="D1585" t="str">
            <v>AR10ANZ625 - Recursos Humanos</v>
          </cell>
        </row>
        <row r="1586">
          <cell r="D1586" t="str">
            <v>AR10SNZ625 - Recursos Humanos</v>
          </cell>
        </row>
        <row r="1587">
          <cell r="D1587" t="str">
            <v>AR104NZ625 - Recursos Humanos</v>
          </cell>
        </row>
        <row r="1588">
          <cell r="D1588" t="str">
            <v>AR106NZ625 - Recursos Humanos</v>
          </cell>
        </row>
        <row r="1589">
          <cell r="D1589" t="str">
            <v>AR10BNZ625 - Recursos Humanos</v>
          </cell>
        </row>
        <row r="1590">
          <cell r="D1590" t="str">
            <v>AR40LE2625 - Recursos Humanos</v>
          </cell>
        </row>
        <row r="1591">
          <cell r="D1591" t="str">
            <v>AR10AEZ625 - Recursos Humanos</v>
          </cell>
        </row>
        <row r="1592">
          <cell r="D1592" t="str">
            <v>AR10FEZ625 - Recursos Humanos</v>
          </cell>
        </row>
        <row r="1593">
          <cell r="D1593" t="str">
            <v>AR10CEZ625 - Recursos Humanos</v>
          </cell>
        </row>
        <row r="1594">
          <cell r="D1594" t="str">
            <v>AR10SEZ625 - Recursos Humanos</v>
          </cell>
        </row>
        <row r="1595">
          <cell r="D1595" t="str">
            <v>AR10BAZ625 - Recursos Humanos</v>
          </cell>
        </row>
        <row r="1596">
          <cell r="D1596" t="str">
            <v>AR11CAZ625 - Recursos Humanos</v>
          </cell>
        </row>
        <row r="1597">
          <cell r="D1597" t="str">
            <v>AR11CNZ625 - Recursos Humanos</v>
          </cell>
        </row>
        <row r="1598">
          <cell r="D1598" t="str">
            <v>AR11SAZ625 - Recursos Humanos</v>
          </cell>
        </row>
        <row r="1599">
          <cell r="D1599" t="str">
            <v>AR40LA2625 - Recursos Humanos</v>
          </cell>
        </row>
        <row r="1600">
          <cell r="D1600" t="str">
            <v>AR41ACZ625 - Recursos Humanos</v>
          </cell>
        </row>
        <row r="1601">
          <cell r="D1601" t="str">
            <v>AR42AFZ625 - Recursos Humanos</v>
          </cell>
        </row>
        <row r="1602">
          <cell r="D1602" t="str">
            <v>AR43GCZ625 - Recursos Humanos</v>
          </cell>
        </row>
        <row r="1603">
          <cell r="D1603" t="str">
            <v>AR44GSZ625 - Recursos Humanos</v>
          </cell>
        </row>
        <row r="1604">
          <cell r="D1604" t="str">
            <v>BO10OGZ625 - Recursos Humanos</v>
          </cell>
        </row>
        <row r="1605">
          <cell r="D1605" t="str">
            <v>BO11CIZ625 - Recursos Humanos</v>
          </cell>
        </row>
        <row r="1606">
          <cell r="D1606" t="str">
            <v>BO11CNZ625 - Recursos Humanos</v>
          </cell>
        </row>
        <row r="1607">
          <cell r="D1607" t="str">
            <v>CL10CH1625 - Recursos Humanos</v>
          </cell>
        </row>
        <row r="1608">
          <cell r="D1608" t="str">
            <v>CL10CC1625 - Recursos Humanos</v>
          </cell>
        </row>
        <row r="1609">
          <cell r="D1609" t="str">
            <v>CL10CB1625 - Recursos Humanos</v>
          </cell>
        </row>
        <row r="1610">
          <cell r="D1610" t="str">
            <v>AR10CDZ630 - Relaciones Laborales</v>
          </cell>
        </row>
        <row r="1611">
          <cell r="D1611" t="str">
            <v>AR10CK4630 - Relaciones Laborales</v>
          </cell>
        </row>
        <row r="1612">
          <cell r="D1612" t="str">
            <v>AR40LE2630 - Relaciones Laborales</v>
          </cell>
        </row>
        <row r="1613">
          <cell r="D1613" t="str">
            <v>AR10AEZ630 - Relaciones Laborales</v>
          </cell>
        </row>
        <row r="1614">
          <cell r="D1614" t="str">
            <v>AR10FEZ630 - Relaciones Laborales</v>
          </cell>
        </row>
        <row r="1615">
          <cell r="D1615" t="str">
            <v>AR10CEZ630 - Relaciones Laborales</v>
          </cell>
        </row>
        <row r="1616">
          <cell r="D1616" t="str">
            <v>AR10SEZ630 - Relaciones Laborales</v>
          </cell>
        </row>
        <row r="1617">
          <cell r="D1617" t="str">
            <v>AR10BAZ630 - Relaciones Laborales</v>
          </cell>
        </row>
        <row r="1618">
          <cell r="D1618" t="str">
            <v>AR11CAZ630 - Relaciones Laborales</v>
          </cell>
        </row>
        <row r="1619">
          <cell r="D1619" t="str">
            <v>AR40LA2630 - Relaciones Laborales</v>
          </cell>
        </row>
        <row r="1620">
          <cell r="D1620" t="str">
            <v>AR41ACZ630 - Relaciones Laborales</v>
          </cell>
        </row>
        <row r="1621">
          <cell r="D1621" t="str">
            <v>AR42AFZ630 - Relaciones Laborales</v>
          </cell>
        </row>
        <row r="1622">
          <cell r="D1622" t="str">
            <v>AR43GCZ630 - Relaciones Laborales</v>
          </cell>
        </row>
        <row r="1623">
          <cell r="D1623" t="str">
            <v>AR44GSZ630 - Relaciones Laborales</v>
          </cell>
        </row>
        <row r="1624">
          <cell r="D1624" t="str">
            <v>BO10OGZ630 - Relaciones Laborales</v>
          </cell>
        </row>
        <row r="1625">
          <cell r="D1625" t="str">
            <v>BO11CIZ630 - Relaciones Laborales</v>
          </cell>
        </row>
        <row r="1626">
          <cell r="D1626" t="str">
            <v>BO11CNZ630 - Relaciones Laborales</v>
          </cell>
        </row>
        <row r="1627">
          <cell r="D1627" t="str">
            <v>CL10CH1630 - Relaciones Laborales</v>
          </cell>
        </row>
        <row r="1628">
          <cell r="D1628" t="str">
            <v>CL10CC1630 - Relaciones Laborales</v>
          </cell>
        </row>
        <row r="1629">
          <cell r="D1629" t="str">
            <v>CL10CB1630 - Relaciones Laborales</v>
          </cell>
        </row>
        <row r="1630">
          <cell r="D1630" t="str">
            <v>AR10CD1800 - Remediación ambiental</v>
          </cell>
        </row>
        <row r="1631">
          <cell r="D1631" t="str">
            <v>AR10CD2800 - Remediación ambiental</v>
          </cell>
        </row>
        <row r="1632">
          <cell r="D1632" t="str">
            <v>AR10CD3800 - Remediación ambiental</v>
          </cell>
        </row>
        <row r="1633">
          <cell r="D1633" t="str">
            <v>AR10CD5800 - Remediación ambiental</v>
          </cell>
        </row>
        <row r="1634">
          <cell r="D1634" t="str">
            <v>AR10CD7800 - Remediación ambiental</v>
          </cell>
        </row>
        <row r="1635">
          <cell r="D1635" t="str">
            <v>AR10CD8800 - Remediación ambiental</v>
          </cell>
        </row>
        <row r="1636">
          <cell r="D1636" t="str">
            <v>AR10CD9800 - Remediación ambiental</v>
          </cell>
        </row>
        <row r="1637">
          <cell r="D1637" t="str">
            <v>AR10CDE800 - Remediación ambiental</v>
          </cell>
        </row>
        <row r="1638">
          <cell r="D1638" t="str">
            <v>AR10CDP800 - Remediación ambiental</v>
          </cell>
        </row>
        <row r="1639">
          <cell r="D1639" t="str">
            <v>AR10CDZ800 - Remediación ambiental</v>
          </cell>
        </row>
        <row r="1640">
          <cell r="D1640" t="str">
            <v>AR10CK4800 - Remediación ambiental</v>
          </cell>
        </row>
        <row r="1641">
          <cell r="D1641" t="str">
            <v>AR10ANZ800 - Remediación ambiental</v>
          </cell>
        </row>
        <row r="1642">
          <cell r="D1642" t="str">
            <v>AR10SNZ800 - Remediación ambiental</v>
          </cell>
        </row>
        <row r="1643">
          <cell r="D1643" t="str">
            <v>AR10SNZ800 - Remediación ambiental</v>
          </cell>
        </row>
        <row r="1644">
          <cell r="D1644" t="str">
            <v>AR106NZ800 - Remediación ambiental</v>
          </cell>
        </row>
        <row r="1645">
          <cell r="D1645" t="str">
            <v>AR10BNZ800 - Remediación ambiental</v>
          </cell>
        </row>
        <row r="1646">
          <cell r="D1646" t="str">
            <v>AR40LE1800 - Remediación ambiental</v>
          </cell>
        </row>
        <row r="1647">
          <cell r="D1647" t="str">
            <v>AR40LE2800 - Remediación ambiental</v>
          </cell>
        </row>
        <row r="1648">
          <cell r="D1648" t="str">
            <v>AR40LE2800 - Remediación ambiental</v>
          </cell>
        </row>
        <row r="1649">
          <cell r="D1649" t="str">
            <v>AR10AE1800 - Remediación ambiental</v>
          </cell>
        </row>
        <row r="1650">
          <cell r="D1650" t="str">
            <v>AR10AE2800 - Remediación ambiental</v>
          </cell>
        </row>
        <row r="1651">
          <cell r="D1651" t="str">
            <v>AR10AE3800 - Remediación ambiental</v>
          </cell>
        </row>
        <row r="1652">
          <cell r="D1652" t="str">
            <v>AR10AE4800 - Remediación ambiental</v>
          </cell>
        </row>
        <row r="1653">
          <cell r="D1653" t="str">
            <v>AR10AE6800 - Remediación ambiental</v>
          </cell>
        </row>
        <row r="1654">
          <cell r="D1654" t="str">
            <v>AR10AE7800 - Remediación ambiental</v>
          </cell>
        </row>
        <row r="1655">
          <cell r="D1655" t="str">
            <v>AR10AE5800 - Remediación ambiental</v>
          </cell>
        </row>
        <row r="1656">
          <cell r="D1656" t="str">
            <v>AR10AEZ800 - Remediación ambiental</v>
          </cell>
        </row>
        <row r="1657">
          <cell r="D1657" t="str">
            <v>AR10CEZ800 - Remediación ambiental</v>
          </cell>
        </row>
        <row r="1658">
          <cell r="D1658" t="str">
            <v>AR10SEZ800 - Remediación ambiental</v>
          </cell>
        </row>
        <row r="1659">
          <cell r="D1659" t="str">
            <v>AR11CNZ800 - Remediación ambiental</v>
          </cell>
        </row>
        <row r="1660">
          <cell r="D1660" t="str">
            <v>AR11SAZ800 - Remediación ambiental</v>
          </cell>
        </row>
        <row r="1661">
          <cell r="D1661" t="str">
            <v>AR13BSZ800 - Remediación ambiental</v>
          </cell>
        </row>
        <row r="1662">
          <cell r="D1662" t="str">
            <v>AR40LA1800 - Remediación ambiental</v>
          </cell>
        </row>
        <row r="1663">
          <cell r="D1663" t="str">
            <v>AR40LA2800 - Remediación ambiental</v>
          </cell>
        </row>
        <row r="1664">
          <cell r="D1664" t="str">
            <v>AR40LA2800 - Remediación ambiental</v>
          </cell>
        </row>
        <row r="1665">
          <cell r="D1665" t="str">
            <v>AR41AC1800 - Remediación ambiental</v>
          </cell>
        </row>
        <row r="1666">
          <cell r="D1666" t="str">
            <v>AR41AC2800 - Remediación ambiental</v>
          </cell>
        </row>
        <row r="1667">
          <cell r="D1667" t="str">
            <v>AR41AC3800 - Remediación ambiental</v>
          </cell>
        </row>
        <row r="1668">
          <cell r="D1668" t="str">
            <v>AR41AC4800 - Remediación ambiental</v>
          </cell>
        </row>
        <row r="1669">
          <cell r="D1669" t="str">
            <v>AR41AC6800 - Remediación ambiental</v>
          </cell>
        </row>
        <row r="1670">
          <cell r="D1670" t="str">
            <v>AR41AC7800 - Remediación ambiental</v>
          </cell>
        </row>
        <row r="1671">
          <cell r="D1671" t="str">
            <v>AR41AC5800 - Remediación ambiental</v>
          </cell>
        </row>
        <row r="1672">
          <cell r="D1672" t="str">
            <v>AR41ACZ800 - Remediación ambiental</v>
          </cell>
        </row>
        <row r="1673">
          <cell r="D1673" t="str">
            <v>AR43GCZ800 - Remediación ambiental</v>
          </cell>
        </row>
        <row r="1674">
          <cell r="D1674" t="str">
            <v>AR44GSZ800 - Remediación ambiental</v>
          </cell>
        </row>
        <row r="1675">
          <cell r="D1675" t="str">
            <v>BO11CIZ800 - Remediación ambiental</v>
          </cell>
        </row>
        <row r="1676">
          <cell r="D1676" t="str">
            <v>BO11CNZ800 - Remediación ambiental</v>
          </cell>
        </row>
        <row r="1677">
          <cell r="D1677" t="str">
            <v>CL10CH1800 - Remediación ambiental</v>
          </cell>
        </row>
        <row r="1678">
          <cell r="D1678" t="str">
            <v>CL10CC1800 - Remediación ambiental</v>
          </cell>
        </row>
        <row r="1679">
          <cell r="D1679" t="str">
            <v>CL10CB1800 - Remediación ambiental</v>
          </cell>
        </row>
        <row r="1680">
          <cell r="D1680" t="str">
            <v>AR10CD1120 - Servicios a pozos inyectores</v>
          </cell>
        </row>
        <row r="1681">
          <cell r="D1681" t="str">
            <v>AR10CD2120 - Servicios a pozos inyectores</v>
          </cell>
        </row>
        <row r="1682">
          <cell r="D1682" t="str">
            <v>AR10CD3120 - Servicios a pozos inyectores</v>
          </cell>
        </row>
        <row r="1683">
          <cell r="D1683" t="str">
            <v>AR10CD5120 - Servicios a pozos inyectores</v>
          </cell>
        </row>
        <row r="1684">
          <cell r="D1684" t="str">
            <v>AR10CD7120 - Servicios a pozos inyectores</v>
          </cell>
        </row>
        <row r="1685">
          <cell r="D1685" t="str">
            <v>AR10CD8120 - Servicios a pozos inyectores</v>
          </cell>
        </row>
        <row r="1686">
          <cell r="D1686" t="str">
            <v>AR10CD9120 - Servicios a pozos inyectores</v>
          </cell>
        </row>
        <row r="1687">
          <cell r="D1687" t="str">
            <v>AR10CK4120 - Servicios a pozos inyectores</v>
          </cell>
        </row>
        <row r="1688">
          <cell r="D1688" t="str">
            <v>AR10ANZ120 - Servicios a pozos inyectores</v>
          </cell>
        </row>
        <row r="1689">
          <cell r="D1689" t="str">
            <v>AR10SNZ120 - Servicios a pozos inyectores</v>
          </cell>
        </row>
        <row r="1690">
          <cell r="D1690" t="str">
            <v>AR104NZ120 - Servicios a pozos inyectores</v>
          </cell>
        </row>
        <row r="1691">
          <cell r="D1691" t="str">
            <v>AR106NZ120 - Servicios a pozos inyectores</v>
          </cell>
        </row>
        <row r="1692">
          <cell r="D1692" t="str">
            <v>AR10BNZ120 - Servicios a pozos inyectores</v>
          </cell>
        </row>
        <row r="1693">
          <cell r="D1693" t="str">
            <v>AR40LE1120 - Servicios a pozos inyectores</v>
          </cell>
        </row>
        <row r="1694">
          <cell r="D1694" t="str">
            <v>AR40LE2120 - Servicios a pozos inyectores</v>
          </cell>
        </row>
        <row r="1695">
          <cell r="D1695" t="str">
            <v>AR10AE1120 - Servicios a pozos inyectores</v>
          </cell>
        </row>
        <row r="1696">
          <cell r="D1696" t="str">
            <v>AR10AE2120 - Servicios a pozos inyectores</v>
          </cell>
        </row>
        <row r="1697">
          <cell r="D1697" t="str">
            <v>AR10AE3120 - Servicios a pozos inyectores</v>
          </cell>
        </row>
        <row r="1698">
          <cell r="D1698" t="str">
            <v>AR10AE4120 - Servicios a pozos inyectores</v>
          </cell>
        </row>
        <row r="1699">
          <cell r="D1699" t="str">
            <v>AR10AE5120 - Servicios a pozos inyectores</v>
          </cell>
        </row>
        <row r="1700">
          <cell r="D1700" t="str">
            <v>AR10FEZ120 - Servicios a pozos inyectores</v>
          </cell>
        </row>
        <row r="1701">
          <cell r="D1701" t="str">
            <v>AR11CNZ120 - Servicios a pozos inyectores</v>
          </cell>
        </row>
        <row r="1702">
          <cell r="D1702" t="str">
            <v>AR40LA1120 - Servicios a pozos inyectores</v>
          </cell>
        </row>
        <row r="1703">
          <cell r="D1703" t="str">
            <v>AR40LA2120 - Servicios a pozos inyectores</v>
          </cell>
        </row>
        <row r="1704">
          <cell r="D1704" t="str">
            <v>AR41AC1120 - Servicios a pozos inyectores</v>
          </cell>
        </row>
        <row r="1705">
          <cell r="D1705" t="str">
            <v>AR41AC2120 - Servicios a pozos inyectores</v>
          </cell>
        </row>
        <row r="1706">
          <cell r="D1706" t="str">
            <v>AR41AC3120 - Servicios a pozos inyectores</v>
          </cell>
        </row>
        <row r="1707">
          <cell r="D1707" t="str">
            <v>AR41AC4120 - Servicios a pozos inyectores</v>
          </cell>
        </row>
        <row r="1708">
          <cell r="D1708" t="str">
            <v>AR41AC5120 - Servicios a pozos inyectores</v>
          </cell>
        </row>
        <row r="1709">
          <cell r="D1709" t="str">
            <v>AR42AFZ120 - Servicios a pozos inyectores</v>
          </cell>
        </row>
        <row r="1710">
          <cell r="D1710" t="str">
            <v>BO11CIZ120 - Servicios a pozos inyectores</v>
          </cell>
        </row>
        <row r="1711">
          <cell r="D1711" t="str">
            <v>BO11CNZ120 - Servicios a pozos inyectores</v>
          </cell>
        </row>
        <row r="1712">
          <cell r="D1712" t="str">
            <v>CL10CH1120 - Servicios a pozos inyectores</v>
          </cell>
        </row>
        <row r="1713">
          <cell r="D1713" t="str">
            <v>CL10CC1120 - Servicios a pozos inyectores</v>
          </cell>
        </row>
        <row r="1714">
          <cell r="D1714" t="str">
            <v>CL10CB1120 - Servicios a pozos inyectores</v>
          </cell>
        </row>
        <row r="1715">
          <cell r="D1715" t="str">
            <v>AR10CD1110 - Servicios a pozos productores</v>
          </cell>
        </row>
        <row r="1716">
          <cell r="D1716" t="str">
            <v>AR10CD2110 - Servicios a pozos productores</v>
          </cell>
        </row>
        <row r="1717">
          <cell r="D1717" t="str">
            <v>AR10CD3110 - Servicios a pozos productores</v>
          </cell>
        </row>
        <row r="1718">
          <cell r="D1718" t="str">
            <v>AR10CD5110 - Servicios a pozos productores</v>
          </cell>
        </row>
        <row r="1719">
          <cell r="D1719" t="str">
            <v>AR10CD7110 - Servicios a pozos productores</v>
          </cell>
        </row>
        <row r="1720">
          <cell r="D1720" t="str">
            <v>AR10CD8110 - Servicios a pozos productores</v>
          </cell>
        </row>
        <row r="1721">
          <cell r="D1721" t="str">
            <v>AR10CD9110 - Servicios a pozos productores</v>
          </cell>
        </row>
        <row r="1722">
          <cell r="D1722" t="str">
            <v>AR10CK4110 - Servicios a pozos productores</v>
          </cell>
        </row>
        <row r="1723">
          <cell r="D1723" t="str">
            <v>AR10ANZ110 - Servicios a pozos productores</v>
          </cell>
        </row>
        <row r="1724">
          <cell r="D1724" t="str">
            <v>AR10SNZ110 - Servicios a pozos productores</v>
          </cell>
        </row>
        <row r="1725">
          <cell r="D1725" t="str">
            <v>AR104NZ110 - Servicios a pozos productores</v>
          </cell>
        </row>
        <row r="1726">
          <cell r="D1726" t="str">
            <v>AR106NZ110 - Servicios a pozos productores</v>
          </cell>
        </row>
        <row r="1727">
          <cell r="D1727" t="str">
            <v>AR10BNZ110 - Servicios a pozos productores</v>
          </cell>
        </row>
        <row r="1728">
          <cell r="D1728" t="str">
            <v>AR40LE1110 - Servicios a pozos productores</v>
          </cell>
        </row>
        <row r="1729">
          <cell r="D1729" t="str">
            <v>AR40LE2110 - Servicios a pozos productores</v>
          </cell>
        </row>
        <row r="1730">
          <cell r="D1730" t="str">
            <v>AR10AE1110 - Servicios a pozos productores</v>
          </cell>
        </row>
        <row r="1731">
          <cell r="D1731" t="str">
            <v>AR10AE2110 - Servicios a pozos productores</v>
          </cell>
        </row>
        <row r="1732">
          <cell r="D1732" t="str">
            <v>AR10AE3110 - Servicios a pozos productores</v>
          </cell>
        </row>
        <row r="1733">
          <cell r="D1733" t="str">
            <v>AR10AE4110 - Servicios a pozos productores</v>
          </cell>
        </row>
        <row r="1734">
          <cell r="D1734" t="str">
            <v>AR10AE5110 - Servicios a pozos productores</v>
          </cell>
        </row>
        <row r="1735">
          <cell r="D1735" t="str">
            <v>AR10FEZ110 - Servicios a pozos productores</v>
          </cell>
        </row>
        <row r="1736">
          <cell r="D1736" t="str">
            <v>AR11CNZ110 - Servicios a pozos productores</v>
          </cell>
        </row>
        <row r="1737">
          <cell r="D1737" t="str">
            <v>AR40LA1110 - Servicios a pozos productores</v>
          </cell>
        </row>
        <row r="1738">
          <cell r="D1738" t="str">
            <v>AR40LA2110 - Servicios a pozos productores</v>
          </cell>
        </row>
        <row r="1739">
          <cell r="D1739" t="str">
            <v>AR41AC1110 - Servicios a pozos productores</v>
          </cell>
        </row>
        <row r="1740">
          <cell r="D1740" t="str">
            <v>AR41AC2110 - Servicios a pozos productores</v>
          </cell>
        </row>
        <row r="1741">
          <cell r="D1741" t="str">
            <v>AR41AC3110 - Servicios a pozos productores</v>
          </cell>
        </row>
        <row r="1742">
          <cell r="D1742" t="str">
            <v>AR41AC4110 - Servicios a pozos productores</v>
          </cell>
        </row>
        <row r="1743">
          <cell r="D1743" t="str">
            <v>AR41AC5110 - Servicios a pozos productores</v>
          </cell>
        </row>
        <row r="1744">
          <cell r="D1744" t="str">
            <v>AR42AFZ110 - Servicios a pozos productores</v>
          </cell>
        </row>
        <row r="1745">
          <cell r="D1745" t="str">
            <v>BO11CIZ110 - Servicios a pozos productores</v>
          </cell>
        </row>
        <row r="1746">
          <cell r="D1746" t="str">
            <v>BO11CNZ110 - Servicios a pozos productores</v>
          </cell>
        </row>
        <row r="1747">
          <cell r="D1747" t="str">
            <v>CL10CH1110 - Servicios a pozos productores</v>
          </cell>
        </row>
        <row r="1748">
          <cell r="D1748" t="str">
            <v>CL10CC1110 - Servicios a pozos productores</v>
          </cell>
        </row>
        <row r="1749">
          <cell r="D1749" t="str">
            <v>CL10CB1110 - Servicios a pozos productores</v>
          </cell>
        </row>
        <row r="1750">
          <cell r="D1750" t="str">
            <v>AR10CDZ650 - Servicios De Pozos</v>
          </cell>
        </row>
        <row r="1751">
          <cell r="D1751" t="str">
            <v>AR10CK4650 - Servicios De Pozos</v>
          </cell>
        </row>
        <row r="1752">
          <cell r="D1752" t="str">
            <v>AR10CD1410 - Servicios logísticos</v>
          </cell>
        </row>
        <row r="1753">
          <cell r="D1753" t="str">
            <v>AR10CD2410 - Servicios logísticos</v>
          </cell>
        </row>
        <row r="1754">
          <cell r="D1754" t="str">
            <v>AR10CD3410 - Servicios logísticos</v>
          </cell>
        </row>
        <row r="1755">
          <cell r="D1755" t="str">
            <v>AR10CD5410 - Servicios logísticos</v>
          </cell>
        </row>
        <row r="1756">
          <cell r="D1756" t="str">
            <v>AR10CD7410 - Servicios logísticos</v>
          </cell>
        </row>
        <row r="1757">
          <cell r="D1757" t="str">
            <v>AR10CD8410 - Servicios logísticos</v>
          </cell>
        </row>
        <row r="1758">
          <cell r="D1758" t="str">
            <v>AR10CD9410 - Servicios logísticos</v>
          </cell>
        </row>
        <row r="1759">
          <cell r="D1759" t="str">
            <v>AR10CDE410 - Servicios logísticos</v>
          </cell>
        </row>
        <row r="1760">
          <cell r="D1760" t="str">
            <v>AR10CDP410 - Servicios logísticos</v>
          </cell>
        </row>
        <row r="1761">
          <cell r="D1761" t="str">
            <v>AR10CDZ410 - Servicios logísticos</v>
          </cell>
        </row>
        <row r="1762">
          <cell r="D1762" t="str">
            <v>AR10CK4410 - Servicios logísticos</v>
          </cell>
        </row>
        <row r="1763">
          <cell r="D1763" t="str">
            <v>AR10ANZ410 - Servicios logísticos</v>
          </cell>
        </row>
        <row r="1764">
          <cell r="D1764" t="str">
            <v>AR10SNZ410 - Servicios logísticos</v>
          </cell>
        </row>
        <row r="1765">
          <cell r="D1765" t="str">
            <v>AR104NZ410 - Servicios logísticos</v>
          </cell>
        </row>
        <row r="1766">
          <cell r="D1766" t="str">
            <v>AR106NZ410 - Servicios logísticos</v>
          </cell>
        </row>
        <row r="1767">
          <cell r="D1767" t="str">
            <v>AR10BNZ410 - Servicios logísticos</v>
          </cell>
        </row>
        <row r="1768">
          <cell r="D1768" t="str">
            <v>AR40LE1410 - Servicios logísticos</v>
          </cell>
        </row>
        <row r="1769">
          <cell r="D1769" t="str">
            <v>AR40LE2410 - Servicios logísticos</v>
          </cell>
        </row>
        <row r="1770">
          <cell r="D1770" t="str">
            <v>AR40LE2410 - Servicios logísticos</v>
          </cell>
        </row>
        <row r="1771">
          <cell r="D1771" t="str">
            <v>AR10AE1410 - Servicios logísticos</v>
          </cell>
        </row>
        <row r="1772">
          <cell r="D1772" t="str">
            <v>AR10AE2410 - Servicios logísticos</v>
          </cell>
        </row>
        <row r="1773">
          <cell r="D1773" t="str">
            <v>AR10AE3410 - Servicios logísticos</v>
          </cell>
        </row>
        <row r="1774">
          <cell r="D1774" t="str">
            <v>AR10AE4410 - Servicios logísticos</v>
          </cell>
        </row>
        <row r="1775">
          <cell r="D1775" t="str">
            <v>AR10AE6410 - Servicios logísticos</v>
          </cell>
        </row>
        <row r="1776">
          <cell r="D1776" t="str">
            <v>AR10AE7410 - Servicios logísticos</v>
          </cell>
        </row>
        <row r="1777">
          <cell r="D1777" t="str">
            <v>AR10AE5410 - Servicios logísticos</v>
          </cell>
        </row>
        <row r="1778">
          <cell r="D1778" t="str">
            <v>AR10AEZ410 - Servicios logísticos</v>
          </cell>
        </row>
        <row r="1779">
          <cell r="D1779" t="str">
            <v>AR10FEZ410 - Servicios logísticos</v>
          </cell>
        </row>
        <row r="1780">
          <cell r="D1780" t="str">
            <v>AR11CNZ410 - Servicios logísticos</v>
          </cell>
        </row>
        <row r="1781">
          <cell r="D1781" t="str">
            <v>AR40LA1410 - Servicios logísticos</v>
          </cell>
        </row>
        <row r="1782">
          <cell r="D1782" t="str">
            <v>AR40LA2410 - Servicios logísticos</v>
          </cell>
        </row>
        <row r="1783">
          <cell r="D1783" t="str">
            <v>AR40LA2410 - Servicios logísticos</v>
          </cell>
        </row>
        <row r="1784">
          <cell r="D1784" t="str">
            <v>AR41AC1410 - Servicios logísticos</v>
          </cell>
        </row>
        <row r="1785">
          <cell r="D1785" t="str">
            <v>AR41AC2410 - Servicios logísticos</v>
          </cell>
        </row>
        <row r="1786">
          <cell r="D1786" t="str">
            <v>AR41AC3410 - Servicios logísticos</v>
          </cell>
        </row>
        <row r="1787">
          <cell r="D1787" t="str">
            <v>AR41AC4410 - Servicios logísticos</v>
          </cell>
        </row>
        <row r="1788">
          <cell r="D1788" t="str">
            <v>AR41AC6410 - Servicios logísticos</v>
          </cell>
        </row>
        <row r="1789">
          <cell r="D1789" t="str">
            <v>AR41AC7410 - Servicios logísticos</v>
          </cell>
        </row>
        <row r="1790">
          <cell r="D1790" t="str">
            <v>AR41AC5410 - Servicios logísticos</v>
          </cell>
        </row>
        <row r="1791">
          <cell r="D1791" t="str">
            <v>AR41ACZ410 - Servicios logísticos</v>
          </cell>
        </row>
        <row r="1792">
          <cell r="D1792" t="str">
            <v>AR42AFZ410 - Servicios logísticos</v>
          </cell>
        </row>
        <row r="1793">
          <cell r="D1793" t="str">
            <v>BO11CIZ410 - Servicios logísticos</v>
          </cell>
        </row>
        <row r="1794">
          <cell r="D1794" t="str">
            <v>BO11CNZ410 - Servicios logísticos</v>
          </cell>
        </row>
        <row r="1795">
          <cell r="D1795" t="str">
            <v>CL10CH1410 - Servicios logísticos</v>
          </cell>
        </row>
        <row r="1796">
          <cell r="D1796" t="str">
            <v>CL10CC1410 - Servicios logísticos</v>
          </cell>
        </row>
        <row r="1797">
          <cell r="D1797" t="str">
            <v>CL10CB1410 - Servicios logísticos</v>
          </cell>
        </row>
        <row r="1798">
          <cell r="D1798" t="str">
            <v>AR10APZ655 - Telecomunicaciones</v>
          </cell>
        </row>
        <row r="1799">
          <cell r="D1799" t="str">
            <v>AR10SRZ655 - Telecomunicaciones</v>
          </cell>
        </row>
        <row r="1800">
          <cell r="D1800" t="str">
            <v>AR1040Z655 - Telecomunicaciones</v>
          </cell>
        </row>
        <row r="1801">
          <cell r="D1801" t="str">
            <v>AR1046Z655 - Telecomunicaciones</v>
          </cell>
        </row>
        <row r="1802">
          <cell r="D1802" t="str">
            <v>AR10BCZ655 - Telecomunicaciones</v>
          </cell>
        </row>
        <row r="1803">
          <cell r="D1803" t="str">
            <v>AR10CDZ655 - Telecomunicaciones</v>
          </cell>
        </row>
        <row r="1804">
          <cell r="D1804" t="str">
            <v>AR10CK4655 - Telecomunicaciones</v>
          </cell>
        </row>
        <row r="1805">
          <cell r="D1805" t="str">
            <v>AR40LE2655 - Telecomunicaciones</v>
          </cell>
        </row>
        <row r="1806">
          <cell r="D1806" t="str">
            <v>AR10AEZ655 - Telecomunicaciones</v>
          </cell>
        </row>
        <row r="1807">
          <cell r="D1807" t="str">
            <v>AR10FEZ655 - Telecomunicaciones</v>
          </cell>
        </row>
        <row r="1808">
          <cell r="D1808" t="str">
            <v>AR10CEZ655 - Telecomunicaciones</v>
          </cell>
        </row>
        <row r="1809">
          <cell r="D1809" t="str">
            <v>AR10SEZ655 - Telecomunicaciones</v>
          </cell>
        </row>
        <row r="1810">
          <cell r="D1810" t="str">
            <v>AR10BAZ655 - Telecomunicaciones</v>
          </cell>
        </row>
        <row r="1811">
          <cell r="D1811" t="str">
            <v>AR11CAZ655 - Telecomunicaciones</v>
          </cell>
        </row>
        <row r="1812">
          <cell r="D1812" t="str">
            <v>AR40LA2655 - Telecomunicaciones</v>
          </cell>
        </row>
        <row r="1813">
          <cell r="D1813" t="str">
            <v>AR41ACZ655 - Telecomunicaciones</v>
          </cell>
        </row>
        <row r="1814">
          <cell r="D1814" t="str">
            <v>AR42AFZ655 - Telecomunicaciones</v>
          </cell>
        </row>
        <row r="1815">
          <cell r="D1815" t="str">
            <v>AR43GCZ655 - Telecomunicaciones</v>
          </cell>
        </row>
        <row r="1816">
          <cell r="D1816" t="str">
            <v>AR44GSZ655 - Telecomunicaciones</v>
          </cell>
        </row>
        <row r="1817">
          <cell r="D1817" t="str">
            <v>BO10OGZ655 - Telecomunicaciones</v>
          </cell>
        </row>
        <row r="1818">
          <cell r="D1818" t="str">
            <v>BO11CIZ655 - Telecomunicaciones</v>
          </cell>
        </row>
        <row r="1819">
          <cell r="D1819" t="str">
            <v>BO11CNZ655 - Telecomunicaciones</v>
          </cell>
        </row>
        <row r="1820">
          <cell r="D1820" t="str">
            <v>CL10CH1655 - Telecomunicaciones</v>
          </cell>
        </row>
        <row r="1821">
          <cell r="D1821" t="str">
            <v>CL10CC1655 - Telecomunicaciones</v>
          </cell>
        </row>
        <row r="1822">
          <cell r="D1822" t="str">
            <v>CL10CB1655 - Telecomunicaciones</v>
          </cell>
        </row>
        <row r="1823">
          <cell r="D1823" t="str">
            <v>AR40LE2670 - VP de Operaciones de Gas</v>
          </cell>
        </row>
        <row r="1824">
          <cell r="D1824" t="str">
            <v>AR10AEZ670 - VP de Operaciones de Gas</v>
          </cell>
        </row>
        <row r="1825">
          <cell r="D1825" t="str">
            <v>AR10FEZ670 - VP de Operaciones de Gas</v>
          </cell>
        </row>
        <row r="1826">
          <cell r="D1826" t="str">
            <v>AR10CEZ670 - VP de Operaciones de Gas</v>
          </cell>
        </row>
        <row r="1827">
          <cell r="D1827" t="str">
            <v>AR10SEZ670 - VP de Operaciones de Gas</v>
          </cell>
        </row>
        <row r="1828">
          <cell r="D1828" t="str">
            <v>AR10BAZ670 - VP de Operaciones de Gas</v>
          </cell>
        </row>
        <row r="1829">
          <cell r="D1829" t="str">
            <v>AR11CAZ670 - VP de Operaciones de Gas</v>
          </cell>
        </row>
        <row r="1830">
          <cell r="D1830" t="str">
            <v>AR40LA2670 - VP de Operaciones de Gas</v>
          </cell>
        </row>
        <row r="1831">
          <cell r="D1831" t="str">
            <v>AR41ACZ670 - VP de Operaciones de Gas</v>
          </cell>
        </row>
        <row r="1832">
          <cell r="D1832" t="str">
            <v>AR42AFZ670 - VP de Operaciones de Gas</v>
          </cell>
        </row>
        <row r="1833">
          <cell r="D1833" t="str">
            <v>AR43GCZ670 - VP de Operaciones de Gas</v>
          </cell>
        </row>
        <row r="1834">
          <cell r="D1834" t="str">
            <v>AR44GSZ670 - VP de Operaciones de Gas</v>
          </cell>
        </row>
        <row r="1835">
          <cell r="D1835" t="str">
            <v>BO10OGZ670 - VP de Operaciones de Gas</v>
          </cell>
        </row>
        <row r="1836">
          <cell r="D1836" t="str">
            <v>BO11CIZ670 - VP de Operaciones de Gas</v>
          </cell>
        </row>
        <row r="1837">
          <cell r="D1837" t="str">
            <v>BO11CNZ670 - VP de Operaciones de Gas</v>
          </cell>
        </row>
        <row r="1838">
          <cell r="D1838" t="str">
            <v>CL10CH1670 - VP de Operaciones de Gas</v>
          </cell>
        </row>
        <row r="1839">
          <cell r="D1839" t="str">
            <v>CL10CC1670 - VP de Operaciones de Gas</v>
          </cell>
        </row>
        <row r="1840">
          <cell r="D1840" t="str">
            <v>CL10CB1670 - VP de Operaciones de Gas</v>
          </cell>
        </row>
        <row r="1841">
          <cell r="D1841" t="str">
            <v>AR10BAZ680 - VP desarrollo de Negocios</v>
          </cell>
        </row>
        <row r="1842">
          <cell r="D1842" t="str">
            <v>AR10BAZ745 - VP Op. Offshore</v>
          </cell>
        </row>
      </sheetData>
      <sheetData sheetId="8"/>
      <sheetData sheetId="9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CHART"/>
      <sheetName val="WO 1"/>
      <sheetName val="WO 2"/>
      <sheetName val="TI 1"/>
      <sheetName val="Datos"/>
      <sheetName val="Production"/>
      <sheetName val="Planilla"/>
      <sheetName val="Output"/>
      <sheetName val="Sens"/>
      <sheetName val="Instructivo"/>
    </sheetNames>
    <sheetDataSet>
      <sheetData sheetId="0" refreshError="1"/>
      <sheetData sheetId="1" refreshError="1"/>
      <sheetData sheetId="2" refreshError="1">
        <row r="53">
          <cell r="Q53">
            <v>2.9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>
        <row r="8">
          <cell r="BG8">
            <v>59.900348735632186</v>
          </cell>
          <cell r="BH8">
            <v>9.9999999999999995E-7</v>
          </cell>
        </row>
        <row r="9">
          <cell r="B9">
            <v>1</v>
          </cell>
          <cell r="C9">
            <v>12</v>
          </cell>
          <cell r="BG9">
            <v>0</v>
          </cell>
          <cell r="BH9">
            <v>0</v>
          </cell>
          <cell r="BI9">
            <v>0</v>
          </cell>
          <cell r="BJ9">
            <v>1.3541754761615554</v>
          </cell>
          <cell r="BK9">
            <v>0</v>
          </cell>
          <cell r="BL9">
            <v>0</v>
          </cell>
          <cell r="BM9">
            <v>0</v>
          </cell>
        </row>
        <row r="10">
          <cell r="B10">
            <v>2</v>
          </cell>
          <cell r="C10">
            <v>12</v>
          </cell>
          <cell r="BG10">
            <v>0</v>
          </cell>
          <cell r="BH10">
            <v>0</v>
          </cell>
          <cell r="BI10">
            <v>0</v>
          </cell>
          <cell r="BJ10">
            <v>1.0210576139694219</v>
          </cell>
          <cell r="BK10">
            <v>0</v>
          </cell>
          <cell r="BL10">
            <v>0</v>
          </cell>
          <cell r="BM10">
            <v>0</v>
          </cell>
        </row>
        <row r="11">
          <cell r="B11">
            <v>3</v>
          </cell>
          <cell r="C11">
            <v>12</v>
          </cell>
          <cell r="BG11">
            <v>0</v>
          </cell>
          <cell r="BH11">
            <v>0</v>
          </cell>
          <cell r="BI11">
            <v>0</v>
          </cell>
          <cell r="BJ11">
            <v>0.80124098557855672</v>
          </cell>
          <cell r="BK11">
            <v>0</v>
          </cell>
          <cell r="BL11">
            <v>0</v>
          </cell>
          <cell r="BM11">
            <v>0</v>
          </cell>
        </row>
        <row r="12">
          <cell r="B12">
            <v>4</v>
          </cell>
          <cell r="C12">
            <v>12</v>
          </cell>
          <cell r="BG12">
            <v>0</v>
          </cell>
          <cell r="BH12">
            <v>0</v>
          </cell>
          <cell r="BI12">
            <v>0</v>
          </cell>
          <cell r="BJ12">
            <v>0.62874720112524696</v>
          </cell>
          <cell r="BK12">
            <v>0</v>
          </cell>
          <cell r="BL12">
            <v>0</v>
          </cell>
          <cell r="BM12">
            <v>0</v>
          </cell>
        </row>
        <row r="13">
          <cell r="B13">
            <v>5</v>
          </cell>
          <cell r="C13">
            <v>12</v>
          </cell>
          <cell r="BG13">
            <v>0</v>
          </cell>
          <cell r="BH13">
            <v>0</v>
          </cell>
          <cell r="BI13">
            <v>0</v>
          </cell>
          <cell r="BJ13">
            <v>0.49338844372442914</v>
          </cell>
          <cell r="BK13">
            <v>0</v>
          </cell>
          <cell r="BL13">
            <v>0</v>
          </cell>
          <cell r="BM13">
            <v>0</v>
          </cell>
        </row>
      </sheetData>
      <sheetData sheetId="8" refreshError="1"/>
      <sheetData sheetId="9" refreshError="1"/>
      <sheetData sheetId="10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.RDO.BUDGET 99"/>
      <sheetName val="RESUMEN BUDGET 99"/>
      <sheetName val="RESUMEN INV CAP"/>
      <sheetName val="RESUMEN INV NO CAP"/>
      <sheetName val="RESUMEN INV EXPLORA"/>
      <sheetName val="INV. TOTAL"/>
      <sheetName val="501"/>
      <sheetName val="501 Aclara"/>
      <sheetName val="505"/>
      <sheetName val="505 Aclara"/>
      <sheetName val="506"/>
      <sheetName val="506 Aclara"/>
      <sheetName val="507"/>
      <sheetName val="507 Aclara"/>
      <sheetName val="510"/>
      <sheetName val="510 Aclara"/>
      <sheetName val="514"/>
      <sheetName val="514 Aclara"/>
      <sheetName val="500"/>
      <sheetName val="500 Aclara"/>
      <sheetName val="INV. EXP TOTAL"/>
      <sheetName val="501 Exp"/>
      <sheetName val="501 Exp Aclara"/>
      <sheetName val="505 Exp"/>
      <sheetName val="505 Exp Aclara"/>
      <sheetName val="506 Exp"/>
      <sheetName val="506 Exp Aclara"/>
      <sheetName val="Budget 2000 Vs. Fct 8+4 "/>
      <sheetName val="RESUMEN PROD"/>
      <sheetName val="PROD TOTAL"/>
      <sheetName val="PROD DIA Y MES"/>
      <sheetName val="PRECIOS GAS"/>
      <sheetName val="PRECIOS OIL"/>
      <sheetName val="CASHFLO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>
        <row r="1">
          <cell r="N1" t="str">
            <v>U$S 000</v>
          </cell>
        </row>
        <row r="2">
          <cell r="A2" t="str">
            <v>INVESTMENT AND DEVELOPMENT PLAN YEAR 2000</v>
          </cell>
        </row>
        <row r="3">
          <cell r="A3" t="str">
            <v>NEUQUEN OFFICE - BUDGET 2000</v>
          </cell>
        </row>
        <row r="6">
          <cell r="B6" t="str">
            <v>Jan</v>
          </cell>
          <cell r="C6" t="str">
            <v>Feb</v>
          </cell>
          <cell r="D6" t="str">
            <v>Mar</v>
          </cell>
          <cell r="E6" t="str">
            <v>Apr</v>
          </cell>
          <cell r="F6" t="str">
            <v>May</v>
          </cell>
          <cell r="G6" t="str">
            <v>Jun</v>
          </cell>
          <cell r="H6" t="str">
            <v>Jul</v>
          </cell>
          <cell r="I6" t="str">
            <v>Aug</v>
          </cell>
          <cell r="J6" t="str">
            <v>Sep</v>
          </cell>
          <cell r="K6" t="str">
            <v>Oct</v>
          </cell>
          <cell r="L6" t="str">
            <v>Nov</v>
          </cell>
          <cell r="M6" t="str">
            <v>Dec</v>
          </cell>
          <cell r="N6" t="str">
            <v>Total</v>
          </cell>
        </row>
        <row r="8">
          <cell r="A8" t="str">
            <v>Drilling &amp; Completion</v>
          </cell>
          <cell r="N8">
            <v>0</v>
          </cell>
        </row>
        <row r="9">
          <cell r="N9">
            <v>0</v>
          </cell>
        </row>
        <row r="11">
          <cell r="A11" t="str">
            <v>Prod. Well Equipment</v>
          </cell>
          <cell r="N11">
            <v>0</v>
          </cell>
        </row>
        <row r="12">
          <cell r="N12">
            <v>0</v>
          </cell>
        </row>
        <row r="14">
          <cell r="A14" t="str">
            <v>Plants</v>
          </cell>
          <cell r="B14">
            <v>0</v>
          </cell>
          <cell r="C14">
            <v>0</v>
          </cell>
          <cell r="D14">
            <v>100</v>
          </cell>
          <cell r="E14">
            <v>100</v>
          </cell>
          <cell r="F14">
            <v>100</v>
          </cell>
          <cell r="G14">
            <v>100</v>
          </cell>
          <cell r="H14">
            <v>100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500</v>
          </cell>
        </row>
        <row r="15">
          <cell r="A15" t="str">
            <v xml:space="preserve">        Neuquén Base</v>
          </cell>
          <cell r="D15">
            <v>100</v>
          </cell>
          <cell r="E15">
            <v>100</v>
          </cell>
          <cell r="F15">
            <v>100</v>
          </cell>
          <cell r="G15">
            <v>100</v>
          </cell>
          <cell r="H15">
            <v>100</v>
          </cell>
          <cell r="N15">
            <v>500</v>
          </cell>
        </row>
        <row r="16">
          <cell r="A16" t="str">
            <v xml:space="preserve">        Injection</v>
          </cell>
          <cell r="N16">
            <v>0</v>
          </cell>
        </row>
        <row r="17">
          <cell r="A17" t="str">
            <v xml:space="preserve">        Gasoline Line</v>
          </cell>
          <cell r="N17">
            <v>0</v>
          </cell>
        </row>
        <row r="18">
          <cell r="A18" t="str">
            <v xml:space="preserve">        Gas Plant</v>
          </cell>
          <cell r="N18">
            <v>0</v>
          </cell>
        </row>
        <row r="19">
          <cell r="A19" t="str">
            <v xml:space="preserve">        Deferred</v>
          </cell>
          <cell r="N19">
            <v>0</v>
          </cell>
        </row>
        <row r="21">
          <cell r="A21" t="str">
            <v>Gas Project</v>
          </cell>
          <cell r="N21">
            <v>0</v>
          </cell>
        </row>
        <row r="23">
          <cell r="A23" t="str">
            <v>Gas Lift / Plunger Lift</v>
          </cell>
          <cell r="N23">
            <v>0</v>
          </cell>
        </row>
        <row r="24">
          <cell r="N24">
            <v>0</v>
          </cell>
        </row>
        <row r="26">
          <cell r="A26" t="str">
            <v>Vehicles</v>
          </cell>
          <cell r="D26">
            <v>36</v>
          </cell>
          <cell r="N26">
            <v>36</v>
          </cell>
        </row>
        <row r="27">
          <cell r="D27">
            <v>2</v>
          </cell>
          <cell r="N27">
            <v>2</v>
          </cell>
        </row>
        <row r="29">
          <cell r="A29" t="str">
            <v>Miscellaneous</v>
          </cell>
          <cell r="B29">
            <v>5.7</v>
          </cell>
          <cell r="C29">
            <v>43.5</v>
          </cell>
          <cell r="N29">
            <v>49.2</v>
          </cell>
        </row>
        <row r="30">
          <cell r="N30">
            <v>0</v>
          </cell>
        </row>
        <row r="31">
          <cell r="A31" t="str">
            <v>Total Capitalized</v>
          </cell>
          <cell r="B31">
            <v>5.7</v>
          </cell>
          <cell r="C31">
            <v>43.5</v>
          </cell>
          <cell r="D31">
            <v>136</v>
          </cell>
          <cell r="E31">
            <v>100</v>
          </cell>
          <cell r="F31">
            <v>100</v>
          </cell>
          <cell r="G31">
            <v>100</v>
          </cell>
          <cell r="H31">
            <v>100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585.20000000000005</v>
          </cell>
        </row>
        <row r="33">
          <cell r="A33" t="str">
            <v>Workovers</v>
          </cell>
          <cell r="N33">
            <v>0</v>
          </cell>
        </row>
        <row r="34">
          <cell r="N34">
            <v>0</v>
          </cell>
        </row>
        <row r="36">
          <cell r="A36" t="str">
            <v>Conversions &amp; Sel. Inyec.</v>
          </cell>
          <cell r="N36">
            <v>0</v>
          </cell>
        </row>
        <row r="37">
          <cell r="N37">
            <v>0</v>
          </cell>
        </row>
        <row r="39">
          <cell r="A39" t="str">
            <v>Water Disposal System</v>
          </cell>
          <cell r="N39">
            <v>0</v>
          </cell>
        </row>
        <row r="40">
          <cell r="N40">
            <v>0</v>
          </cell>
        </row>
        <row r="42">
          <cell r="A42" t="str">
            <v>Repair Oil &amp; Gas Line</v>
          </cell>
          <cell r="N42">
            <v>0</v>
          </cell>
        </row>
        <row r="44">
          <cell r="A44" t="str">
            <v>Core Analysis</v>
          </cell>
          <cell r="N44">
            <v>0</v>
          </cell>
        </row>
        <row r="46">
          <cell r="A46" t="str">
            <v>Testing</v>
          </cell>
          <cell r="N46">
            <v>0</v>
          </cell>
        </row>
        <row r="49">
          <cell r="A49" t="str">
            <v>Enviroment</v>
          </cell>
          <cell r="N49">
            <v>0</v>
          </cell>
        </row>
        <row r="52">
          <cell r="A52" t="str">
            <v>Road &amp; Dirt Works</v>
          </cell>
          <cell r="N52">
            <v>0</v>
          </cell>
        </row>
        <row r="54">
          <cell r="A54" t="str">
            <v>Miscellaneous Studies</v>
          </cell>
          <cell r="N54">
            <v>0</v>
          </cell>
        </row>
        <row r="56">
          <cell r="A56" t="str">
            <v>Miscellaneous</v>
          </cell>
          <cell r="N56">
            <v>0</v>
          </cell>
        </row>
        <row r="58">
          <cell r="A58" t="str">
            <v>Abandoned Well</v>
          </cell>
          <cell r="N58">
            <v>0</v>
          </cell>
        </row>
        <row r="60">
          <cell r="A60" t="str">
            <v>Total Non Capitalized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Total Investiments</v>
          </cell>
          <cell r="B61">
            <v>5.7</v>
          </cell>
          <cell r="C61">
            <v>43.5</v>
          </cell>
          <cell r="D61">
            <v>136</v>
          </cell>
          <cell r="E61">
            <v>100</v>
          </cell>
          <cell r="F61">
            <v>100</v>
          </cell>
          <cell r="G61">
            <v>100</v>
          </cell>
          <cell r="H61">
            <v>100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585.20000000000005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>
        <row r="3">
          <cell r="F3" t="str">
            <v>Seleccionar</v>
          </cell>
        </row>
        <row r="4">
          <cell r="F4" t="str">
            <v>X</v>
          </cell>
        </row>
        <row r="5">
          <cell r="F5" t="str">
            <v>Sin cobertura</v>
          </cell>
        </row>
        <row r="6">
          <cell r="F6" t="str">
            <v>Otro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Cobertura"/>
      <sheetName val="Aspectos Financieros"/>
      <sheetName val="Competencia"/>
      <sheetName val="Preguntas Directas"/>
      <sheetName val="Proveedores-Insumos"/>
    </sheetNames>
    <sheetDataSet>
      <sheetData sheetId="0"/>
      <sheetData sheetId="1"/>
      <sheetData sheetId="2">
        <row r="12">
          <cell r="K12" t="str">
            <v>X</v>
          </cell>
        </row>
        <row r="13">
          <cell r="K13" t="str">
            <v>Sin Cobertura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. C"/>
      <sheetName val="COEF_ C"/>
      <sheetName val="Informe"/>
      <sheetName val="AREA100"/>
      <sheetName val="AREA200"/>
      <sheetName val="AREA300"/>
      <sheetName val="AREA400"/>
      <sheetName val="AREA600"/>
      <sheetName val="AREA700"/>
      <sheetName val="AREA900"/>
      <sheetName val="AREA1000"/>
      <sheetName val="AREA1100"/>
      <sheetName val="AREA1200"/>
      <sheetName val="AREA1300"/>
      <sheetName val="AREA1400"/>
      <sheetName val="AREA1500"/>
      <sheetName val="AREA1600"/>
      <sheetName val="instrumentos"/>
      <sheetName val="PPIO."/>
      <sheetName val="Hoja1"/>
      <sheetName val="EQUIPOS"/>
      <sheetName val="PLANTA DE ALCOHOL"/>
      <sheetName val="INSTRUMENTOS DE SERVICIO"/>
      <sheetName val="CLORINADOR, ABLANDADOR Y CALENT"/>
      <sheetName val="Caratula"/>
      <sheetName val="Graficos LRP"/>
      <sheetName val="PE 2005-2009"/>
      <sheetName val="COEF__C"/>
      <sheetName val="COEF__C1"/>
      <sheetName val="Base"/>
      <sheetName val="Sheet 2"/>
    </sheetNames>
    <sheetDataSet>
      <sheetData sheetId="0" refreshError="1">
        <row r="5">
          <cell r="A5">
            <v>1.01</v>
          </cell>
          <cell r="B5">
            <v>317</v>
          </cell>
        </row>
        <row r="6">
          <cell r="A6">
            <v>1.02</v>
          </cell>
          <cell r="B6">
            <v>318</v>
          </cell>
        </row>
        <row r="7">
          <cell r="A7">
            <v>1.03</v>
          </cell>
          <cell r="B7">
            <v>319</v>
          </cell>
        </row>
        <row r="8">
          <cell r="A8">
            <v>1.04</v>
          </cell>
          <cell r="B8">
            <v>320</v>
          </cell>
        </row>
        <row r="9">
          <cell r="A9">
            <v>1.05</v>
          </cell>
          <cell r="B9">
            <v>321</v>
          </cell>
        </row>
        <row r="10">
          <cell r="A10">
            <v>1.06</v>
          </cell>
          <cell r="B10">
            <v>322</v>
          </cell>
        </row>
        <row r="11">
          <cell r="A11">
            <v>1.07</v>
          </cell>
          <cell r="B11">
            <v>323</v>
          </cell>
        </row>
        <row r="12">
          <cell r="A12">
            <v>1.08</v>
          </cell>
          <cell r="B12">
            <v>325</v>
          </cell>
        </row>
        <row r="13">
          <cell r="A13">
            <v>1.0900000000000001</v>
          </cell>
          <cell r="B13">
            <v>326</v>
          </cell>
        </row>
        <row r="14">
          <cell r="A14">
            <v>1.1000000000000001</v>
          </cell>
          <cell r="B14">
            <v>327</v>
          </cell>
        </row>
        <row r="15">
          <cell r="A15">
            <v>1.1100000000000001</v>
          </cell>
          <cell r="B15">
            <v>328</v>
          </cell>
        </row>
        <row r="16">
          <cell r="A16">
            <v>1.1200000000000001</v>
          </cell>
          <cell r="B16">
            <v>329</v>
          </cell>
        </row>
        <row r="17">
          <cell r="A17">
            <v>1.1299999999999999</v>
          </cell>
          <cell r="B17">
            <v>330</v>
          </cell>
        </row>
        <row r="18">
          <cell r="A18">
            <v>1.1399999999999999</v>
          </cell>
          <cell r="B18">
            <v>331</v>
          </cell>
        </row>
        <row r="19">
          <cell r="A19">
            <v>1.1499999999999999</v>
          </cell>
          <cell r="B19">
            <v>332</v>
          </cell>
        </row>
        <row r="20">
          <cell r="A20">
            <v>1.1599999999999999</v>
          </cell>
          <cell r="B20">
            <v>333</v>
          </cell>
        </row>
        <row r="21">
          <cell r="A21">
            <v>1.17</v>
          </cell>
          <cell r="B21">
            <v>334</v>
          </cell>
        </row>
        <row r="22">
          <cell r="A22">
            <v>1.18</v>
          </cell>
          <cell r="B22">
            <v>335</v>
          </cell>
        </row>
        <row r="23">
          <cell r="A23">
            <v>1.19</v>
          </cell>
          <cell r="B23">
            <v>336</v>
          </cell>
        </row>
        <row r="24">
          <cell r="A24">
            <v>1.2</v>
          </cell>
          <cell r="B24">
            <v>337</v>
          </cell>
        </row>
        <row r="25">
          <cell r="A25">
            <v>1.21</v>
          </cell>
          <cell r="B25">
            <v>338</v>
          </cell>
        </row>
        <row r="26">
          <cell r="A26">
            <v>1.22</v>
          </cell>
          <cell r="B26">
            <v>339</v>
          </cell>
        </row>
        <row r="27">
          <cell r="A27">
            <v>1.23</v>
          </cell>
          <cell r="B27">
            <v>340</v>
          </cell>
        </row>
        <row r="28">
          <cell r="A28">
            <v>1.24</v>
          </cell>
          <cell r="B28">
            <v>341</v>
          </cell>
        </row>
        <row r="29">
          <cell r="A29">
            <v>1.25</v>
          </cell>
          <cell r="B29">
            <v>342</v>
          </cell>
        </row>
        <row r="30">
          <cell r="A30">
            <v>1.26</v>
          </cell>
          <cell r="B30">
            <v>343</v>
          </cell>
        </row>
        <row r="31">
          <cell r="A31">
            <v>1.27</v>
          </cell>
          <cell r="B31">
            <v>344</v>
          </cell>
        </row>
        <row r="32">
          <cell r="A32">
            <v>1.28</v>
          </cell>
          <cell r="B32">
            <v>345</v>
          </cell>
        </row>
        <row r="33">
          <cell r="A33">
            <v>1.29</v>
          </cell>
          <cell r="B33">
            <v>346</v>
          </cell>
        </row>
        <row r="34">
          <cell r="A34">
            <v>1.3</v>
          </cell>
          <cell r="B34">
            <v>347</v>
          </cell>
        </row>
        <row r="35">
          <cell r="A35">
            <v>1.31</v>
          </cell>
          <cell r="B35">
            <v>348</v>
          </cell>
        </row>
        <row r="36">
          <cell r="A36">
            <v>1.32</v>
          </cell>
          <cell r="B36">
            <v>349</v>
          </cell>
        </row>
        <row r="37">
          <cell r="A37">
            <v>1.33</v>
          </cell>
          <cell r="B37">
            <v>350</v>
          </cell>
        </row>
        <row r="38">
          <cell r="A38">
            <v>1.34</v>
          </cell>
          <cell r="B38">
            <v>351</v>
          </cell>
        </row>
        <row r="39">
          <cell r="A39">
            <v>1.35</v>
          </cell>
          <cell r="B39">
            <v>352</v>
          </cell>
        </row>
        <row r="40">
          <cell r="A40">
            <v>1.36</v>
          </cell>
          <cell r="B40">
            <v>353</v>
          </cell>
        </row>
        <row r="41">
          <cell r="A41">
            <v>1.37</v>
          </cell>
          <cell r="B41">
            <v>353</v>
          </cell>
        </row>
        <row r="42">
          <cell r="A42">
            <v>1.38</v>
          </cell>
          <cell r="B42">
            <v>354</v>
          </cell>
        </row>
        <row r="43">
          <cell r="A43">
            <v>1.39</v>
          </cell>
          <cell r="B43">
            <v>355</v>
          </cell>
        </row>
        <row r="44">
          <cell r="A44">
            <v>1.4</v>
          </cell>
          <cell r="B44">
            <v>356</v>
          </cell>
        </row>
        <row r="45">
          <cell r="A45">
            <v>1.41</v>
          </cell>
          <cell r="B45">
            <v>357</v>
          </cell>
        </row>
        <row r="46">
          <cell r="A46">
            <v>1.42</v>
          </cell>
          <cell r="B46">
            <v>358</v>
          </cell>
        </row>
        <row r="47">
          <cell r="A47">
            <v>1.43</v>
          </cell>
          <cell r="B47">
            <v>359</v>
          </cell>
        </row>
        <row r="48">
          <cell r="A48">
            <v>1.44</v>
          </cell>
          <cell r="B48">
            <v>360</v>
          </cell>
        </row>
        <row r="49">
          <cell r="A49">
            <v>1.45</v>
          </cell>
          <cell r="B49">
            <v>360</v>
          </cell>
        </row>
        <row r="50">
          <cell r="A50">
            <v>1.46</v>
          </cell>
          <cell r="B50">
            <v>361</v>
          </cell>
        </row>
        <row r="51">
          <cell r="A51">
            <v>1.47</v>
          </cell>
          <cell r="B51">
            <v>362</v>
          </cell>
        </row>
        <row r="52">
          <cell r="A52">
            <v>1.48</v>
          </cell>
          <cell r="B52">
            <v>363</v>
          </cell>
        </row>
        <row r="53">
          <cell r="A53">
            <v>1.49</v>
          </cell>
          <cell r="B53">
            <v>364</v>
          </cell>
        </row>
        <row r="54">
          <cell r="A54">
            <v>1.5</v>
          </cell>
          <cell r="B54">
            <v>365</v>
          </cell>
        </row>
        <row r="55">
          <cell r="A55">
            <v>1.51</v>
          </cell>
          <cell r="B55">
            <v>365</v>
          </cell>
        </row>
        <row r="56">
          <cell r="A56">
            <v>1.52</v>
          </cell>
          <cell r="B56">
            <v>366</v>
          </cell>
        </row>
        <row r="57">
          <cell r="A57">
            <v>1.53</v>
          </cell>
          <cell r="B57">
            <v>367</v>
          </cell>
        </row>
        <row r="58">
          <cell r="A58">
            <v>1.54</v>
          </cell>
          <cell r="B58">
            <v>368</v>
          </cell>
        </row>
        <row r="59">
          <cell r="A59">
            <v>1.55</v>
          </cell>
          <cell r="B59">
            <v>369</v>
          </cell>
        </row>
        <row r="60">
          <cell r="A60">
            <v>1.56</v>
          </cell>
          <cell r="B60">
            <v>369</v>
          </cell>
        </row>
        <row r="61">
          <cell r="A61">
            <v>1.57</v>
          </cell>
          <cell r="B61">
            <v>370</v>
          </cell>
        </row>
        <row r="62">
          <cell r="A62">
            <v>1.58</v>
          </cell>
          <cell r="B62">
            <v>371</v>
          </cell>
        </row>
        <row r="63">
          <cell r="A63">
            <v>1.59</v>
          </cell>
          <cell r="B63">
            <v>372</v>
          </cell>
        </row>
        <row r="64">
          <cell r="A64">
            <v>1.6</v>
          </cell>
          <cell r="B64">
            <v>373</v>
          </cell>
        </row>
        <row r="65">
          <cell r="A65">
            <v>1.61</v>
          </cell>
          <cell r="B65">
            <v>373</v>
          </cell>
        </row>
        <row r="66">
          <cell r="A66">
            <v>1.62</v>
          </cell>
          <cell r="B66">
            <v>374</v>
          </cell>
        </row>
        <row r="67">
          <cell r="A67">
            <v>1.63</v>
          </cell>
          <cell r="B67">
            <v>375</v>
          </cell>
        </row>
        <row r="68">
          <cell r="A68">
            <v>1.64</v>
          </cell>
          <cell r="B68">
            <v>376</v>
          </cell>
        </row>
        <row r="69">
          <cell r="A69">
            <v>1.65</v>
          </cell>
          <cell r="B69">
            <v>376</v>
          </cell>
        </row>
        <row r="70">
          <cell r="A70">
            <v>1.66</v>
          </cell>
          <cell r="B70">
            <v>377</v>
          </cell>
        </row>
        <row r="71">
          <cell r="A71">
            <v>1.67</v>
          </cell>
          <cell r="B71">
            <v>378</v>
          </cell>
        </row>
        <row r="72">
          <cell r="A72">
            <v>1.68</v>
          </cell>
          <cell r="B72">
            <v>379</v>
          </cell>
        </row>
        <row r="73">
          <cell r="A73">
            <v>1.69</v>
          </cell>
          <cell r="B73">
            <v>379</v>
          </cell>
        </row>
        <row r="74">
          <cell r="A74">
            <v>1.7</v>
          </cell>
          <cell r="B74">
            <v>380</v>
          </cell>
        </row>
        <row r="75">
          <cell r="A75">
            <v>1.71</v>
          </cell>
          <cell r="B75">
            <v>381</v>
          </cell>
        </row>
        <row r="76">
          <cell r="A76">
            <v>1.72</v>
          </cell>
          <cell r="B76">
            <v>382</v>
          </cell>
        </row>
        <row r="77">
          <cell r="A77">
            <v>1.73</v>
          </cell>
          <cell r="B77">
            <v>382</v>
          </cell>
        </row>
        <row r="78">
          <cell r="A78">
            <v>1.74</v>
          </cell>
          <cell r="B78">
            <v>383</v>
          </cell>
        </row>
        <row r="79">
          <cell r="A79">
            <v>1.75</v>
          </cell>
          <cell r="B79">
            <v>384</v>
          </cell>
        </row>
        <row r="80">
          <cell r="A80">
            <v>1.76</v>
          </cell>
          <cell r="B80">
            <v>384</v>
          </cell>
        </row>
        <row r="81">
          <cell r="A81">
            <v>1.77</v>
          </cell>
          <cell r="B81">
            <v>385</v>
          </cell>
        </row>
        <row r="82">
          <cell r="A82">
            <v>1.78</v>
          </cell>
          <cell r="B82">
            <v>386</v>
          </cell>
        </row>
        <row r="83">
          <cell r="A83">
            <v>1.79</v>
          </cell>
          <cell r="B83">
            <v>386</v>
          </cell>
        </row>
        <row r="84">
          <cell r="A84">
            <v>1.8</v>
          </cell>
          <cell r="B84">
            <v>387</v>
          </cell>
        </row>
        <row r="85">
          <cell r="A85">
            <v>1.81</v>
          </cell>
          <cell r="B85">
            <v>388</v>
          </cell>
        </row>
        <row r="86">
          <cell r="A86">
            <v>1.82</v>
          </cell>
          <cell r="B86">
            <v>389</v>
          </cell>
        </row>
        <row r="87">
          <cell r="A87">
            <v>1.83</v>
          </cell>
          <cell r="B87">
            <v>389</v>
          </cell>
        </row>
        <row r="88">
          <cell r="A88">
            <v>1.84</v>
          </cell>
          <cell r="B88">
            <v>390</v>
          </cell>
        </row>
        <row r="89">
          <cell r="A89">
            <v>1.85</v>
          </cell>
          <cell r="B89">
            <v>391</v>
          </cell>
        </row>
        <row r="90">
          <cell r="A90">
            <v>1.86</v>
          </cell>
          <cell r="B90">
            <v>391</v>
          </cell>
        </row>
        <row r="91">
          <cell r="A91">
            <v>1.87</v>
          </cell>
          <cell r="B91">
            <v>392</v>
          </cell>
        </row>
        <row r="92">
          <cell r="A92">
            <v>1.88</v>
          </cell>
          <cell r="B92">
            <v>393</v>
          </cell>
        </row>
        <row r="93">
          <cell r="A93">
            <v>1.89</v>
          </cell>
          <cell r="B93">
            <v>393</v>
          </cell>
        </row>
        <row r="94">
          <cell r="A94">
            <v>1.9</v>
          </cell>
          <cell r="B94">
            <v>394</v>
          </cell>
        </row>
        <row r="95">
          <cell r="A95">
            <v>1.91</v>
          </cell>
          <cell r="B95">
            <v>395</v>
          </cell>
        </row>
        <row r="96">
          <cell r="A96">
            <v>1.92</v>
          </cell>
          <cell r="B96">
            <v>395</v>
          </cell>
        </row>
        <row r="97">
          <cell r="A97">
            <v>1.93</v>
          </cell>
          <cell r="B97">
            <v>396</v>
          </cell>
        </row>
        <row r="98">
          <cell r="A98">
            <v>1.94</v>
          </cell>
          <cell r="B98">
            <v>397</v>
          </cell>
        </row>
        <row r="99">
          <cell r="A99">
            <v>1.95</v>
          </cell>
          <cell r="B99">
            <v>397</v>
          </cell>
        </row>
        <row r="100">
          <cell r="A100">
            <v>1.96</v>
          </cell>
          <cell r="B100">
            <v>398</v>
          </cell>
        </row>
        <row r="101">
          <cell r="A101">
            <v>1.97</v>
          </cell>
          <cell r="B101">
            <v>398</v>
          </cell>
        </row>
        <row r="102">
          <cell r="A102">
            <v>1.98</v>
          </cell>
          <cell r="B102">
            <v>399</v>
          </cell>
        </row>
        <row r="103">
          <cell r="A103">
            <v>1.99</v>
          </cell>
          <cell r="B103">
            <v>400</v>
          </cell>
        </row>
        <row r="104">
          <cell r="A104">
            <v>2</v>
          </cell>
          <cell r="B104">
            <v>400</v>
          </cell>
        </row>
      </sheetData>
      <sheetData sheetId="1">
        <row r="5">
          <cell r="A5">
            <v>1.01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/>
      <sheetData sheetId="3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Proveedores"/>
      <sheetName val="Info financiera"/>
      <sheetName val="Facturación Tottus"/>
      <sheetName val="Maquinaria"/>
      <sheetName val="Hoja1"/>
      <sheetName val="Preguntas Directa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Seleccionar tipo de servicio</v>
          </cell>
          <cell r="B1" t="str">
            <v>Seleccionar tipo de Cliente</v>
          </cell>
          <cell r="D1" t="str">
            <v>seleccionar</v>
          </cell>
          <cell r="E1" t="str">
            <v>Seleccionar tipo máquina</v>
          </cell>
          <cell r="F1" t="str">
            <v>Seleccionar modalidad</v>
          </cell>
          <cell r="G1" t="str">
            <v>Seleccionar Región</v>
          </cell>
          <cell r="H1" t="str">
            <v>Seleccionar</v>
          </cell>
        </row>
        <row r="2">
          <cell r="A2" t="str">
            <v>1.- Servicio de Aseo y mantención de limpieza (contrato vigente)</v>
          </cell>
          <cell r="B2" t="str">
            <v>Centro comercial</v>
          </cell>
          <cell r="D2" t="str">
            <v>si</v>
          </cell>
          <cell r="E2" t="str">
            <v>Abrillantadora Alta Velocidad Baterías</v>
          </cell>
          <cell r="F2" t="str">
            <v>Arriendo</v>
          </cell>
          <cell r="G2" t="str">
            <v>II Antofagasta</v>
          </cell>
          <cell r="H2" t="str">
            <v>Telefónico</v>
          </cell>
        </row>
        <row r="3">
          <cell r="A3" t="str">
            <v>2.- Servicios especiales de aseo (vidrios en altura, escalas mecánicas, etc.)</v>
          </cell>
          <cell r="B3" t="str">
            <v>Multitienda</v>
          </cell>
          <cell r="D3" t="str">
            <v>no</v>
          </cell>
          <cell r="E3" t="str">
            <v>Abrillantadora Baja Velocidad Eléctrica</v>
          </cell>
          <cell r="F3" t="str">
            <v>Leasing</v>
          </cell>
          <cell r="G3" t="str">
            <v>V Valparaíso</v>
          </cell>
          <cell r="H3" t="str">
            <v>Web</v>
          </cell>
        </row>
        <row r="4">
          <cell r="A4" t="str">
            <v>3.- Ambos  (1 y 2)</v>
          </cell>
          <cell r="B4" t="str">
            <v>Supermercado</v>
          </cell>
          <cell r="E4" t="str">
            <v>Aspiradora Polvo Agua</v>
          </cell>
          <cell r="F4" t="str">
            <v>Otro</v>
          </cell>
          <cell r="G4" t="str">
            <v>VI Libertador Gral. Bernardo O'Higgins</v>
          </cell>
          <cell r="H4" t="str">
            <v>Otro</v>
          </cell>
        </row>
        <row r="5">
          <cell r="A5" t="str">
            <v xml:space="preserve">4.- Otros </v>
          </cell>
          <cell r="E5" t="str">
            <v>Abrillantadora Alta Velocidad Eléctrica</v>
          </cell>
          <cell r="F5" t="str">
            <v xml:space="preserve">Propia </v>
          </cell>
          <cell r="G5" t="str">
            <v>XIII Región Metropolitana (RM)</v>
          </cell>
        </row>
        <row r="6">
          <cell r="E6" t="str">
            <v>Vacuolavadora Hombre Caminando</v>
          </cell>
        </row>
        <row r="7">
          <cell r="E7" t="str">
            <v>Vacuolavadora Hombre a Bordo</v>
          </cell>
        </row>
        <row r="8">
          <cell r="E8" t="str">
            <v>Lavadora Abrillantadora</v>
          </cell>
        </row>
        <row r="9">
          <cell r="E9" t="str">
            <v>Abrillantadora Alta Velocidad Gas</v>
          </cell>
        </row>
        <row r="10">
          <cell r="E10" t="str">
            <v xml:space="preserve">Barredora Aspiradora  Hombre Caminando </v>
          </cell>
        </row>
        <row r="11">
          <cell r="E11" t="str">
            <v>Barredora Aspiradora Hombre a Bordo</v>
          </cell>
        </row>
        <row r="12">
          <cell r="E12" t="str">
            <v>Barredora de calle</v>
          </cell>
        </row>
        <row r="13">
          <cell r="E13" t="str">
            <v>Lavadora Escalera Mecánica</v>
          </cell>
        </row>
        <row r="14">
          <cell r="E14" t="str">
            <v>Otra</v>
          </cell>
        </row>
      </sheetData>
      <sheetData sheetId="7"/>
      <sheetData sheetId="8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agregado total"/>
      <sheetName val="Desagregado por item"/>
      <sheetName val="Historico de Aumentos"/>
      <sheetName val="Cuadro de Resultados"/>
      <sheetName val="Preciario"/>
      <sheetName val="Estructura ACTUAL EE"/>
      <sheetName val="Personal FASP EE"/>
      <sheetName val="RRHH"/>
      <sheetName val="Analisis Ingresos"/>
      <sheetName val="Supervisores"/>
      <sheetName val="Estructura ACTUAL"/>
      <sheetName val="Propuestas (no tocar)"/>
      <sheetName val="Personal FASP"/>
      <sheetName val="Personal FC"/>
      <sheetName val="EPP y Vestuario"/>
      <sheetName val="Vehículos"/>
      <sheetName val="Gastos Varios"/>
      <sheetName val="sin efec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s"/>
      <sheetName val="501 Base"/>
      <sheetName val="501"/>
      <sheetName val="501 Aclara"/>
      <sheetName val="Pasaje Budget Plus"/>
    </sheetNames>
    <sheetDataSet>
      <sheetData sheetId="0" refreshError="1">
        <row r="4">
          <cell r="D4">
            <v>3</v>
          </cell>
        </row>
        <row r="5">
          <cell r="D5">
            <v>3</v>
          </cell>
        </row>
        <row r="6">
          <cell r="D6">
            <v>3</v>
          </cell>
        </row>
        <row r="7">
          <cell r="D7">
            <v>3</v>
          </cell>
        </row>
        <row r="8">
          <cell r="D8">
            <v>3</v>
          </cell>
        </row>
        <row r="9">
          <cell r="D9">
            <v>3</v>
          </cell>
        </row>
        <row r="10">
          <cell r="D10">
            <v>3</v>
          </cell>
        </row>
        <row r="11">
          <cell r="D11">
            <v>3</v>
          </cell>
        </row>
        <row r="12">
          <cell r="D12">
            <v>3</v>
          </cell>
        </row>
        <row r="13">
          <cell r="D13">
            <v>3</v>
          </cell>
        </row>
        <row r="14">
          <cell r="D14">
            <v>3</v>
          </cell>
        </row>
        <row r="15">
          <cell r="D15">
            <v>3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 % MP"/>
      <sheetName val="CONSOLIDADO"/>
    </sheetNames>
    <sheetDataSet>
      <sheetData sheetId="0" refreshError="1"/>
      <sheetData sheetId="1">
        <row r="4">
          <cell r="A4" t="str">
            <v>Legajo</v>
          </cell>
          <cell r="B4" t="str">
            <v>Apellido y nombre</v>
          </cell>
          <cell r="P4" t="str">
            <v>F. Ingreso</v>
          </cell>
        </row>
        <row r="5">
          <cell r="A5">
            <v>60000745</v>
          </cell>
          <cell r="B5" t="str">
            <v>GIAMMARIA, JOSE LUIS</v>
          </cell>
          <cell r="C5" t="str">
            <v>REPRESENTANTE COMERCIAL</v>
          </cell>
          <cell r="D5">
            <v>55</v>
          </cell>
          <cell r="E5" t="str">
            <v>Comercial</v>
          </cell>
          <cell r="F5" t="str">
            <v>Comercial PB Arg. S.A.</v>
          </cell>
          <cell r="G5" t="str">
            <v>DIRECCION COMERCIAL</v>
          </cell>
          <cell r="H5" t="str">
            <v>ESTACIONES DE SERVICIO</v>
          </cell>
          <cell r="I5" t="str">
            <v>AREA PATAGONIA</v>
          </cell>
          <cell r="J5">
            <v>0</v>
          </cell>
          <cell r="K5">
            <v>0</v>
          </cell>
          <cell r="L5" t="str">
            <v>Activos</v>
          </cell>
          <cell r="M5" t="str">
            <v>Fuera de Convenio</v>
          </cell>
          <cell r="N5" t="str">
            <v>Indeterminado</v>
          </cell>
          <cell r="O5" t="str">
            <v>Dep.Tandil</v>
          </cell>
          <cell r="P5">
            <v>34683</v>
          </cell>
        </row>
        <row r="6">
          <cell r="A6">
            <v>60002868</v>
          </cell>
          <cell r="B6" t="str">
            <v>LARUMBE, DAVID ANDRES NAZA</v>
          </cell>
          <cell r="C6" t="str">
            <v>REPRESENTANTE COMERCIAL</v>
          </cell>
          <cell r="D6">
            <v>55</v>
          </cell>
          <cell r="E6" t="str">
            <v>Comercial</v>
          </cell>
          <cell r="F6" t="str">
            <v>Comercial PB Arg. S.A.</v>
          </cell>
          <cell r="G6" t="str">
            <v>DIRECCION COMERCIAL</v>
          </cell>
          <cell r="H6" t="str">
            <v>ESTACIONES DE SERVICIO</v>
          </cell>
          <cell r="I6" t="str">
            <v>AREA PATAGONIA</v>
          </cell>
          <cell r="J6">
            <v>0</v>
          </cell>
          <cell r="K6">
            <v>0</v>
          </cell>
          <cell r="L6" t="str">
            <v>Activos</v>
          </cell>
          <cell r="M6" t="str">
            <v>Fuera de Convenio</v>
          </cell>
          <cell r="N6" t="str">
            <v>Indeterminado</v>
          </cell>
          <cell r="O6" t="str">
            <v>E. Com. Riv.2</v>
          </cell>
          <cell r="P6">
            <v>36848</v>
          </cell>
        </row>
        <row r="7">
          <cell r="A7">
            <v>60000308</v>
          </cell>
          <cell r="B7" t="str">
            <v>RIZZO, GENARO ALBERTO</v>
          </cell>
          <cell r="C7" t="str">
            <v>REPRESENTANTE COMERCIAL</v>
          </cell>
          <cell r="D7">
            <v>55</v>
          </cell>
          <cell r="E7" t="str">
            <v>Comercial</v>
          </cell>
          <cell r="F7" t="str">
            <v>Comercial PB Arg. S.A.</v>
          </cell>
          <cell r="G7" t="str">
            <v>DIRECCION COMERCIAL</v>
          </cell>
          <cell r="H7" t="str">
            <v>VENTAS GRANDES CLIENTES</v>
          </cell>
          <cell r="I7" t="str">
            <v>INDUSTRIA Y VENTAS DIRECTAS</v>
          </cell>
          <cell r="J7">
            <v>0</v>
          </cell>
          <cell r="K7">
            <v>0</v>
          </cell>
          <cell r="L7" t="str">
            <v>Activos</v>
          </cell>
          <cell r="M7" t="str">
            <v>Fuera de Convenio</v>
          </cell>
          <cell r="N7" t="str">
            <v>Indeterminado</v>
          </cell>
          <cell r="O7" t="str">
            <v>Ref. Bahía Bca.</v>
          </cell>
          <cell r="P7">
            <v>34799</v>
          </cell>
        </row>
        <row r="8">
          <cell r="A8">
            <v>60000371</v>
          </cell>
          <cell r="B8" t="str">
            <v>ALESANDRINI, JUAN ALBERTO</v>
          </cell>
          <cell r="C8" t="str">
            <v>GERENTE</v>
          </cell>
          <cell r="D8">
            <v>58</v>
          </cell>
          <cell r="E8" t="str">
            <v>Comercial</v>
          </cell>
          <cell r="F8" t="str">
            <v>Comercial PB Arg. S.A.</v>
          </cell>
          <cell r="G8" t="str">
            <v>DIRECCION COMERCIAL</v>
          </cell>
          <cell r="H8" t="str">
            <v>ESTACIONES DE SERVICIO</v>
          </cell>
          <cell r="I8" t="str">
            <v>AREA PATAGONIA</v>
          </cell>
          <cell r="J8">
            <v>0</v>
          </cell>
          <cell r="K8">
            <v>0</v>
          </cell>
          <cell r="L8" t="str">
            <v>Activos</v>
          </cell>
          <cell r="M8" t="str">
            <v>Fuera de Convenio</v>
          </cell>
          <cell r="N8" t="str">
            <v>Indeterminado</v>
          </cell>
          <cell r="O8" t="str">
            <v>Ref. Bahía Bca.</v>
          </cell>
          <cell r="P8">
            <v>35647</v>
          </cell>
        </row>
        <row r="9">
          <cell r="A9">
            <v>60000446</v>
          </cell>
          <cell r="B9" t="str">
            <v>BAST, ANIBAL RENE</v>
          </cell>
          <cell r="C9" t="str">
            <v>SUPERVISOR</v>
          </cell>
          <cell r="D9">
            <v>54</v>
          </cell>
          <cell r="E9" t="str">
            <v>Comercial</v>
          </cell>
          <cell r="F9" t="str">
            <v>Comercial PB Arg. S.A.</v>
          </cell>
          <cell r="G9" t="str">
            <v>DIRECCION COMERCIAL</v>
          </cell>
          <cell r="H9" t="str">
            <v>SOPORTE TECNICO Y OPERACIONES</v>
          </cell>
          <cell r="I9" t="str">
            <v>DESPACHO</v>
          </cell>
          <cell r="J9" t="str">
            <v>DESPACHO BAHÍA BLANCA</v>
          </cell>
          <cell r="K9">
            <v>0</v>
          </cell>
          <cell r="L9" t="str">
            <v>Activos</v>
          </cell>
          <cell r="M9" t="str">
            <v>Fuera de Convenio</v>
          </cell>
          <cell r="N9" t="str">
            <v>Indeterminado</v>
          </cell>
          <cell r="O9" t="str">
            <v>Ref. Bahía Bca.</v>
          </cell>
          <cell r="P9">
            <v>28976</v>
          </cell>
        </row>
        <row r="10">
          <cell r="A10">
            <v>60000586</v>
          </cell>
          <cell r="B10" t="str">
            <v>KHALIL, GABRIEL GERARDO</v>
          </cell>
          <cell r="C10" t="str">
            <v>ADMINISTRATIVO ESP.</v>
          </cell>
          <cell r="D10">
            <v>52</v>
          </cell>
          <cell r="E10" t="str">
            <v>Comercial</v>
          </cell>
          <cell r="F10" t="str">
            <v>Comercial PB Arg. S.A.</v>
          </cell>
          <cell r="G10" t="str">
            <v>DIRECCION COMERCIAL</v>
          </cell>
          <cell r="H10" t="str">
            <v>SOPORTE TECNICO Y OPERACIONES</v>
          </cell>
          <cell r="I10" t="str">
            <v>DESPACHO</v>
          </cell>
          <cell r="J10" t="str">
            <v>DESPACHO BAHÍA BLANCA</v>
          </cell>
          <cell r="K10">
            <v>0</v>
          </cell>
          <cell r="L10" t="str">
            <v>Activos</v>
          </cell>
          <cell r="M10" t="str">
            <v>Fuera de Convenio</v>
          </cell>
          <cell r="N10" t="str">
            <v>Indeterminado</v>
          </cell>
          <cell r="O10" t="str">
            <v>Ref. Bahía Bca.</v>
          </cell>
          <cell r="P10">
            <v>32933</v>
          </cell>
        </row>
        <row r="11">
          <cell r="A11">
            <v>60000637</v>
          </cell>
          <cell r="B11" t="str">
            <v>ASCHEI, JORGE CARLOS</v>
          </cell>
          <cell r="C11" t="str">
            <v>PROFESIONAL</v>
          </cell>
          <cell r="D11">
            <v>55</v>
          </cell>
          <cell r="E11" t="str">
            <v>Comercial</v>
          </cell>
          <cell r="F11" t="str">
            <v>Comercial PB Arg. S.A.</v>
          </cell>
          <cell r="G11" t="str">
            <v>DIRECCION COMERCIAL</v>
          </cell>
          <cell r="H11" t="str">
            <v>ESTACIONES DE SERVICIO</v>
          </cell>
          <cell r="I11" t="str">
            <v>AREA PATAGONIA</v>
          </cell>
          <cell r="J11">
            <v>0</v>
          </cell>
          <cell r="K11">
            <v>0</v>
          </cell>
          <cell r="L11" t="str">
            <v>Activos</v>
          </cell>
          <cell r="M11" t="str">
            <v>Fuera de Convenio</v>
          </cell>
          <cell r="N11" t="str">
            <v>Indeterminado</v>
          </cell>
          <cell r="O11" t="str">
            <v>Ref. Bahía Bca.</v>
          </cell>
          <cell r="P11">
            <v>30195</v>
          </cell>
        </row>
        <row r="12">
          <cell r="A12">
            <v>60000817</v>
          </cell>
          <cell r="B12" t="str">
            <v>SAPIA, CARLOS ALBERTO</v>
          </cell>
          <cell r="C12" t="str">
            <v>ADMINISTRATIVO ESP.</v>
          </cell>
          <cell r="D12">
            <v>52</v>
          </cell>
          <cell r="E12" t="str">
            <v>Comercial</v>
          </cell>
          <cell r="F12" t="str">
            <v>Comercial PB Arg. S.A.</v>
          </cell>
          <cell r="G12" t="str">
            <v>DIRECCION COMERCIAL</v>
          </cell>
          <cell r="H12" t="str">
            <v>SOPORTE TECNICO Y OPERACIONES</v>
          </cell>
          <cell r="I12" t="str">
            <v>DESPACHO</v>
          </cell>
          <cell r="J12" t="str">
            <v>DESPACHO BAHÍA BLANCA</v>
          </cell>
          <cell r="K12">
            <v>0</v>
          </cell>
          <cell r="L12" t="str">
            <v>Activos</v>
          </cell>
          <cell r="M12" t="str">
            <v>Fuera de Convenio</v>
          </cell>
          <cell r="N12" t="str">
            <v>Indeterminado</v>
          </cell>
          <cell r="O12" t="str">
            <v>Ref. Bahía Bca.</v>
          </cell>
          <cell r="P12">
            <v>28856</v>
          </cell>
        </row>
        <row r="13">
          <cell r="A13">
            <v>60001240</v>
          </cell>
          <cell r="B13" t="str">
            <v>VAZQUEZ, CLAUDIO GABRIEL</v>
          </cell>
          <cell r="C13" t="str">
            <v>GERENTE</v>
          </cell>
          <cell r="D13">
            <v>58</v>
          </cell>
          <cell r="E13" t="str">
            <v>Comercial</v>
          </cell>
          <cell r="F13" t="str">
            <v>Comercial PB Arg. S.A.</v>
          </cell>
          <cell r="G13" t="str">
            <v>DIRECCION COMERCIAL</v>
          </cell>
          <cell r="H13" t="str">
            <v>ESTACIONES DE SERVICIO</v>
          </cell>
          <cell r="I13" t="str">
            <v>AREA NOROESTE</v>
          </cell>
          <cell r="J13">
            <v>0</v>
          </cell>
          <cell r="K13">
            <v>0</v>
          </cell>
          <cell r="L13" t="str">
            <v>Activos</v>
          </cell>
          <cell r="M13" t="str">
            <v>Fuera de Convenio</v>
          </cell>
          <cell r="N13" t="str">
            <v>Indeterminado</v>
          </cell>
          <cell r="O13" t="str">
            <v>Ref. Bahía Bca.</v>
          </cell>
          <cell r="P13">
            <v>33359</v>
          </cell>
        </row>
        <row r="14">
          <cell r="A14">
            <v>60001279</v>
          </cell>
          <cell r="B14" t="str">
            <v>SPECA, MIRCO</v>
          </cell>
          <cell r="C14" t="str">
            <v>REPRESENTANTE COMERCIAL</v>
          </cell>
          <cell r="D14">
            <v>55</v>
          </cell>
          <cell r="E14" t="str">
            <v>Comercial</v>
          </cell>
          <cell r="F14" t="str">
            <v>Comercial PB Arg. S.A.</v>
          </cell>
          <cell r="G14" t="str">
            <v>DIRECCION COMERCIAL</v>
          </cell>
          <cell r="H14" t="str">
            <v>ESTACIONES DE SERVICIO</v>
          </cell>
          <cell r="I14" t="str">
            <v>AREA PATAGONIA</v>
          </cell>
          <cell r="J14">
            <v>0</v>
          </cell>
          <cell r="K14">
            <v>0</v>
          </cell>
          <cell r="L14" t="str">
            <v>Activos</v>
          </cell>
          <cell r="M14" t="str">
            <v>Fuera de Convenio</v>
          </cell>
          <cell r="N14" t="str">
            <v>Indeterminado</v>
          </cell>
          <cell r="O14" t="str">
            <v>Ref. Bahía Bca.</v>
          </cell>
          <cell r="P14">
            <v>34912</v>
          </cell>
        </row>
        <row r="15">
          <cell r="A15">
            <v>60001663</v>
          </cell>
          <cell r="B15" t="str">
            <v>TERZA, CELINA MATILDE</v>
          </cell>
          <cell r="C15" t="str">
            <v>ADMINISTRATIVO ESP.</v>
          </cell>
          <cell r="D15">
            <v>52</v>
          </cell>
          <cell r="E15" t="str">
            <v>Comercial</v>
          </cell>
          <cell r="F15" t="str">
            <v>Comercial PB Arg. S.A.</v>
          </cell>
          <cell r="G15" t="str">
            <v>DIRECCION COMERCIAL</v>
          </cell>
          <cell r="H15" t="str">
            <v>SOPORTE TECNICO Y OPERACIONES</v>
          </cell>
          <cell r="I15" t="str">
            <v>DESPACHO</v>
          </cell>
          <cell r="J15" t="str">
            <v>DESPACHO BAHÍA BLANCA</v>
          </cell>
          <cell r="K15">
            <v>0</v>
          </cell>
          <cell r="L15" t="str">
            <v>Activos</v>
          </cell>
          <cell r="M15" t="str">
            <v>Fuera de Convenio</v>
          </cell>
          <cell r="N15" t="str">
            <v>Indeterminado</v>
          </cell>
          <cell r="O15" t="str">
            <v>Ref. Bahía Bca.</v>
          </cell>
          <cell r="P15">
            <v>34973</v>
          </cell>
        </row>
        <row r="16">
          <cell r="A16">
            <v>60002000</v>
          </cell>
          <cell r="B16" t="str">
            <v>PERELLI, HERNAN PABLO</v>
          </cell>
          <cell r="C16" t="str">
            <v>REPRESENTANTE COMERCIAL</v>
          </cell>
          <cell r="D16">
            <v>55</v>
          </cell>
          <cell r="E16" t="str">
            <v>Comercial</v>
          </cell>
          <cell r="F16" t="str">
            <v>Comercial PB Arg. S.A.</v>
          </cell>
          <cell r="G16" t="str">
            <v>DIRECCION COMERCIAL</v>
          </cell>
          <cell r="H16" t="str">
            <v>ESTACIONES DE SERVICIO</v>
          </cell>
          <cell r="I16" t="str">
            <v>AREA PATAGONIA</v>
          </cell>
          <cell r="J16">
            <v>0</v>
          </cell>
          <cell r="K16">
            <v>0</v>
          </cell>
          <cell r="L16" t="str">
            <v>Activos</v>
          </cell>
          <cell r="M16" t="str">
            <v>Fuera de Convenio</v>
          </cell>
          <cell r="N16" t="str">
            <v>Indeterminado</v>
          </cell>
          <cell r="O16" t="str">
            <v>Ref. Bahía Bca.</v>
          </cell>
          <cell r="P16">
            <v>36647</v>
          </cell>
        </row>
        <row r="17">
          <cell r="A17">
            <v>60002151</v>
          </cell>
          <cell r="B17" t="str">
            <v>STEFFENS, GUILLERMO LUIS</v>
          </cell>
          <cell r="C17" t="str">
            <v>SUPERVISOR</v>
          </cell>
          <cell r="D17">
            <v>52</v>
          </cell>
          <cell r="E17" t="str">
            <v>Comercial</v>
          </cell>
          <cell r="F17" t="str">
            <v>Comercial PB Arg. S.A.</v>
          </cell>
          <cell r="G17" t="str">
            <v>DIRECCION COMERCIAL</v>
          </cell>
          <cell r="H17" t="str">
            <v>SOPORTE TECNICO Y OPERACIONES</v>
          </cell>
          <cell r="I17" t="str">
            <v>DESPACHO</v>
          </cell>
          <cell r="J17" t="str">
            <v>DESPACHO BAHÍA BLANCA</v>
          </cell>
          <cell r="K17">
            <v>0</v>
          </cell>
          <cell r="L17" t="str">
            <v>Activos</v>
          </cell>
          <cell r="M17" t="str">
            <v>Fuera de Convenio</v>
          </cell>
          <cell r="N17" t="str">
            <v>Indeterminado</v>
          </cell>
          <cell r="O17" t="str">
            <v>Ref. Bahía Bca.</v>
          </cell>
          <cell r="P17">
            <v>35106</v>
          </cell>
        </row>
        <row r="18">
          <cell r="A18">
            <v>60002698</v>
          </cell>
          <cell r="B18" t="str">
            <v>MASSONE, LEANDRO AGUSTIN</v>
          </cell>
          <cell r="C18" t="str">
            <v>REPRESENTANTE COMERCIAL</v>
          </cell>
          <cell r="D18">
            <v>55</v>
          </cell>
          <cell r="E18" t="str">
            <v>Comercial</v>
          </cell>
          <cell r="F18" t="str">
            <v>Comercial PB Arg. S.A.</v>
          </cell>
          <cell r="G18" t="str">
            <v>DIRECCION COMERCIAL</v>
          </cell>
          <cell r="H18" t="str">
            <v>ESTACIONES DE SERVICIO</v>
          </cell>
          <cell r="I18" t="str">
            <v>AREA PATAGONIA</v>
          </cell>
          <cell r="J18">
            <v>0</v>
          </cell>
          <cell r="K18">
            <v>0</v>
          </cell>
          <cell r="L18" t="str">
            <v>Activos</v>
          </cell>
          <cell r="M18" t="str">
            <v>Fuera de Convenio</v>
          </cell>
          <cell r="N18" t="str">
            <v>Indeterminado</v>
          </cell>
          <cell r="O18" t="str">
            <v>Ref. Bahía Bca.</v>
          </cell>
          <cell r="P18">
            <v>36088</v>
          </cell>
        </row>
        <row r="19">
          <cell r="A19">
            <v>60003779</v>
          </cell>
          <cell r="B19" t="str">
            <v>FIGUEREDO, LUCIANA</v>
          </cell>
          <cell r="C19" t="str">
            <v>ADMINISTRATIVO SR.</v>
          </cell>
          <cell r="D19">
            <v>51</v>
          </cell>
          <cell r="E19" t="str">
            <v>Comercial</v>
          </cell>
          <cell r="F19" t="str">
            <v>Comercial PB Arg. S.A.</v>
          </cell>
          <cell r="G19" t="str">
            <v>DIRECCION COMERCIAL</v>
          </cell>
          <cell r="H19" t="str">
            <v>SOPORTE TECNICO Y OPERACIONES</v>
          </cell>
          <cell r="I19" t="str">
            <v>DESPACHO</v>
          </cell>
          <cell r="J19" t="str">
            <v>DESPACHO BAHÍA BLANCA</v>
          </cell>
          <cell r="K19">
            <v>0</v>
          </cell>
          <cell r="L19" t="str">
            <v>Activos</v>
          </cell>
          <cell r="M19" t="str">
            <v>Fuera de Convenio</v>
          </cell>
          <cell r="N19" t="str">
            <v>Indeterminado</v>
          </cell>
          <cell r="O19" t="str">
            <v>Ref. Bahía Bca.</v>
          </cell>
          <cell r="P19">
            <v>39052</v>
          </cell>
        </row>
        <row r="20">
          <cell r="A20">
            <v>60005376</v>
          </cell>
          <cell r="B20" t="str">
            <v>VILLARREAL, LUIS ALBERTO</v>
          </cell>
          <cell r="C20" t="str">
            <v>SUPERVISOR</v>
          </cell>
          <cell r="D20">
            <v>54</v>
          </cell>
          <cell r="E20" t="str">
            <v>Comercial</v>
          </cell>
          <cell r="F20" t="str">
            <v>Comercial PB Arg. S.A.</v>
          </cell>
          <cell r="G20" t="str">
            <v>DIRECCION INDUSTRIAL</v>
          </cell>
          <cell r="H20" t="str">
            <v>PLANTA DOCK SUD</v>
          </cell>
          <cell r="I20" t="str">
            <v>OP. PLANTA CALETA PAULA</v>
          </cell>
          <cell r="J20">
            <v>0</v>
          </cell>
          <cell r="K20">
            <v>0</v>
          </cell>
          <cell r="L20" t="str">
            <v>Activos</v>
          </cell>
          <cell r="M20" t="str">
            <v>Fuera de Convenio</v>
          </cell>
          <cell r="N20" t="str">
            <v>Indeterminado</v>
          </cell>
          <cell r="O20" t="str">
            <v>Caleta Paula</v>
          </cell>
          <cell r="P20">
            <v>39314</v>
          </cell>
        </row>
        <row r="21">
          <cell r="A21">
            <v>60000823</v>
          </cell>
          <cell r="B21" t="str">
            <v>CAMERONI, RUBEN HORACIO</v>
          </cell>
          <cell r="C21" t="str">
            <v>SUPERVISOR</v>
          </cell>
          <cell r="D21">
            <v>53</v>
          </cell>
          <cell r="E21" t="str">
            <v>Comercial</v>
          </cell>
          <cell r="F21" t="str">
            <v>Comercial PB Arg. S.A.</v>
          </cell>
          <cell r="G21" t="str">
            <v>DIRECCION COMERCIAL</v>
          </cell>
          <cell r="H21" t="str">
            <v>SOPORTE TECNICO Y OPERACIONES</v>
          </cell>
          <cell r="I21" t="str">
            <v>DESPACHO</v>
          </cell>
          <cell r="J21" t="str">
            <v>DESPACHO CAMPANA</v>
          </cell>
          <cell r="K21">
            <v>0</v>
          </cell>
          <cell r="L21" t="str">
            <v>Activos</v>
          </cell>
          <cell r="M21" t="str">
            <v>Fuera de Convenio</v>
          </cell>
          <cell r="N21" t="str">
            <v>Indeterminado</v>
          </cell>
          <cell r="O21" t="str">
            <v>Campana</v>
          </cell>
          <cell r="P21">
            <v>36997</v>
          </cell>
        </row>
        <row r="22">
          <cell r="A22">
            <v>60004580</v>
          </cell>
          <cell r="B22" t="str">
            <v>TABAR, ENRIQUE DANIEL</v>
          </cell>
          <cell r="C22" t="str">
            <v>ADMINISTRATIVO SR.</v>
          </cell>
          <cell r="D22">
            <v>51</v>
          </cell>
          <cell r="E22" t="str">
            <v>Comercial</v>
          </cell>
          <cell r="F22" t="str">
            <v>Comercial PB Arg. S.A.</v>
          </cell>
          <cell r="G22" t="str">
            <v>DIRECCION COMERCIAL</v>
          </cell>
          <cell r="H22" t="str">
            <v>SOPORTE TECNICO Y OPERACIONES</v>
          </cell>
          <cell r="I22" t="str">
            <v>DESPACHO</v>
          </cell>
          <cell r="J22" t="str">
            <v>DESPACHO CAMPANA</v>
          </cell>
          <cell r="K22">
            <v>0</v>
          </cell>
          <cell r="L22" t="str">
            <v>Activos</v>
          </cell>
          <cell r="M22" t="str">
            <v>Fuera de Convenio</v>
          </cell>
          <cell r="N22" t="str">
            <v>Indeterminado</v>
          </cell>
          <cell r="O22" t="str">
            <v>Campana</v>
          </cell>
          <cell r="P22">
            <v>27303</v>
          </cell>
        </row>
        <row r="23">
          <cell r="A23">
            <v>60004943</v>
          </cell>
          <cell r="B23" t="str">
            <v>DORREGARAY, LEONARDO</v>
          </cell>
          <cell r="C23" t="str">
            <v>ADMINISTRATIVO SR.</v>
          </cell>
          <cell r="D23">
            <v>51</v>
          </cell>
          <cell r="E23" t="str">
            <v>Comercial</v>
          </cell>
          <cell r="F23" t="str">
            <v>Comercial PB Arg. S.A.</v>
          </cell>
          <cell r="G23" t="str">
            <v>DIRECCION COMERCIAL</v>
          </cell>
          <cell r="H23" t="str">
            <v>SOPORTE TECNICO Y OPERACIONES</v>
          </cell>
          <cell r="I23" t="str">
            <v>DESPACHO</v>
          </cell>
          <cell r="J23" t="str">
            <v>DESPACHO CAMPANA</v>
          </cell>
          <cell r="K23">
            <v>0</v>
          </cell>
          <cell r="L23" t="str">
            <v>Activos</v>
          </cell>
          <cell r="M23" t="str">
            <v>Fuera de Convenio</v>
          </cell>
          <cell r="N23" t="str">
            <v>Indeterminado</v>
          </cell>
          <cell r="O23" t="str">
            <v>Campana</v>
          </cell>
          <cell r="P23">
            <v>39211</v>
          </cell>
        </row>
        <row r="24">
          <cell r="A24">
            <v>60000256</v>
          </cell>
          <cell r="B24" t="str">
            <v>BARONE, NORBERTO ENRIQUE</v>
          </cell>
          <cell r="C24" t="str">
            <v>ADMINISTRATIVO SR.</v>
          </cell>
          <cell r="D24">
            <v>51</v>
          </cell>
          <cell r="E24" t="str">
            <v>Comercial</v>
          </cell>
          <cell r="F24" t="str">
            <v>Comercial PB Arg. S.A.</v>
          </cell>
          <cell r="G24" t="str">
            <v>DIRECCION COMERCIAL</v>
          </cell>
          <cell r="H24" t="str">
            <v>SOPORTE TECNICO Y OPERACIONES</v>
          </cell>
          <cell r="I24" t="str">
            <v>DESPACHO</v>
          </cell>
          <cell r="J24" t="str">
            <v>DESPACHO DOCK SUD</v>
          </cell>
          <cell r="K24">
            <v>0</v>
          </cell>
          <cell r="L24" t="str">
            <v>Activos</v>
          </cell>
          <cell r="M24" t="str">
            <v>Fuera de Convenio</v>
          </cell>
          <cell r="N24" t="str">
            <v>Indeterminado</v>
          </cell>
          <cell r="O24" t="str">
            <v>Dock Sud</v>
          </cell>
          <cell r="P24">
            <v>26938</v>
          </cell>
        </row>
        <row r="25">
          <cell r="A25">
            <v>60004857</v>
          </cell>
          <cell r="B25" t="str">
            <v>GAGGERO, PEDRO TUPAC</v>
          </cell>
          <cell r="C25" t="str">
            <v>ADMINISTRATIVO ESP.</v>
          </cell>
          <cell r="D25">
            <v>51</v>
          </cell>
          <cell r="E25" t="str">
            <v>Comercial</v>
          </cell>
          <cell r="F25" t="str">
            <v>Comercial PB Arg. S.A.</v>
          </cell>
          <cell r="G25" t="str">
            <v>DIRECCION COMERCIAL</v>
          </cell>
          <cell r="H25" t="str">
            <v>SOPORTE TECNICO Y OPERACIONES</v>
          </cell>
          <cell r="I25" t="str">
            <v>DESPACHO</v>
          </cell>
          <cell r="J25" t="str">
            <v>DESPACHO DOCK SUD</v>
          </cell>
          <cell r="K25">
            <v>0</v>
          </cell>
          <cell r="L25" t="str">
            <v>Activos</v>
          </cell>
          <cell r="M25" t="str">
            <v>Fuera de Convenio</v>
          </cell>
          <cell r="N25" t="str">
            <v>Indeterminado</v>
          </cell>
          <cell r="O25" t="str">
            <v>Dock Sud</v>
          </cell>
          <cell r="P25">
            <v>38019</v>
          </cell>
        </row>
        <row r="26">
          <cell r="A26">
            <v>60000992</v>
          </cell>
          <cell r="B26" t="str">
            <v>LANUS, LUIS HORACIO</v>
          </cell>
          <cell r="C26" t="str">
            <v>REPRESENTANTE COMERCIAL</v>
          </cell>
          <cell r="D26">
            <v>55</v>
          </cell>
          <cell r="E26" t="str">
            <v>Comercial</v>
          </cell>
          <cell r="F26" t="str">
            <v>Comercial PB Arg. S.A.</v>
          </cell>
          <cell r="G26" t="str">
            <v>DIRECCION COMERCIAL</v>
          </cell>
          <cell r="H26" t="str">
            <v>VENTAS GRANDES CLIENTES</v>
          </cell>
          <cell r="I26" t="str">
            <v>INDUSTRIA Y VENTAS DIRECTAS</v>
          </cell>
          <cell r="J26">
            <v>0</v>
          </cell>
          <cell r="K26">
            <v>0</v>
          </cell>
          <cell r="L26" t="str">
            <v>Activos</v>
          </cell>
          <cell r="M26" t="str">
            <v>Fuera de Convenio</v>
          </cell>
          <cell r="N26" t="str">
            <v>Indeterminado</v>
          </cell>
          <cell r="O26" t="str">
            <v>Pta. S. Lzo. Co</v>
          </cell>
          <cell r="P26">
            <v>35451</v>
          </cell>
        </row>
        <row r="27">
          <cell r="A27">
            <v>60001073</v>
          </cell>
          <cell r="B27" t="str">
            <v>VIRGA, ADRIAN ESTEBAN</v>
          </cell>
          <cell r="C27" t="str">
            <v>REPRESENTANTE COMERCIAL</v>
          </cell>
          <cell r="D27">
            <v>55</v>
          </cell>
          <cell r="E27" t="str">
            <v>Comercial</v>
          </cell>
          <cell r="F27" t="str">
            <v>Comercial PB Arg. S.A.</v>
          </cell>
          <cell r="G27" t="str">
            <v>DIRECCION COMERCIAL</v>
          </cell>
          <cell r="H27" t="str">
            <v>VENTAS GRANDES CLIENTES</v>
          </cell>
          <cell r="I27" t="str">
            <v>INDUSTRIA Y VENTAS DIRECTAS</v>
          </cell>
          <cell r="J27">
            <v>0</v>
          </cell>
          <cell r="K27">
            <v>0</v>
          </cell>
          <cell r="L27" t="str">
            <v>Activos</v>
          </cell>
          <cell r="M27" t="str">
            <v>Fuera de Convenio</v>
          </cell>
          <cell r="N27" t="str">
            <v>Indeterminado</v>
          </cell>
          <cell r="O27" t="str">
            <v>Pta. S. Lzo. Co</v>
          </cell>
          <cell r="P27">
            <v>33451</v>
          </cell>
        </row>
        <row r="28">
          <cell r="A28">
            <v>60001354</v>
          </cell>
          <cell r="B28" t="str">
            <v>GAUNA, JORGE RUBEN</v>
          </cell>
          <cell r="C28" t="str">
            <v>REPRESENTANTE COMERCIAL</v>
          </cell>
          <cell r="D28">
            <v>55</v>
          </cell>
          <cell r="E28" t="str">
            <v>Comercial</v>
          </cell>
          <cell r="F28" t="str">
            <v>Comercial PB Arg. S.A.</v>
          </cell>
          <cell r="G28" t="str">
            <v>DIRECCION COMERCIAL</v>
          </cell>
          <cell r="H28" t="str">
            <v>VENTAS GRANDES CLIENTES</v>
          </cell>
          <cell r="I28" t="str">
            <v>INDUSTRIA Y VENTAS DIRECTAS</v>
          </cell>
          <cell r="J28">
            <v>0</v>
          </cell>
          <cell r="K28">
            <v>0</v>
          </cell>
          <cell r="L28" t="str">
            <v>Activos</v>
          </cell>
          <cell r="M28" t="str">
            <v>Fuera de Convenio</v>
          </cell>
          <cell r="N28" t="str">
            <v>Indeterminado</v>
          </cell>
          <cell r="O28" t="str">
            <v>Pta. S. Lzo. Co</v>
          </cell>
          <cell r="P28">
            <v>36312</v>
          </cell>
        </row>
        <row r="29">
          <cell r="A29">
            <v>60001599</v>
          </cell>
          <cell r="B29" t="str">
            <v>HELTNER, HERNAN HORACIO</v>
          </cell>
          <cell r="C29" t="str">
            <v>REPRESENTANTE COMERCIAL</v>
          </cell>
          <cell r="D29">
            <v>55</v>
          </cell>
          <cell r="E29" t="str">
            <v>Comercial</v>
          </cell>
          <cell r="F29" t="str">
            <v>Comercial PB Arg. S.A.</v>
          </cell>
          <cell r="G29" t="str">
            <v>DIRECCION COMERCIAL</v>
          </cell>
          <cell r="H29" t="str">
            <v>ESTACIONES DE SERVICIO</v>
          </cell>
          <cell r="I29" t="str">
            <v>AREA NORESTE</v>
          </cell>
          <cell r="J29">
            <v>0</v>
          </cell>
          <cell r="K29">
            <v>0</v>
          </cell>
          <cell r="L29" t="str">
            <v>Activos</v>
          </cell>
          <cell r="M29" t="str">
            <v>Fuera de Convenio</v>
          </cell>
          <cell r="N29" t="str">
            <v>Indeterminado</v>
          </cell>
          <cell r="O29" t="str">
            <v>Pta. S. Lzo. Co</v>
          </cell>
          <cell r="P29">
            <v>36800</v>
          </cell>
        </row>
        <row r="30">
          <cell r="A30">
            <v>60001648</v>
          </cell>
          <cell r="B30" t="str">
            <v>FERREYRA, GUSTAVO ANTONIO</v>
          </cell>
          <cell r="C30" t="str">
            <v>REPRESENTANTE COMERCIAL</v>
          </cell>
          <cell r="D30">
            <v>55</v>
          </cell>
          <cell r="E30" t="str">
            <v>Comercial</v>
          </cell>
          <cell r="F30" t="str">
            <v>Comercial PB Arg. S.A.</v>
          </cell>
          <cell r="G30" t="str">
            <v>DIRECCION COMERCIAL</v>
          </cell>
          <cell r="H30" t="str">
            <v>ESTACIONES DE SERVICIO</v>
          </cell>
          <cell r="I30" t="str">
            <v>AREA NOROESTE</v>
          </cell>
          <cell r="J30">
            <v>0</v>
          </cell>
          <cell r="K30">
            <v>0</v>
          </cell>
          <cell r="L30" t="str">
            <v>Activos</v>
          </cell>
          <cell r="M30" t="str">
            <v>Fuera de Convenio</v>
          </cell>
          <cell r="N30" t="str">
            <v>Indeterminado</v>
          </cell>
          <cell r="O30" t="str">
            <v>Pta. S. Lzo. Co</v>
          </cell>
          <cell r="P30">
            <v>37246</v>
          </cell>
        </row>
        <row r="31">
          <cell r="A31">
            <v>60002093</v>
          </cell>
          <cell r="B31" t="str">
            <v>CUTRONE, VICTOR ARIEL</v>
          </cell>
          <cell r="C31" t="str">
            <v>REPRESENTANTE COMERCIAL</v>
          </cell>
          <cell r="D31">
            <v>55</v>
          </cell>
          <cell r="E31" t="str">
            <v>Comercial</v>
          </cell>
          <cell r="F31" t="str">
            <v>Comercial PB Arg. S.A.</v>
          </cell>
          <cell r="G31" t="str">
            <v>DIRECCION COMERCIAL</v>
          </cell>
          <cell r="H31" t="str">
            <v>VENTAS GRANDES CLIENTES</v>
          </cell>
          <cell r="I31" t="str">
            <v>INDUSTRIA Y VENTAS DIRECTAS</v>
          </cell>
          <cell r="J31">
            <v>0</v>
          </cell>
          <cell r="K31">
            <v>0</v>
          </cell>
          <cell r="L31" t="str">
            <v>Activos</v>
          </cell>
          <cell r="M31" t="str">
            <v>Fuera de Convenio</v>
          </cell>
          <cell r="N31" t="str">
            <v>Indeterminado</v>
          </cell>
          <cell r="O31" t="str">
            <v>Pta. S. Lzo. Co</v>
          </cell>
          <cell r="P31">
            <v>36355</v>
          </cell>
        </row>
        <row r="32">
          <cell r="A32">
            <v>60002418</v>
          </cell>
          <cell r="B32" t="str">
            <v>BERGALLO, IVAN LEONARDO</v>
          </cell>
          <cell r="C32" t="str">
            <v>REPRESENTANTE COMERCIAL</v>
          </cell>
          <cell r="D32">
            <v>55</v>
          </cell>
          <cell r="E32" t="str">
            <v>Comercial</v>
          </cell>
          <cell r="F32" t="str">
            <v>Comercial PB Arg. S.A.</v>
          </cell>
          <cell r="G32" t="str">
            <v>DIRECCION COMERCIAL</v>
          </cell>
          <cell r="H32" t="str">
            <v>VENTAS GRANDES CLIENTES</v>
          </cell>
          <cell r="I32" t="str">
            <v>MERCADO VIAL</v>
          </cell>
          <cell r="J32">
            <v>0</v>
          </cell>
          <cell r="K32">
            <v>0</v>
          </cell>
          <cell r="L32" t="str">
            <v>Activos</v>
          </cell>
          <cell r="M32" t="str">
            <v>Fuera de Convenio</v>
          </cell>
          <cell r="N32" t="str">
            <v>Indeterminado</v>
          </cell>
          <cell r="O32" t="str">
            <v>Pta. S. Lzo. Co</v>
          </cell>
          <cell r="P32">
            <v>37226</v>
          </cell>
        </row>
        <row r="33">
          <cell r="A33">
            <v>60002611</v>
          </cell>
          <cell r="B33" t="str">
            <v>LO CELSO, FRANCISCO JAVIER</v>
          </cell>
          <cell r="C33" t="str">
            <v>REPRESENTANTE COMERCIAL</v>
          </cell>
          <cell r="D33">
            <v>55</v>
          </cell>
          <cell r="E33" t="str">
            <v>Comercial</v>
          </cell>
          <cell r="F33" t="str">
            <v>Comercial PB Arg. S.A.</v>
          </cell>
          <cell r="G33" t="str">
            <v>DIRECCION COMERCIAL</v>
          </cell>
          <cell r="H33" t="str">
            <v>ESTACIONES DE SERVICIO</v>
          </cell>
          <cell r="I33" t="str">
            <v>AREA NORESTE</v>
          </cell>
          <cell r="J33">
            <v>0</v>
          </cell>
          <cell r="K33">
            <v>0</v>
          </cell>
          <cell r="L33" t="str">
            <v>Activos</v>
          </cell>
          <cell r="M33" t="str">
            <v>Fuera de Convenio</v>
          </cell>
          <cell r="N33" t="str">
            <v>Indeterminado</v>
          </cell>
          <cell r="O33" t="str">
            <v>Pta. S. Lzo. Co</v>
          </cell>
          <cell r="P33">
            <v>35370</v>
          </cell>
        </row>
        <row r="34">
          <cell r="A34">
            <v>60000274</v>
          </cell>
          <cell r="B34" t="str">
            <v>PILIJOS, NICOLAS</v>
          </cell>
          <cell r="C34" t="str">
            <v>GERENTE</v>
          </cell>
          <cell r="D34">
            <v>58</v>
          </cell>
          <cell r="E34" t="str">
            <v>Comercial</v>
          </cell>
          <cell r="F34" t="str">
            <v>Comercial PB Arg. S.A.</v>
          </cell>
          <cell r="G34" t="str">
            <v>DIRECCION COMERCIAL</v>
          </cell>
          <cell r="H34" t="str">
            <v>ESTACIONES DE SERVICIO</v>
          </cell>
          <cell r="I34" t="str">
            <v>AREA NORESTE</v>
          </cell>
          <cell r="J34">
            <v>0</v>
          </cell>
          <cell r="K34">
            <v>0</v>
          </cell>
          <cell r="L34" t="str">
            <v>Activos</v>
          </cell>
          <cell r="M34" t="str">
            <v>Fuera de Convenio</v>
          </cell>
          <cell r="N34" t="str">
            <v>Indeterminado</v>
          </cell>
          <cell r="O34" t="str">
            <v>Edif. Petrobras</v>
          </cell>
          <cell r="P34">
            <v>35685</v>
          </cell>
        </row>
        <row r="35">
          <cell r="A35">
            <v>60000321</v>
          </cell>
          <cell r="B35" t="str">
            <v>CAMPANELLA, HORACIO RAUL</v>
          </cell>
          <cell r="C35" t="str">
            <v>ANALISTA SR.</v>
          </cell>
          <cell r="D35">
            <v>55</v>
          </cell>
          <cell r="E35" t="str">
            <v>Comercial</v>
          </cell>
          <cell r="F35" t="str">
            <v>Comercial PB Arg. S.A.</v>
          </cell>
          <cell r="G35" t="str">
            <v>DIRECCION COMERCIAL</v>
          </cell>
          <cell r="H35" t="str">
            <v>PLANEAMIENTO Y ATENCION COMERCIAL</v>
          </cell>
          <cell r="I35" t="str">
            <v>ADMINISTRACION COMERCIAL</v>
          </cell>
          <cell r="J35" t="str">
            <v>RED DE TERCEROS</v>
          </cell>
          <cell r="K35">
            <v>0</v>
          </cell>
          <cell r="L35" t="str">
            <v>Activos</v>
          </cell>
          <cell r="M35" t="str">
            <v>Fuera de Convenio</v>
          </cell>
          <cell r="N35" t="str">
            <v>Indeterminado</v>
          </cell>
          <cell r="O35" t="str">
            <v>Edif. Petrobras</v>
          </cell>
          <cell r="P35">
            <v>28550</v>
          </cell>
        </row>
        <row r="36">
          <cell r="A36">
            <v>60000413</v>
          </cell>
          <cell r="B36" t="str">
            <v>SIMONOVICH, ROBERTO ATILIO</v>
          </cell>
          <cell r="C36" t="str">
            <v>PROFESIONAL</v>
          </cell>
          <cell r="D36">
            <v>56</v>
          </cell>
          <cell r="E36" t="str">
            <v>Comercial</v>
          </cell>
          <cell r="F36" t="str">
            <v>Comercial PB Arg. S.A.</v>
          </cell>
          <cell r="G36" t="str">
            <v>DIRECCION COMERCIAL</v>
          </cell>
          <cell r="H36" t="str">
            <v>SOPORTE TECNICO Y OPERACIONES</v>
          </cell>
          <cell r="I36" t="str">
            <v>INGENIERIA Y SEGURIDAD OPERACIONAL</v>
          </cell>
          <cell r="J36" t="str">
            <v>IMAGEN Y PRESUPUESTO</v>
          </cell>
          <cell r="K36">
            <v>0</v>
          </cell>
          <cell r="L36" t="str">
            <v>Activos</v>
          </cell>
          <cell r="M36" t="str">
            <v>Fuera de Convenio</v>
          </cell>
          <cell r="N36" t="str">
            <v>Indeterminado</v>
          </cell>
          <cell r="O36" t="str">
            <v>Edif. Petrobras</v>
          </cell>
          <cell r="P36">
            <v>32721</v>
          </cell>
        </row>
        <row r="37">
          <cell r="A37">
            <v>60000438</v>
          </cell>
          <cell r="B37" t="str">
            <v>SANCHEZ, ANA MARIA</v>
          </cell>
          <cell r="C37" t="str">
            <v>ANALISTA JR.</v>
          </cell>
          <cell r="D37">
            <v>52</v>
          </cell>
          <cell r="E37" t="str">
            <v>Comercial</v>
          </cell>
          <cell r="F37" t="str">
            <v>Comercial PB Arg. S.A.</v>
          </cell>
          <cell r="G37" t="str">
            <v>DIRECCION COMERCIAL</v>
          </cell>
          <cell r="H37" t="str">
            <v>PLANEAMIENTO Y ATENCION COMERCIAL</v>
          </cell>
          <cell r="I37" t="str">
            <v>ADMINISTRACION COMERCIAL</v>
          </cell>
          <cell r="J37" t="str">
            <v>RED DE TERCEROS</v>
          </cell>
          <cell r="K37">
            <v>0</v>
          </cell>
          <cell r="L37" t="str">
            <v>Activos</v>
          </cell>
          <cell r="M37" t="str">
            <v>Fuera de Convenio</v>
          </cell>
          <cell r="N37" t="str">
            <v>Indeterminado</v>
          </cell>
          <cell r="O37" t="str">
            <v>Edif. Petrobras</v>
          </cell>
          <cell r="P37">
            <v>34563</v>
          </cell>
        </row>
        <row r="38">
          <cell r="A38">
            <v>60000515</v>
          </cell>
          <cell r="B38" t="str">
            <v>BACIGALUPO, CLAUDIO M.</v>
          </cell>
          <cell r="C38" t="str">
            <v>REPRESENTANTE COMERCIAL</v>
          </cell>
          <cell r="D38">
            <v>55</v>
          </cell>
          <cell r="E38" t="str">
            <v>Comercial</v>
          </cell>
          <cell r="F38" t="str">
            <v>Comercial PB Arg. S.A.</v>
          </cell>
          <cell r="G38" t="str">
            <v>DIRECCION COMERCIAL</v>
          </cell>
          <cell r="H38" t="str">
            <v>ESTACIONES DE SERVICIO</v>
          </cell>
          <cell r="I38" t="str">
            <v>AREA METROPOLITANA</v>
          </cell>
          <cell r="J38">
            <v>0</v>
          </cell>
          <cell r="K38">
            <v>0</v>
          </cell>
          <cell r="L38" t="str">
            <v>Activos</v>
          </cell>
          <cell r="M38" t="str">
            <v>Fuera de Convenio</v>
          </cell>
          <cell r="N38" t="str">
            <v>Indeterminado</v>
          </cell>
          <cell r="O38" t="str">
            <v>Edif. Petrobras</v>
          </cell>
          <cell r="P38">
            <v>30590</v>
          </cell>
        </row>
        <row r="39">
          <cell r="A39">
            <v>60000543</v>
          </cell>
          <cell r="B39" t="str">
            <v>TRIPODORO, JOSE</v>
          </cell>
          <cell r="C39" t="str">
            <v>PROFESIONAL</v>
          </cell>
          <cell r="D39">
            <v>53</v>
          </cell>
          <cell r="E39" t="str">
            <v>Comercial</v>
          </cell>
          <cell r="F39" t="str">
            <v>Comercial PB Arg. S.A.</v>
          </cell>
          <cell r="G39" t="str">
            <v>DIRECCION COMERCIAL</v>
          </cell>
          <cell r="H39" t="str">
            <v>SOPORTE TECNICO Y OPERACIONES</v>
          </cell>
          <cell r="I39" t="str">
            <v>LOGISTICA Y TRANSPORTE TERRESTRE</v>
          </cell>
          <cell r="J39">
            <v>0</v>
          </cell>
          <cell r="K39">
            <v>0</v>
          </cell>
          <cell r="L39" t="str">
            <v>Activos</v>
          </cell>
          <cell r="M39" t="str">
            <v>Fuera de Convenio</v>
          </cell>
          <cell r="N39" t="str">
            <v>Indeterminado</v>
          </cell>
          <cell r="O39" t="str">
            <v>Edif. Petrobras</v>
          </cell>
          <cell r="P39">
            <v>28825</v>
          </cell>
        </row>
        <row r="40">
          <cell r="A40">
            <v>60000567</v>
          </cell>
          <cell r="B40" t="str">
            <v>GINI, HORACIO MIGUEL</v>
          </cell>
          <cell r="C40" t="str">
            <v>GERENTE</v>
          </cell>
          <cell r="D40">
            <v>58</v>
          </cell>
          <cell r="E40" t="str">
            <v>Comercial</v>
          </cell>
          <cell r="F40" t="str">
            <v>Comercial PB Arg. S.A.</v>
          </cell>
          <cell r="G40" t="str">
            <v>DIRECCION COMERCIAL</v>
          </cell>
          <cell r="H40" t="str">
            <v>PRODUCTOS PETROQUIMICOS Y ESPECIALES</v>
          </cell>
          <cell r="I40" t="str">
            <v>ELASTOMEROS</v>
          </cell>
          <cell r="J40">
            <v>0</v>
          </cell>
          <cell r="K40">
            <v>0</v>
          </cell>
          <cell r="L40" t="str">
            <v>Activos</v>
          </cell>
          <cell r="M40" t="str">
            <v>Fuera de Convenio</v>
          </cell>
          <cell r="N40" t="str">
            <v>Indeterminado</v>
          </cell>
          <cell r="O40" t="str">
            <v>Edif. Petrobras</v>
          </cell>
          <cell r="P40">
            <v>31747</v>
          </cell>
        </row>
        <row r="41">
          <cell r="A41">
            <v>60000577</v>
          </cell>
          <cell r="B41" t="str">
            <v>ACEVEDO, LUIS ENRIQUE</v>
          </cell>
          <cell r="C41" t="str">
            <v>ASESOR</v>
          </cell>
          <cell r="D41">
            <v>63</v>
          </cell>
          <cell r="E41" t="str">
            <v>Comercial</v>
          </cell>
          <cell r="F41" t="str">
            <v>Comercial PB Arg. S.A.</v>
          </cell>
          <cell r="G41" t="str">
            <v>DIRECCION COMERCIAL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 t="str">
            <v>Activos</v>
          </cell>
          <cell r="M41" t="str">
            <v>Fuera de Convenio</v>
          </cell>
          <cell r="N41" t="str">
            <v>Indeterminado</v>
          </cell>
          <cell r="O41" t="str">
            <v>Edif. Petrobras</v>
          </cell>
          <cell r="P41">
            <v>31686</v>
          </cell>
        </row>
        <row r="42">
          <cell r="A42">
            <v>60000653</v>
          </cell>
          <cell r="B42" t="str">
            <v>BONETTI, ANGEL JOSE</v>
          </cell>
          <cell r="C42" t="str">
            <v>COORDINADOR</v>
          </cell>
          <cell r="D42">
            <v>58</v>
          </cell>
          <cell r="E42" t="str">
            <v>Comercial</v>
          </cell>
          <cell r="F42" t="str">
            <v>Comercial PB Arg. S.A.</v>
          </cell>
          <cell r="G42" t="str">
            <v>DIRECCION COMERCIAL</v>
          </cell>
          <cell r="H42" t="str">
            <v>SOPORTE TECNICO Y OPERACIONES</v>
          </cell>
          <cell r="I42" t="str">
            <v>SERVICIO TECNICO Y CONTROL DE CALIDAD</v>
          </cell>
          <cell r="J42" t="str">
            <v>CAPACITIO</v>
          </cell>
          <cell r="K42">
            <v>0</v>
          </cell>
          <cell r="L42" t="str">
            <v>Activos</v>
          </cell>
          <cell r="M42" t="str">
            <v>Fuera de Convenio</v>
          </cell>
          <cell r="N42" t="str">
            <v>Indeterminado</v>
          </cell>
          <cell r="O42" t="str">
            <v>Edif. Petrobras</v>
          </cell>
          <cell r="P42">
            <v>34669</v>
          </cell>
        </row>
        <row r="43">
          <cell r="A43">
            <v>60000655</v>
          </cell>
          <cell r="B43" t="str">
            <v>LASTRA, DANIEL ENRIQUE</v>
          </cell>
          <cell r="C43" t="str">
            <v>COORDINADOR</v>
          </cell>
          <cell r="D43">
            <v>56</v>
          </cell>
          <cell r="E43" t="str">
            <v>Comercial</v>
          </cell>
          <cell r="F43" t="str">
            <v>Comercial PB Arg. S.A.</v>
          </cell>
          <cell r="G43" t="str">
            <v>DIRECCION COMERCIAL</v>
          </cell>
          <cell r="H43" t="str">
            <v>PLANEAMIENTO Y ATENCION COMERCIAL</v>
          </cell>
          <cell r="I43" t="str">
            <v>PRECIOS</v>
          </cell>
          <cell r="J43">
            <v>0</v>
          </cell>
          <cell r="K43">
            <v>0</v>
          </cell>
          <cell r="L43" t="str">
            <v>Activos</v>
          </cell>
          <cell r="M43" t="str">
            <v>Fuera de Convenio</v>
          </cell>
          <cell r="N43" t="str">
            <v>Indeterminado</v>
          </cell>
          <cell r="O43" t="str">
            <v>Edif. Petrobras</v>
          </cell>
          <cell r="P43">
            <v>29160</v>
          </cell>
        </row>
        <row r="44">
          <cell r="A44">
            <v>60000718</v>
          </cell>
          <cell r="B44" t="str">
            <v>BELSITO, OFELIA CARMEN</v>
          </cell>
          <cell r="C44" t="str">
            <v>ADMINISTRATIVO ESP.</v>
          </cell>
          <cell r="D44">
            <v>52</v>
          </cell>
          <cell r="E44" t="str">
            <v>Comercial</v>
          </cell>
          <cell r="F44" t="str">
            <v>Comercial PB Arg. S.A.</v>
          </cell>
          <cell r="G44" t="str">
            <v>DIRECCION COMERCIAL</v>
          </cell>
          <cell r="H44" t="str">
            <v>PLANEAMIENTO Y ATENCION COMERCIAL</v>
          </cell>
          <cell r="I44" t="str">
            <v>ADMINISTRACION COMERCIAL</v>
          </cell>
          <cell r="J44" t="str">
            <v>RED DE TERCEROS</v>
          </cell>
          <cell r="K44">
            <v>0</v>
          </cell>
          <cell r="L44" t="str">
            <v>Activos</v>
          </cell>
          <cell r="M44" t="str">
            <v>Fuera de Convenio</v>
          </cell>
          <cell r="N44" t="str">
            <v>Indeterminado</v>
          </cell>
          <cell r="O44" t="str">
            <v>Edif. Petrobras</v>
          </cell>
          <cell r="P44">
            <v>33482</v>
          </cell>
        </row>
        <row r="45">
          <cell r="A45">
            <v>60000756</v>
          </cell>
          <cell r="B45" t="str">
            <v>MARCHIONE, DANIEL HEBER</v>
          </cell>
          <cell r="C45" t="str">
            <v>REPRESENTANTE COMERCIAL</v>
          </cell>
          <cell r="D45">
            <v>55</v>
          </cell>
          <cell r="E45" t="str">
            <v>Comercial</v>
          </cell>
          <cell r="F45" t="str">
            <v>Comercial PB Arg. S.A.</v>
          </cell>
          <cell r="G45" t="str">
            <v>DIRECCION COMERCIAL</v>
          </cell>
          <cell r="H45" t="str">
            <v>ESTACIONES DE SERVICIO</v>
          </cell>
          <cell r="I45" t="str">
            <v>AREA METROPOLITANA</v>
          </cell>
          <cell r="J45">
            <v>0</v>
          </cell>
          <cell r="K45">
            <v>0</v>
          </cell>
          <cell r="L45" t="str">
            <v>Activos</v>
          </cell>
          <cell r="M45" t="str">
            <v>Fuera de Convenio</v>
          </cell>
          <cell r="N45" t="str">
            <v>Indeterminado</v>
          </cell>
          <cell r="O45" t="str">
            <v>Edif. Petrobras</v>
          </cell>
          <cell r="P45">
            <v>29068</v>
          </cell>
        </row>
        <row r="46">
          <cell r="A46">
            <v>60000870</v>
          </cell>
          <cell r="B46" t="str">
            <v>VACA, ROBERTO</v>
          </cell>
          <cell r="C46" t="str">
            <v>ANALISTA SR.</v>
          </cell>
          <cell r="D46">
            <v>56</v>
          </cell>
          <cell r="E46" t="str">
            <v>Comercial</v>
          </cell>
          <cell r="F46" t="str">
            <v>Comercial PB Arg. S.A.</v>
          </cell>
          <cell r="G46" t="str">
            <v>DIRECCION COMERCIAL</v>
          </cell>
          <cell r="H46" t="str">
            <v>SOPORTE TECNICO Y OPERACIONES</v>
          </cell>
          <cell r="I46" t="str">
            <v>SERVICIO TECNICO Y CONTROL DE CALIDAD</v>
          </cell>
          <cell r="J46" t="str">
            <v>CAPACITIO</v>
          </cell>
          <cell r="K46">
            <v>0</v>
          </cell>
          <cell r="L46" t="str">
            <v>Activos</v>
          </cell>
          <cell r="M46" t="str">
            <v>Fuera de Convenio</v>
          </cell>
          <cell r="N46" t="str">
            <v>Indeterminado</v>
          </cell>
          <cell r="O46" t="str">
            <v>Edif. Petrobras</v>
          </cell>
          <cell r="P46">
            <v>33117</v>
          </cell>
        </row>
        <row r="47">
          <cell r="A47">
            <v>60000906</v>
          </cell>
          <cell r="B47" t="str">
            <v>PEROTTI, ENZO RUBEN</v>
          </cell>
          <cell r="C47" t="str">
            <v>REPRESENTANTE COMERCIAL</v>
          </cell>
          <cell r="D47">
            <v>56</v>
          </cell>
          <cell r="E47" t="str">
            <v>Comercial</v>
          </cell>
          <cell r="F47" t="str">
            <v>Comercial PB Arg. S.A.</v>
          </cell>
          <cell r="G47" t="str">
            <v>DIRECCION COMERCIAL</v>
          </cell>
          <cell r="H47" t="str">
            <v>VENTAS GRANDES CLIENTES</v>
          </cell>
          <cell r="I47" t="str">
            <v>GLP</v>
          </cell>
          <cell r="J47">
            <v>0</v>
          </cell>
          <cell r="K47">
            <v>0</v>
          </cell>
          <cell r="L47" t="str">
            <v>Activos</v>
          </cell>
          <cell r="M47" t="str">
            <v>Fuera de Convenio</v>
          </cell>
          <cell r="N47" t="str">
            <v>Indeterminado</v>
          </cell>
          <cell r="O47" t="str">
            <v>Edif. Petrobras</v>
          </cell>
          <cell r="P47">
            <v>38726</v>
          </cell>
        </row>
        <row r="48">
          <cell r="A48">
            <v>60000912</v>
          </cell>
          <cell r="B48" t="str">
            <v>CULLERE DE CACCIATORE, ROSA</v>
          </cell>
          <cell r="C48" t="str">
            <v>ADMINISTRATIVO ESP.</v>
          </cell>
          <cell r="D48">
            <v>52</v>
          </cell>
          <cell r="E48" t="str">
            <v>Comercial</v>
          </cell>
          <cell r="F48" t="str">
            <v>Comercial PB Arg. S.A.</v>
          </cell>
          <cell r="G48" t="str">
            <v>DIRECCION COMERCIAL</v>
          </cell>
          <cell r="H48" t="str">
            <v>PLANEAMIENTO Y ATENCION COMERCIAL</v>
          </cell>
          <cell r="I48" t="str">
            <v>ADMINISTRACION COMERCIAL</v>
          </cell>
          <cell r="J48" t="str">
            <v>RED DE TERCEROS</v>
          </cell>
          <cell r="K48">
            <v>0</v>
          </cell>
          <cell r="L48" t="str">
            <v>Activos</v>
          </cell>
          <cell r="M48" t="str">
            <v>Fuera de Convenio</v>
          </cell>
          <cell r="N48" t="str">
            <v>Indeterminado</v>
          </cell>
          <cell r="O48" t="str">
            <v>Edif. Petrobras</v>
          </cell>
          <cell r="P48">
            <v>31413</v>
          </cell>
        </row>
        <row r="49">
          <cell r="A49">
            <v>60000913</v>
          </cell>
          <cell r="B49" t="str">
            <v>RODRIGUEZ, VIVIANA G.</v>
          </cell>
          <cell r="C49" t="str">
            <v>ANALISTA JR.</v>
          </cell>
          <cell r="D49">
            <v>52</v>
          </cell>
          <cell r="E49" t="str">
            <v>Comercial</v>
          </cell>
          <cell r="F49" t="str">
            <v>Comercial PB Arg. S.A.</v>
          </cell>
          <cell r="G49" t="str">
            <v>DIRECCION COMERCIAL</v>
          </cell>
          <cell r="H49" t="str">
            <v>PLANEAMIENTO Y ATENCION COMERCIAL</v>
          </cell>
          <cell r="I49" t="str">
            <v>ADMINISTRACION COMERCIAL</v>
          </cell>
          <cell r="J49" t="str">
            <v>RED DE TERCEROS</v>
          </cell>
          <cell r="K49">
            <v>0</v>
          </cell>
          <cell r="L49" t="str">
            <v>Activos</v>
          </cell>
          <cell r="M49" t="str">
            <v>Fuera de Convenio</v>
          </cell>
          <cell r="N49" t="str">
            <v>Indeterminado</v>
          </cell>
          <cell r="O49" t="str">
            <v>Edif. Petrobras</v>
          </cell>
          <cell r="P49">
            <v>32112</v>
          </cell>
        </row>
        <row r="50">
          <cell r="A50">
            <v>60000972</v>
          </cell>
          <cell r="B50" t="str">
            <v>DI CUGNO, CARLOS NORBERTO</v>
          </cell>
          <cell r="C50" t="str">
            <v>COORDINADOR</v>
          </cell>
          <cell r="D50">
            <v>56</v>
          </cell>
          <cell r="E50" t="str">
            <v>Comercial</v>
          </cell>
          <cell r="F50" t="str">
            <v>Comercial PB Arg. S.A.</v>
          </cell>
          <cell r="G50" t="str">
            <v>DIRECCION COMERCIAL</v>
          </cell>
          <cell r="H50" t="str">
            <v>SOPORTE TECNICO Y OPERACIONES</v>
          </cell>
          <cell r="I50" t="str">
            <v>INGENIERIA Y SEGURIDAD OPERACIONAL</v>
          </cell>
          <cell r="J50" t="str">
            <v>CSMS COMERCIAL</v>
          </cell>
          <cell r="K50">
            <v>0</v>
          </cell>
          <cell r="L50" t="str">
            <v>Activos</v>
          </cell>
          <cell r="M50" t="str">
            <v>Fuera de Convenio</v>
          </cell>
          <cell r="N50" t="str">
            <v>Indeterminado</v>
          </cell>
          <cell r="O50" t="str">
            <v>Edif. Petrobras</v>
          </cell>
          <cell r="P50">
            <v>32964</v>
          </cell>
        </row>
        <row r="51">
          <cell r="A51">
            <v>60000982</v>
          </cell>
          <cell r="B51" t="str">
            <v>BAZET, JAVIER EDUARDO</v>
          </cell>
          <cell r="C51" t="str">
            <v>REPRESENTANTE COMERCIAL</v>
          </cell>
          <cell r="D51">
            <v>55</v>
          </cell>
          <cell r="E51" t="str">
            <v>Comercial</v>
          </cell>
          <cell r="F51" t="str">
            <v>Comercial PB Arg. S.A.</v>
          </cell>
          <cell r="G51" t="str">
            <v>DIRECCION COMERCIAL</v>
          </cell>
          <cell r="H51" t="str">
            <v>VENTAS GRANDES CLIENTES</v>
          </cell>
          <cell r="I51" t="str">
            <v>INDUSTRIA Y VENTAS DIRECTAS</v>
          </cell>
          <cell r="J51">
            <v>0</v>
          </cell>
          <cell r="K51">
            <v>0</v>
          </cell>
          <cell r="L51" t="str">
            <v>Activos</v>
          </cell>
          <cell r="M51" t="str">
            <v>Fuera de Convenio</v>
          </cell>
          <cell r="N51" t="str">
            <v>Indeterminado</v>
          </cell>
          <cell r="O51" t="str">
            <v>Edif. Petrobras</v>
          </cell>
          <cell r="P51">
            <v>35309</v>
          </cell>
        </row>
        <row r="52">
          <cell r="A52">
            <v>60001007</v>
          </cell>
          <cell r="B52" t="str">
            <v>INSUA, FERNANDO</v>
          </cell>
          <cell r="C52" t="str">
            <v>ADMINISTRATIVO ESP.</v>
          </cell>
          <cell r="D52">
            <v>52</v>
          </cell>
          <cell r="E52" t="str">
            <v>Comercial</v>
          </cell>
          <cell r="F52" t="str">
            <v>Comercial PB Arg. S.A.</v>
          </cell>
          <cell r="G52" t="str">
            <v>DIRECCION COMERCIAL</v>
          </cell>
          <cell r="H52" t="str">
            <v>SOPORTE TECNICO Y OPERACIONES</v>
          </cell>
          <cell r="I52" t="str">
            <v>INGENIERIA Y SEGURIDAD OPERACIONAL</v>
          </cell>
          <cell r="J52" t="str">
            <v>IMAGEN Y PRESUPUESTO</v>
          </cell>
          <cell r="K52">
            <v>0</v>
          </cell>
          <cell r="L52" t="str">
            <v>Activos</v>
          </cell>
          <cell r="M52" t="str">
            <v>Fuera de Convenio</v>
          </cell>
          <cell r="N52" t="str">
            <v>Indeterminado</v>
          </cell>
          <cell r="O52" t="str">
            <v>Edif. Petrobras</v>
          </cell>
          <cell r="P52">
            <v>29342</v>
          </cell>
        </row>
        <row r="53">
          <cell r="A53">
            <v>60001010</v>
          </cell>
          <cell r="B53" t="str">
            <v>CARBALLO, MONICA ISABEL</v>
          </cell>
          <cell r="C53" t="str">
            <v>ASISTENTE</v>
          </cell>
          <cell r="D53">
            <v>53</v>
          </cell>
          <cell r="E53" t="str">
            <v>Funciones Centralizadas</v>
          </cell>
          <cell r="F53" t="str">
            <v>Comercial PB Arg. S.A.</v>
          </cell>
          <cell r="G53" t="str">
            <v>DIRECCION COMERCIAL</v>
          </cell>
          <cell r="H53" t="str">
            <v>ESTACIONES DE SERVICIO</v>
          </cell>
          <cell r="I53">
            <v>0</v>
          </cell>
          <cell r="J53">
            <v>0</v>
          </cell>
          <cell r="K53">
            <v>0</v>
          </cell>
          <cell r="L53" t="str">
            <v>Activos</v>
          </cell>
          <cell r="M53" t="str">
            <v>Fuera de Convenio</v>
          </cell>
          <cell r="N53" t="str">
            <v>Indeterminado</v>
          </cell>
          <cell r="O53" t="str">
            <v>Edif. Petrobras</v>
          </cell>
          <cell r="P53">
            <v>31959</v>
          </cell>
        </row>
        <row r="54">
          <cell r="A54">
            <v>60001137</v>
          </cell>
          <cell r="B54" t="str">
            <v>SPANO, MIGUEL ANGEL</v>
          </cell>
          <cell r="C54" t="str">
            <v>ADMINISTRATIVO ESP.</v>
          </cell>
          <cell r="D54">
            <v>52</v>
          </cell>
          <cell r="E54" t="str">
            <v>Comercial</v>
          </cell>
          <cell r="F54" t="str">
            <v>Comercial PB Arg. S.A.</v>
          </cell>
          <cell r="G54" t="str">
            <v>DIRECCION COMERCIAL</v>
          </cell>
          <cell r="H54" t="str">
            <v>PLANEAMIENTO Y ATENCION COMERCIAL</v>
          </cell>
          <cell r="I54" t="str">
            <v>ATENCION INTEGRAL AL CLIENTE</v>
          </cell>
          <cell r="J54" t="str">
            <v>FACTURACION Y MAESTROS</v>
          </cell>
          <cell r="K54">
            <v>0</v>
          </cell>
          <cell r="L54" t="str">
            <v>Activos</v>
          </cell>
          <cell r="M54" t="str">
            <v>Fuera de Convenio</v>
          </cell>
          <cell r="N54" t="str">
            <v>Indeterminado</v>
          </cell>
          <cell r="O54" t="str">
            <v>Edif. Petrobras</v>
          </cell>
          <cell r="P54">
            <v>29677</v>
          </cell>
        </row>
        <row r="55">
          <cell r="A55">
            <v>60001221</v>
          </cell>
          <cell r="B55" t="str">
            <v>MOLITERNO, SERGIO OMAR</v>
          </cell>
          <cell r="C55" t="str">
            <v>PROFESIONAL</v>
          </cell>
          <cell r="D55">
            <v>55</v>
          </cell>
          <cell r="E55" t="str">
            <v>Comercial</v>
          </cell>
          <cell r="F55" t="str">
            <v>Comercial PB Arg. S.A.</v>
          </cell>
          <cell r="G55" t="str">
            <v>DIRECCION COMERCIAL</v>
          </cell>
          <cell r="H55" t="str">
            <v>ESTACIONES DE SERVICIO</v>
          </cell>
          <cell r="I55" t="str">
            <v>AREA METROPOLITANA</v>
          </cell>
          <cell r="J55">
            <v>0</v>
          </cell>
          <cell r="K55">
            <v>0</v>
          </cell>
          <cell r="L55" t="str">
            <v>Activos</v>
          </cell>
          <cell r="M55" t="str">
            <v>Fuera de Convenio</v>
          </cell>
          <cell r="N55" t="str">
            <v>Indeterminado</v>
          </cell>
          <cell r="O55" t="str">
            <v>Edif. Petrobras</v>
          </cell>
          <cell r="P55">
            <v>32599</v>
          </cell>
        </row>
        <row r="56">
          <cell r="A56">
            <v>60001267</v>
          </cell>
          <cell r="B56" t="str">
            <v>CLEMENT, GUSTAVO EUGENIO</v>
          </cell>
          <cell r="C56" t="str">
            <v>ANALISTA SSR.</v>
          </cell>
          <cell r="D56">
            <v>55</v>
          </cell>
          <cell r="E56" t="str">
            <v>Comercial</v>
          </cell>
          <cell r="F56" t="str">
            <v>Comercial PB Arg. S.A.</v>
          </cell>
          <cell r="G56" t="str">
            <v>DIRECCION COMERCIAL</v>
          </cell>
          <cell r="H56" t="str">
            <v>SOPORTE TECNICO Y OPERACIONES</v>
          </cell>
          <cell r="I56" t="str">
            <v>INGENIERIA Y SEGURIDAD OPERACIONAL</v>
          </cell>
          <cell r="J56" t="str">
            <v>CSMS COMERCIAL</v>
          </cell>
          <cell r="K56">
            <v>0</v>
          </cell>
          <cell r="L56" t="str">
            <v>Activos</v>
          </cell>
          <cell r="M56" t="str">
            <v>Fuera de Convenio</v>
          </cell>
          <cell r="N56" t="str">
            <v>Indeterminado</v>
          </cell>
          <cell r="O56" t="str">
            <v>Edif. Petrobras</v>
          </cell>
          <cell r="P56">
            <v>33786</v>
          </cell>
        </row>
        <row r="57">
          <cell r="A57">
            <v>60001361</v>
          </cell>
          <cell r="B57" t="str">
            <v>ALBERTO, ALEJANDRO CARLOS</v>
          </cell>
          <cell r="C57" t="str">
            <v>REPRESENTANTE COMERCIAL</v>
          </cell>
          <cell r="D57">
            <v>55</v>
          </cell>
          <cell r="E57" t="str">
            <v>Comercial</v>
          </cell>
          <cell r="F57" t="str">
            <v>Comercial PB Arg. S.A.</v>
          </cell>
          <cell r="G57" t="str">
            <v>DIRECCION COMERCIAL</v>
          </cell>
          <cell r="H57" t="str">
            <v>ESTACIONES DE SERVICIO</v>
          </cell>
          <cell r="I57" t="str">
            <v>AREA PATAGONIA</v>
          </cell>
          <cell r="J57">
            <v>0</v>
          </cell>
          <cell r="K57">
            <v>0</v>
          </cell>
          <cell r="L57" t="str">
            <v>Activos</v>
          </cell>
          <cell r="M57" t="str">
            <v>Fuera de Convenio</v>
          </cell>
          <cell r="N57" t="str">
            <v>Indeterminado</v>
          </cell>
          <cell r="O57" t="str">
            <v>Edif. Petrobras</v>
          </cell>
          <cell r="P57">
            <v>37622</v>
          </cell>
        </row>
        <row r="58">
          <cell r="A58">
            <v>60001414</v>
          </cell>
          <cell r="B58" t="str">
            <v>NOVOA, ALBA NOEMI</v>
          </cell>
          <cell r="C58" t="str">
            <v>ASISTENTE</v>
          </cell>
          <cell r="D58">
            <v>53</v>
          </cell>
          <cell r="E58" t="str">
            <v>Funciones Centralizadas</v>
          </cell>
          <cell r="F58" t="str">
            <v>Comercial PB Arg. S.A.</v>
          </cell>
          <cell r="G58" t="str">
            <v>DIRECCION COMERCIAL</v>
          </cell>
          <cell r="H58" t="str">
            <v>PLANEAMIENTO Y ATENCION COMERCIAL</v>
          </cell>
          <cell r="I58">
            <v>0</v>
          </cell>
          <cell r="J58">
            <v>0</v>
          </cell>
          <cell r="K58">
            <v>0</v>
          </cell>
          <cell r="L58" t="str">
            <v>Activos</v>
          </cell>
          <cell r="M58" t="str">
            <v>Fuera de Convenio</v>
          </cell>
          <cell r="N58" t="str">
            <v>Indeterminado</v>
          </cell>
          <cell r="O58" t="str">
            <v>Edif. Petrobras</v>
          </cell>
          <cell r="P58">
            <v>35934</v>
          </cell>
        </row>
        <row r="59">
          <cell r="A59">
            <v>60001456</v>
          </cell>
          <cell r="B59" t="str">
            <v>PERILLO, RICARDO EMILIO</v>
          </cell>
          <cell r="C59" t="str">
            <v>GERENTE</v>
          </cell>
          <cell r="D59">
            <v>61</v>
          </cell>
          <cell r="E59" t="str">
            <v>Comercial</v>
          </cell>
          <cell r="F59" t="str">
            <v>Comercial PB Arg. S.A.</v>
          </cell>
          <cell r="G59" t="str">
            <v>DIRECCION COMERCIAL</v>
          </cell>
          <cell r="H59" t="str">
            <v>SOPORTE TECNICO Y OPERACIONES</v>
          </cell>
          <cell r="I59">
            <v>0</v>
          </cell>
          <cell r="J59">
            <v>0</v>
          </cell>
          <cell r="K59">
            <v>0</v>
          </cell>
          <cell r="L59" t="str">
            <v>Activos</v>
          </cell>
          <cell r="M59" t="str">
            <v>Fuera de Convenio</v>
          </cell>
          <cell r="N59" t="str">
            <v>Indeterminado</v>
          </cell>
          <cell r="O59" t="str">
            <v>Edif. Petrobras</v>
          </cell>
          <cell r="P59">
            <v>36803</v>
          </cell>
        </row>
        <row r="60">
          <cell r="A60">
            <v>60001520</v>
          </cell>
          <cell r="B60" t="str">
            <v>ALTOMANO, GUSTAVO ANDRES</v>
          </cell>
          <cell r="C60" t="str">
            <v>COORDINADOR</v>
          </cell>
          <cell r="D60">
            <v>58</v>
          </cell>
          <cell r="E60" t="str">
            <v>Comercial</v>
          </cell>
          <cell r="F60" t="str">
            <v>Comercial PB Arg. S.A.</v>
          </cell>
          <cell r="G60" t="str">
            <v>DIRECCION COMERCIAL</v>
          </cell>
          <cell r="H60" t="str">
            <v>PRODUCTOS PETROQUIMICOS Y ESPECIALES</v>
          </cell>
          <cell r="I60">
            <v>0</v>
          </cell>
          <cell r="J60">
            <v>0</v>
          </cell>
          <cell r="K60">
            <v>0</v>
          </cell>
          <cell r="L60" t="str">
            <v>Activos</v>
          </cell>
          <cell r="M60" t="str">
            <v>Fuera de Convenio</v>
          </cell>
          <cell r="N60" t="str">
            <v>Indeterminado</v>
          </cell>
          <cell r="O60" t="str">
            <v>Edif. Petrobras</v>
          </cell>
          <cell r="P60">
            <v>37565</v>
          </cell>
        </row>
        <row r="61">
          <cell r="A61">
            <v>60001532</v>
          </cell>
          <cell r="B61" t="str">
            <v>ROBIANO, MARCELO ADRIAN</v>
          </cell>
          <cell r="C61" t="str">
            <v>GERENTE</v>
          </cell>
          <cell r="D61">
            <v>58</v>
          </cell>
          <cell r="E61" t="str">
            <v>Comercial</v>
          </cell>
          <cell r="F61" t="str">
            <v>Comercial PB Arg. S.A.</v>
          </cell>
          <cell r="G61" t="str">
            <v>DIRECCION COMERCIAL</v>
          </cell>
          <cell r="H61" t="str">
            <v>ESTACIONES DE SERVICIO</v>
          </cell>
          <cell r="I61" t="str">
            <v>AREA METROPOLITANA</v>
          </cell>
          <cell r="J61">
            <v>0</v>
          </cell>
          <cell r="K61">
            <v>0</v>
          </cell>
          <cell r="L61" t="str">
            <v>Activos</v>
          </cell>
          <cell r="M61" t="str">
            <v>Fuera de Convenio</v>
          </cell>
          <cell r="N61" t="str">
            <v>Indeterminado</v>
          </cell>
          <cell r="O61" t="str">
            <v>Edif. Petrobras</v>
          </cell>
          <cell r="P61">
            <v>33635</v>
          </cell>
        </row>
        <row r="62">
          <cell r="A62">
            <v>60001702</v>
          </cell>
          <cell r="B62" t="str">
            <v>PIANTINO, MARIO PABLO</v>
          </cell>
          <cell r="C62" t="str">
            <v>GERENTE</v>
          </cell>
          <cell r="D62">
            <v>62</v>
          </cell>
          <cell r="E62" t="str">
            <v>Comercial</v>
          </cell>
          <cell r="F62" t="str">
            <v>Comercial PB Arg. S.A.</v>
          </cell>
          <cell r="G62" t="str">
            <v>DIRECCION COMERCIAL</v>
          </cell>
          <cell r="H62" t="str">
            <v>ESTACIONES DE SERVICIO</v>
          </cell>
          <cell r="I62">
            <v>0</v>
          </cell>
          <cell r="J62">
            <v>0</v>
          </cell>
          <cell r="K62">
            <v>0</v>
          </cell>
          <cell r="L62" t="str">
            <v>Activos</v>
          </cell>
          <cell r="M62" t="str">
            <v>Fuera de Convenio</v>
          </cell>
          <cell r="N62" t="str">
            <v>Indeterminado</v>
          </cell>
          <cell r="O62" t="str">
            <v>Edif. Petrobras</v>
          </cell>
          <cell r="P62">
            <v>36160</v>
          </cell>
        </row>
        <row r="63">
          <cell r="A63">
            <v>60001735</v>
          </cell>
          <cell r="B63" t="str">
            <v>TONCO, MARINA</v>
          </cell>
          <cell r="C63" t="str">
            <v>PROFESIONAL</v>
          </cell>
          <cell r="D63">
            <v>54</v>
          </cell>
          <cell r="E63" t="str">
            <v>Comercial</v>
          </cell>
          <cell r="F63" t="str">
            <v>Comercial PB Arg. S.A.</v>
          </cell>
          <cell r="G63" t="str">
            <v>DIRECCION COMERCIAL</v>
          </cell>
          <cell r="H63" t="str">
            <v>SOPORTE TECNICO Y OPERACIONES</v>
          </cell>
          <cell r="I63" t="str">
            <v>INGENIERIA Y SEGURIDAD OPERACIONAL</v>
          </cell>
          <cell r="J63" t="str">
            <v>OBRAS Y MANTENIMIENTO</v>
          </cell>
          <cell r="K63">
            <v>0</v>
          </cell>
          <cell r="L63" t="str">
            <v>Activos</v>
          </cell>
          <cell r="M63" t="str">
            <v>Fuera de Convenio</v>
          </cell>
          <cell r="N63" t="str">
            <v>Indeterminado</v>
          </cell>
          <cell r="O63" t="str">
            <v>Edif. Petrobras</v>
          </cell>
          <cell r="P63">
            <v>36008</v>
          </cell>
        </row>
        <row r="64">
          <cell r="A64">
            <v>60001772</v>
          </cell>
          <cell r="B64" t="str">
            <v>SANDOR, CARINA ANDREA</v>
          </cell>
          <cell r="C64" t="str">
            <v>ANALISTA JR.</v>
          </cell>
          <cell r="D64">
            <v>53</v>
          </cell>
          <cell r="E64" t="str">
            <v>Comercial</v>
          </cell>
          <cell r="F64" t="str">
            <v>Comercial PB Arg. S.A.</v>
          </cell>
          <cell r="G64" t="str">
            <v>DIRECCION COMERCIAL</v>
          </cell>
          <cell r="H64" t="str">
            <v>PLANEAMIENTO Y ATENCION COMERCIAL</v>
          </cell>
          <cell r="I64" t="str">
            <v>ADMINISTRACION COMERCIAL</v>
          </cell>
          <cell r="J64" t="str">
            <v>GRANDES CLIENTES, PETROQUIMICA Y ESP.</v>
          </cell>
          <cell r="K64">
            <v>0</v>
          </cell>
          <cell r="L64" t="str">
            <v>Activos</v>
          </cell>
          <cell r="M64" t="str">
            <v>Fuera de Convenio</v>
          </cell>
          <cell r="N64" t="str">
            <v>Indeterminado</v>
          </cell>
          <cell r="O64" t="str">
            <v>Edif. Petrobras</v>
          </cell>
          <cell r="P64">
            <v>34090</v>
          </cell>
        </row>
        <row r="65">
          <cell r="A65">
            <v>60001817</v>
          </cell>
          <cell r="B65" t="str">
            <v>BARRIONUEVO, VERONICA</v>
          </cell>
          <cell r="C65" t="str">
            <v>REPRESENTANTE COMERCIAL</v>
          </cell>
          <cell r="D65">
            <v>55</v>
          </cell>
          <cell r="E65" t="str">
            <v>Comercial</v>
          </cell>
          <cell r="F65" t="str">
            <v>Comercial PB Arg. S.A.</v>
          </cell>
          <cell r="G65" t="str">
            <v>DIRECCION COMERCIAL</v>
          </cell>
          <cell r="H65" t="str">
            <v>VENTAS GRANDES CLIENTES</v>
          </cell>
          <cell r="I65" t="str">
            <v>INDUSTRIA Y VENTAS DIRECTAS</v>
          </cell>
          <cell r="J65">
            <v>0</v>
          </cell>
          <cell r="K65">
            <v>0</v>
          </cell>
          <cell r="L65" t="str">
            <v>Activos</v>
          </cell>
          <cell r="M65" t="str">
            <v>Fuera de Convenio</v>
          </cell>
          <cell r="N65" t="str">
            <v>Indeterminado</v>
          </cell>
          <cell r="O65" t="str">
            <v>Edif. Petrobras</v>
          </cell>
          <cell r="P65">
            <v>34151</v>
          </cell>
        </row>
        <row r="66">
          <cell r="A66">
            <v>60001837</v>
          </cell>
          <cell r="B66" t="str">
            <v>GIUGGIOLONI, MARIANO EMILIO</v>
          </cell>
          <cell r="C66" t="str">
            <v>ANALISTA SR.</v>
          </cell>
          <cell r="D66">
            <v>55</v>
          </cell>
          <cell r="E66" t="str">
            <v>Comercial</v>
          </cell>
          <cell r="F66" t="str">
            <v>Comercial PB Arg. S.A.</v>
          </cell>
          <cell r="G66" t="str">
            <v>DIRECCION COMERCIAL</v>
          </cell>
          <cell r="H66" t="str">
            <v>ESTACIONES DE SERVICIO</v>
          </cell>
          <cell r="I66" t="str">
            <v>OPERACIONES RED TERCEROS</v>
          </cell>
          <cell r="J66">
            <v>0</v>
          </cell>
          <cell r="K66">
            <v>0</v>
          </cell>
          <cell r="L66" t="str">
            <v>Activos</v>
          </cell>
          <cell r="M66" t="str">
            <v>Fuera de Convenio</v>
          </cell>
          <cell r="N66" t="str">
            <v>Indeterminado</v>
          </cell>
          <cell r="O66" t="str">
            <v>Edif. Petrobras</v>
          </cell>
          <cell r="P66">
            <v>35278</v>
          </cell>
        </row>
        <row r="67">
          <cell r="A67">
            <v>60001847</v>
          </cell>
          <cell r="B67" t="str">
            <v>BOMBI, PEDRO DANIEL</v>
          </cell>
          <cell r="C67" t="str">
            <v>TECNICO</v>
          </cell>
          <cell r="D67">
            <v>53</v>
          </cell>
          <cell r="E67" t="str">
            <v>Comercial</v>
          </cell>
          <cell r="F67" t="str">
            <v>Comercial PB Arg. S.A.</v>
          </cell>
          <cell r="G67" t="str">
            <v>DIRECCION COMERCIAL</v>
          </cell>
          <cell r="H67" t="str">
            <v>SOPORTE TECNICO Y OPERACIONES</v>
          </cell>
          <cell r="I67" t="str">
            <v>SERVICIO TECNICO Y CONTROL DE CALIDAD</v>
          </cell>
          <cell r="J67" t="str">
            <v>CONTROL DE CALIDAD</v>
          </cell>
          <cell r="K67">
            <v>0</v>
          </cell>
          <cell r="L67" t="str">
            <v>Activos</v>
          </cell>
          <cell r="M67" t="str">
            <v>Fuera de Convenio</v>
          </cell>
          <cell r="N67" t="str">
            <v>Indeterminado</v>
          </cell>
          <cell r="O67" t="str">
            <v>Edif. Petrobras</v>
          </cell>
          <cell r="P67">
            <v>35411</v>
          </cell>
        </row>
        <row r="68">
          <cell r="A68">
            <v>60001904</v>
          </cell>
          <cell r="B68" t="str">
            <v>OTERO, EUGENIA MARIA</v>
          </cell>
          <cell r="C68" t="str">
            <v>REPRESENTANTE COMERCIAL</v>
          </cell>
          <cell r="D68">
            <v>55</v>
          </cell>
          <cell r="E68" t="str">
            <v>Comercial</v>
          </cell>
          <cell r="F68" t="str">
            <v>Comercial PB Arg. S.A.</v>
          </cell>
          <cell r="G68" t="str">
            <v>DIRECCION COMERCIAL</v>
          </cell>
          <cell r="H68" t="str">
            <v>PRODUCTOS PETROQUIMICOS Y ESPECIALES</v>
          </cell>
          <cell r="I68" t="str">
            <v>ELASTOMEROS</v>
          </cell>
          <cell r="J68">
            <v>0</v>
          </cell>
          <cell r="K68">
            <v>0</v>
          </cell>
          <cell r="L68" t="str">
            <v>Activos</v>
          </cell>
          <cell r="M68" t="str">
            <v>Fuera de Convenio</v>
          </cell>
          <cell r="N68" t="str">
            <v>Indeterminado</v>
          </cell>
          <cell r="O68" t="str">
            <v>Edif. Petrobras</v>
          </cell>
          <cell r="P68">
            <v>38294</v>
          </cell>
        </row>
        <row r="69">
          <cell r="A69">
            <v>60001973</v>
          </cell>
          <cell r="B69" t="str">
            <v>CROUSSE, GERMAN</v>
          </cell>
          <cell r="C69" t="str">
            <v>REPRESENTANTE COMERCIAL</v>
          </cell>
          <cell r="D69">
            <v>55</v>
          </cell>
          <cell r="E69" t="str">
            <v>Comercial</v>
          </cell>
          <cell r="F69" t="str">
            <v>Comercial PB Arg. S.A.</v>
          </cell>
          <cell r="G69" t="str">
            <v>DIRECCION COMERCIAL</v>
          </cell>
          <cell r="H69" t="str">
            <v>VENTAS GRANDES CLIENTES</v>
          </cell>
          <cell r="I69" t="str">
            <v>MERCADO NAVAL</v>
          </cell>
          <cell r="J69">
            <v>0</v>
          </cell>
          <cell r="K69">
            <v>0</v>
          </cell>
          <cell r="L69" t="str">
            <v>Activos</v>
          </cell>
          <cell r="M69" t="str">
            <v>Fuera de Convenio</v>
          </cell>
          <cell r="N69" t="str">
            <v>Indeterminado</v>
          </cell>
          <cell r="O69" t="str">
            <v>Edif. Petrobras</v>
          </cell>
          <cell r="P69">
            <v>37137</v>
          </cell>
        </row>
        <row r="70">
          <cell r="A70">
            <v>60002061</v>
          </cell>
          <cell r="B70" t="str">
            <v>GUERRIERI, PABLO MARTIN</v>
          </cell>
          <cell r="C70" t="str">
            <v>REPRESENTANTE COMERCIAL</v>
          </cell>
          <cell r="D70">
            <v>56</v>
          </cell>
          <cell r="E70" t="str">
            <v>Comercial</v>
          </cell>
          <cell r="F70" t="str">
            <v>Comercial PB Arg. S.A.</v>
          </cell>
          <cell r="G70" t="str">
            <v>DIRECCION COMERCIAL</v>
          </cell>
          <cell r="H70" t="str">
            <v>PRODUCTOS PETROQUIMICOS Y ESPECIALES</v>
          </cell>
          <cell r="I70" t="str">
            <v>PS Y ESTIRENO</v>
          </cell>
          <cell r="J70">
            <v>0</v>
          </cell>
          <cell r="K70">
            <v>0</v>
          </cell>
          <cell r="L70" t="str">
            <v>Activos</v>
          </cell>
          <cell r="M70" t="str">
            <v>Fuera de Convenio</v>
          </cell>
          <cell r="N70" t="str">
            <v>Indeterminado</v>
          </cell>
          <cell r="O70" t="str">
            <v>Edif. Petrobras</v>
          </cell>
          <cell r="P70">
            <v>35704</v>
          </cell>
        </row>
        <row r="71">
          <cell r="A71">
            <v>60002097</v>
          </cell>
          <cell r="B71" t="str">
            <v>SEÑARIS, CLAUDIA BEATRIZ</v>
          </cell>
          <cell r="C71" t="str">
            <v>ANALISTA JR.</v>
          </cell>
          <cell r="D71">
            <v>53</v>
          </cell>
          <cell r="E71" t="str">
            <v>Comercial</v>
          </cell>
          <cell r="F71" t="str">
            <v>Comercial PB Arg. S.A.</v>
          </cell>
          <cell r="G71" t="str">
            <v>DIRECCION COMERCIAL</v>
          </cell>
          <cell r="H71" t="str">
            <v>SOPORTE TECNICO Y OPERACIONES</v>
          </cell>
          <cell r="I71" t="str">
            <v>INGENIERIA Y SEGURIDAD OPERACIONAL</v>
          </cell>
          <cell r="J71" t="str">
            <v>CSMS COMERCIAL</v>
          </cell>
          <cell r="K71">
            <v>0</v>
          </cell>
          <cell r="L71" t="str">
            <v>Activos</v>
          </cell>
          <cell r="M71" t="str">
            <v>Fuera de Convenio</v>
          </cell>
          <cell r="N71" t="str">
            <v>Indeterminado</v>
          </cell>
          <cell r="O71" t="str">
            <v>Edif. Petrobras</v>
          </cell>
          <cell r="P71">
            <v>36076</v>
          </cell>
        </row>
        <row r="72">
          <cell r="A72">
            <v>60002147</v>
          </cell>
          <cell r="B72" t="str">
            <v>TOMYS, NELSON ROBERTO</v>
          </cell>
          <cell r="C72" t="str">
            <v>GERENTE</v>
          </cell>
          <cell r="D72">
            <v>58</v>
          </cell>
          <cell r="E72" t="str">
            <v>Comercial</v>
          </cell>
          <cell r="F72" t="str">
            <v>Comercial PB Arg. S.A.</v>
          </cell>
          <cell r="G72" t="str">
            <v>DIRECCION COMERCIAL</v>
          </cell>
          <cell r="H72" t="str">
            <v>VENTAS GRANDES CLIENTES</v>
          </cell>
          <cell r="I72">
            <v>0</v>
          </cell>
          <cell r="J72">
            <v>0</v>
          </cell>
          <cell r="K72">
            <v>0</v>
          </cell>
          <cell r="L72" t="str">
            <v>Activos</v>
          </cell>
          <cell r="M72" t="str">
            <v>Fuera de Convenio</v>
          </cell>
          <cell r="N72" t="str">
            <v>Indeterminado</v>
          </cell>
          <cell r="O72" t="str">
            <v>Edif. Petrobras</v>
          </cell>
          <cell r="P72">
            <v>35431</v>
          </cell>
        </row>
        <row r="73">
          <cell r="A73">
            <v>60002156</v>
          </cell>
          <cell r="B73" t="str">
            <v>MIANI, MARCELO RENE</v>
          </cell>
          <cell r="C73" t="str">
            <v>ANALISTA SSR.</v>
          </cell>
          <cell r="D73">
            <v>54</v>
          </cell>
          <cell r="E73" t="str">
            <v>Comercial</v>
          </cell>
          <cell r="F73" t="str">
            <v>Comercial PB Arg. S.A.</v>
          </cell>
          <cell r="G73" t="str">
            <v>DIRECCION COMERCIAL</v>
          </cell>
          <cell r="H73" t="str">
            <v>SOPORTE TECNICO Y OPERACIONES</v>
          </cell>
          <cell r="I73" t="str">
            <v>SERVICIO TECNICO Y CONTROL DE CALIDAD</v>
          </cell>
          <cell r="J73" t="str">
            <v>CAPACITIO</v>
          </cell>
          <cell r="K73">
            <v>0</v>
          </cell>
          <cell r="L73" t="str">
            <v>Activos</v>
          </cell>
          <cell r="M73" t="str">
            <v>Fuera de Convenio</v>
          </cell>
          <cell r="N73" t="str">
            <v>Indeterminado</v>
          </cell>
          <cell r="O73" t="str">
            <v>Edif. Petrobras</v>
          </cell>
          <cell r="P73">
            <v>38384</v>
          </cell>
        </row>
        <row r="74">
          <cell r="A74">
            <v>60002185</v>
          </cell>
          <cell r="B74" t="str">
            <v>GENTILINI, PABLO HERNAN</v>
          </cell>
          <cell r="C74" t="str">
            <v>COORDINADOR</v>
          </cell>
          <cell r="D74">
            <v>56</v>
          </cell>
          <cell r="E74" t="str">
            <v>Comercial</v>
          </cell>
          <cell r="F74" t="str">
            <v>Comercial PB Arg. S.A.</v>
          </cell>
          <cell r="G74" t="str">
            <v>DIRECCION COMERCIAL</v>
          </cell>
          <cell r="H74" t="str">
            <v>SOPORTE TECNICO Y OPERACIONES</v>
          </cell>
          <cell r="I74" t="str">
            <v>DESPACHO</v>
          </cell>
          <cell r="J74">
            <v>0</v>
          </cell>
          <cell r="K74">
            <v>0</v>
          </cell>
          <cell r="L74" t="str">
            <v>Activos</v>
          </cell>
          <cell r="M74" t="str">
            <v>Fuera de Convenio</v>
          </cell>
          <cell r="N74" t="str">
            <v>Indeterminado</v>
          </cell>
          <cell r="O74" t="str">
            <v>Edif. Petrobras</v>
          </cell>
          <cell r="P74">
            <v>35034</v>
          </cell>
        </row>
        <row r="75">
          <cell r="A75">
            <v>60002264</v>
          </cell>
          <cell r="B75" t="str">
            <v>ROGOVSKY, SERGIO JAVIER</v>
          </cell>
          <cell r="C75" t="str">
            <v>GERENTE</v>
          </cell>
          <cell r="D75">
            <v>55</v>
          </cell>
          <cell r="E75" t="str">
            <v>Comercial</v>
          </cell>
          <cell r="F75" t="str">
            <v>Comercial PB Arg. S.A.</v>
          </cell>
          <cell r="G75" t="str">
            <v>DIRECCION COMERCIAL</v>
          </cell>
          <cell r="H75" t="str">
            <v>VENTAS GRANDES CLIENTES</v>
          </cell>
          <cell r="I75" t="str">
            <v>MERCADO VIAL</v>
          </cell>
          <cell r="J75">
            <v>0</v>
          </cell>
          <cell r="K75">
            <v>0</v>
          </cell>
          <cell r="L75" t="str">
            <v>Activos</v>
          </cell>
          <cell r="M75" t="str">
            <v>Fuera de Convenio</v>
          </cell>
          <cell r="N75" t="str">
            <v>Indeterminado</v>
          </cell>
          <cell r="O75" t="str">
            <v>Edif. Petrobras</v>
          </cell>
          <cell r="P75">
            <v>35942</v>
          </cell>
        </row>
        <row r="76">
          <cell r="A76">
            <v>60002281</v>
          </cell>
          <cell r="B76" t="str">
            <v>GARIBOTTI, PAOLA KARINA</v>
          </cell>
          <cell r="C76" t="str">
            <v>GERENTE</v>
          </cell>
          <cell r="D76">
            <v>58</v>
          </cell>
          <cell r="E76" t="str">
            <v>Comercial</v>
          </cell>
          <cell r="F76" t="str">
            <v>Comercial PB Arg. S.A.</v>
          </cell>
          <cell r="G76" t="str">
            <v>DIRECCION COMERCIAL</v>
          </cell>
          <cell r="H76" t="str">
            <v>PLANEAMIENTO Y ATENCION COMERCIAL</v>
          </cell>
          <cell r="I76" t="str">
            <v>GESTION COMERCIAL</v>
          </cell>
          <cell r="J76">
            <v>0</v>
          </cell>
          <cell r="K76">
            <v>0</v>
          </cell>
          <cell r="L76" t="str">
            <v>Activos</v>
          </cell>
          <cell r="M76" t="str">
            <v>Fuera de Convenio</v>
          </cell>
          <cell r="N76" t="str">
            <v>Indeterminado</v>
          </cell>
          <cell r="O76" t="str">
            <v>Edif. Petrobras</v>
          </cell>
          <cell r="P76">
            <v>34731</v>
          </cell>
        </row>
        <row r="77">
          <cell r="A77">
            <v>60002334</v>
          </cell>
          <cell r="B77" t="str">
            <v>PETRUZZO, CESAR OSVALDO</v>
          </cell>
          <cell r="C77" t="str">
            <v>ANALISTA JR.</v>
          </cell>
          <cell r="D77">
            <v>53</v>
          </cell>
          <cell r="E77" t="str">
            <v>Comercial</v>
          </cell>
          <cell r="F77" t="str">
            <v>Comercial PB Arg. S.A.</v>
          </cell>
          <cell r="G77" t="str">
            <v>DIRECCION COMERCIAL</v>
          </cell>
          <cell r="H77" t="str">
            <v>PLANEAMIENTO Y ATENCION COMERCIAL</v>
          </cell>
          <cell r="I77" t="str">
            <v>ADMINISTRACION COMERCIAL</v>
          </cell>
          <cell r="J77" t="str">
            <v>GRANDES CLIENTES, PETROQUIMICA Y ESP.</v>
          </cell>
          <cell r="K77">
            <v>0</v>
          </cell>
          <cell r="L77" t="str">
            <v>Activos</v>
          </cell>
          <cell r="M77" t="str">
            <v>Fuera de Convenio</v>
          </cell>
          <cell r="N77" t="str">
            <v>Indeterminado</v>
          </cell>
          <cell r="O77" t="str">
            <v>Edif. Petrobras</v>
          </cell>
          <cell r="P77">
            <v>38261</v>
          </cell>
        </row>
        <row r="78">
          <cell r="A78">
            <v>60002377</v>
          </cell>
          <cell r="B78" t="str">
            <v>CONSOLATI, JAVIER</v>
          </cell>
          <cell r="C78" t="str">
            <v>REPRESENTANTE COMERCIAL</v>
          </cell>
          <cell r="D78">
            <v>55</v>
          </cell>
          <cell r="E78" t="str">
            <v>Comercial</v>
          </cell>
          <cell r="F78" t="str">
            <v>Comercial PB Arg. S.A.</v>
          </cell>
          <cell r="G78" t="str">
            <v>DIRECCION COMERCIAL</v>
          </cell>
          <cell r="H78" t="str">
            <v>ESTACIONES DE SERVICIO</v>
          </cell>
          <cell r="I78" t="str">
            <v>AREA NORESTE</v>
          </cell>
          <cell r="J78">
            <v>0</v>
          </cell>
          <cell r="K78">
            <v>0</v>
          </cell>
          <cell r="L78" t="str">
            <v>Activos</v>
          </cell>
          <cell r="M78" t="str">
            <v>Fuera de Convenio</v>
          </cell>
          <cell r="N78" t="str">
            <v>Indeterminado</v>
          </cell>
          <cell r="O78" t="str">
            <v>Edif. Petrobras</v>
          </cell>
          <cell r="P78">
            <v>36831</v>
          </cell>
        </row>
        <row r="79">
          <cell r="A79">
            <v>60002383</v>
          </cell>
          <cell r="B79" t="str">
            <v>BUZZETTI THOMSON, MARIA</v>
          </cell>
          <cell r="C79" t="str">
            <v>GERENTE</v>
          </cell>
          <cell r="D79">
            <v>58</v>
          </cell>
          <cell r="E79" t="str">
            <v>Comercial</v>
          </cell>
          <cell r="F79" t="str">
            <v>Comercial PB Arg. S.A.</v>
          </cell>
          <cell r="G79" t="str">
            <v>DIRECCION COMERCIAL</v>
          </cell>
          <cell r="H79" t="str">
            <v>PRODUCTOS PETROQUIMICOS Y ESPECIALES</v>
          </cell>
          <cell r="I79">
            <v>0</v>
          </cell>
          <cell r="J79">
            <v>0</v>
          </cell>
          <cell r="K79">
            <v>0</v>
          </cell>
          <cell r="L79" t="str">
            <v>Activos</v>
          </cell>
          <cell r="M79" t="str">
            <v>Fuera de Convenio</v>
          </cell>
          <cell r="N79" t="str">
            <v>Indeterminado</v>
          </cell>
          <cell r="O79" t="str">
            <v>Edif. Petrobras</v>
          </cell>
          <cell r="P79">
            <v>35170</v>
          </cell>
        </row>
        <row r="80">
          <cell r="A80">
            <v>60002473</v>
          </cell>
          <cell r="B80" t="str">
            <v>MAURIG, WALTER GASTON</v>
          </cell>
          <cell r="C80" t="str">
            <v>PROFESIONAL</v>
          </cell>
          <cell r="D80">
            <v>54</v>
          </cell>
          <cell r="E80" t="str">
            <v>Comercial</v>
          </cell>
          <cell r="F80" t="str">
            <v>Comercial PB Arg. S.A.</v>
          </cell>
          <cell r="G80" t="str">
            <v>DIRECCION COMERCIAL</v>
          </cell>
          <cell r="H80" t="str">
            <v>SOPORTE TECNICO Y OPERACIONES</v>
          </cell>
          <cell r="I80" t="str">
            <v>INGENIERIA Y SEGURIDAD OPERACIONAL</v>
          </cell>
          <cell r="J80" t="str">
            <v>IMAGEN Y PRESUPUESTO</v>
          </cell>
          <cell r="K80">
            <v>0</v>
          </cell>
          <cell r="L80" t="str">
            <v>Activos</v>
          </cell>
          <cell r="M80" t="str">
            <v>Fuera de Convenio</v>
          </cell>
          <cell r="N80" t="str">
            <v>Indeterminado</v>
          </cell>
          <cell r="O80" t="str">
            <v>Edif. Petrobras</v>
          </cell>
          <cell r="P80">
            <v>36951</v>
          </cell>
        </row>
        <row r="81">
          <cell r="A81">
            <v>60002622</v>
          </cell>
          <cell r="B81" t="str">
            <v>TRIPODI, SEBASTIAN</v>
          </cell>
          <cell r="C81" t="str">
            <v>ANALISTA JR.</v>
          </cell>
          <cell r="D81">
            <v>53</v>
          </cell>
          <cell r="E81" t="str">
            <v>Comercial</v>
          </cell>
          <cell r="F81" t="str">
            <v>Comercial PB Arg. S.A.</v>
          </cell>
          <cell r="G81" t="str">
            <v>DIRECCION COMERCIAL</v>
          </cell>
          <cell r="H81" t="str">
            <v>PLANEAMIENTO Y ATENCION COMERCIAL</v>
          </cell>
          <cell r="I81" t="str">
            <v>ATENCION INTEGRAL AL CLIENTE</v>
          </cell>
          <cell r="J81" t="str">
            <v>SERVICIO DE ATENCION AL CLIENTE</v>
          </cell>
          <cell r="K81">
            <v>0</v>
          </cell>
          <cell r="L81" t="str">
            <v>Activos</v>
          </cell>
          <cell r="M81" t="str">
            <v>Fuera de Convenio</v>
          </cell>
          <cell r="N81" t="str">
            <v>Indeterminado</v>
          </cell>
          <cell r="O81" t="str">
            <v>Edif. Petrobras</v>
          </cell>
          <cell r="P81">
            <v>35521</v>
          </cell>
        </row>
        <row r="82">
          <cell r="A82">
            <v>60002627</v>
          </cell>
          <cell r="B82" t="str">
            <v>PALACIOS, DIEGO MARTIN</v>
          </cell>
          <cell r="C82" t="str">
            <v>ANALISTA SSR.</v>
          </cell>
          <cell r="D82">
            <v>55</v>
          </cell>
          <cell r="E82" t="str">
            <v>Comercial</v>
          </cell>
          <cell r="F82" t="str">
            <v>Comercial PB Arg. S.A.</v>
          </cell>
          <cell r="G82" t="str">
            <v>DIRECCION COMERCIAL</v>
          </cell>
          <cell r="H82" t="str">
            <v>PLANEAMIENTO Y ATENCION COMERCIAL</v>
          </cell>
          <cell r="I82" t="str">
            <v>PRECIOS</v>
          </cell>
          <cell r="J82">
            <v>0</v>
          </cell>
          <cell r="K82">
            <v>0</v>
          </cell>
          <cell r="L82" t="str">
            <v>Activos</v>
          </cell>
          <cell r="M82" t="str">
            <v>Fuera de Convenio</v>
          </cell>
          <cell r="N82" t="str">
            <v>Indeterminado</v>
          </cell>
          <cell r="O82" t="str">
            <v>Edif. Petrobras</v>
          </cell>
          <cell r="P82">
            <v>36892</v>
          </cell>
        </row>
        <row r="83">
          <cell r="A83">
            <v>60002945</v>
          </cell>
          <cell r="B83" t="str">
            <v>CATULLO, DAMIAN</v>
          </cell>
          <cell r="C83" t="str">
            <v>GERENTE</v>
          </cell>
          <cell r="D83">
            <v>56</v>
          </cell>
          <cell r="E83" t="str">
            <v>Comercial</v>
          </cell>
          <cell r="F83" t="str">
            <v>Comercial PB Arg. S.A.</v>
          </cell>
          <cell r="G83" t="str">
            <v>DIRECCION COMERCIAL</v>
          </cell>
          <cell r="H83" t="str">
            <v>PLANEAMIENTO Y ATENCION COMERCIAL</v>
          </cell>
          <cell r="I83" t="str">
            <v>PRECIOS</v>
          </cell>
          <cell r="J83">
            <v>0</v>
          </cell>
          <cell r="K83">
            <v>0</v>
          </cell>
          <cell r="L83" t="str">
            <v>Activos</v>
          </cell>
          <cell r="M83" t="str">
            <v>Fuera de Convenio</v>
          </cell>
          <cell r="N83" t="str">
            <v>Indeterminado</v>
          </cell>
          <cell r="O83" t="str">
            <v>Edif. Petrobras</v>
          </cell>
          <cell r="P83">
            <v>37012</v>
          </cell>
        </row>
        <row r="84">
          <cell r="A84">
            <v>60003003</v>
          </cell>
          <cell r="B84" t="str">
            <v>DOMINICE, MARIA LAURA</v>
          </cell>
          <cell r="C84" t="str">
            <v>ANALISTA SR.</v>
          </cell>
          <cell r="D84">
            <v>56</v>
          </cell>
          <cell r="E84" t="str">
            <v>Comercial</v>
          </cell>
          <cell r="F84" t="str">
            <v>Comercial PB Arg. S.A.</v>
          </cell>
          <cell r="G84" t="str">
            <v>DIRECCION COMERCIAL</v>
          </cell>
          <cell r="H84" t="str">
            <v>PLANEAMIENTO Y ATENCION COMERCIAL</v>
          </cell>
          <cell r="I84" t="str">
            <v>GESTION COMERCIAL</v>
          </cell>
          <cell r="J84">
            <v>0</v>
          </cell>
          <cell r="K84">
            <v>0</v>
          </cell>
          <cell r="L84" t="str">
            <v>Activos</v>
          </cell>
          <cell r="M84" t="str">
            <v>Fuera de Convenio</v>
          </cell>
          <cell r="N84" t="str">
            <v>Indeterminado</v>
          </cell>
          <cell r="O84" t="str">
            <v>Edif. Petrobras</v>
          </cell>
          <cell r="P84">
            <v>35247</v>
          </cell>
        </row>
        <row r="85">
          <cell r="A85">
            <v>60003066</v>
          </cell>
          <cell r="B85" t="str">
            <v>PIANA, MARIA FERNANDA</v>
          </cell>
          <cell r="C85" t="str">
            <v>ANALISTA JR.</v>
          </cell>
          <cell r="D85">
            <v>53</v>
          </cell>
          <cell r="E85" t="str">
            <v>Comercial</v>
          </cell>
          <cell r="F85" t="str">
            <v>Comercial PB Arg. S.A.</v>
          </cell>
          <cell r="G85" t="str">
            <v>DIRECCION COMERCIAL</v>
          </cell>
          <cell r="H85" t="str">
            <v>PLANEAMIENTO Y ATENCION COMERCIAL</v>
          </cell>
          <cell r="I85" t="str">
            <v>PRECIOS</v>
          </cell>
          <cell r="J85">
            <v>0</v>
          </cell>
          <cell r="K85">
            <v>0</v>
          </cell>
          <cell r="L85" t="str">
            <v>Activos</v>
          </cell>
          <cell r="M85" t="str">
            <v>Fuera de Convenio</v>
          </cell>
          <cell r="N85" t="str">
            <v>Indeterminado</v>
          </cell>
          <cell r="O85" t="str">
            <v>Edif. Petrobras</v>
          </cell>
          <cell r="P85">
            <v>38261</v>
          </cell>
        </row>
        <row r="86">
          <cell r="A86">
            <v>60003173</v>
          </cell>
          <cell r="B86" t="str">
            <v>FERNANDEZ, ARIEL</v>
          </cell>
          <cell r="C86" t="str">
            <v>ADMINISTRATIVO SR.</v>
          </cell>
          <cell r="D86">
            <v>51</v>
          </cell>
          <cell r="E86" t="str">
            <v>Comercial</v>
          </cell>
          <cell r="F86" t="str">
            <v>Comercial PB Arg. S.A.</v>
          </cell>
          <cell r="G86" t="str">
            <v>DIRECCION COMERCIAL</v>
          </cell>
          <cell r="H86" t="str">
            <v>SOPORTE TECNICO Y OPERACIONES</v>
          </cell>
          <cell r="I86" t="str">
            <v>LOGISTICA Y TRANSPORTE TERRESTRE</v>
          </cell>
          <cell r="J86" t="str">
            <v>FISCALIZACIÓN Y MAESTROS</v>
          </cell>
          <cell r="K86">
            <v>0</v>
          </cell>
          <cell r="L86" t="str">
            <v>Activos</v>
          </cell>
          <cell r="M86" t="str">
            <v>Fuera de Convenio</v>
          </cell>
          <cell r="N86" t="str">
            <v>Indeterminado</v>
          </cell>
          <cell r="O86" t="str">
            <v>Edif. Petrobras</v>
          </cell>
          <cell r="P86">
            <v>38991</v>
          </cell>
        </row>
        <row r="87">
          <cell r="A87">
            <v>60003185</v>
          </cell>
          <cell r="B87" t="str">
            <v>HILAL, MARIA LAMIS</v>
          </cell>
          <cell r="C87" t="str">
            <v>ANALISTA JR.</v>
          </cell>
          <cell r="D87">
            <v>53</v>
          </cell>
          <cell r="E87" t="str">
            <v>Comercial</v>
          </cell>
          <cell r="F87" t="str">
            <v>Comercial PB Arg. S.A.</v>
          </cell>
          <cell r="G87" t="str">
            <v>DIRECCION COMERCIAL</v>
          </cell>
          <cell r="H87" t="str">
            <v>PLANEAMIENTO Y ATENCION COMERCIAL</v>
          </cell>
          <cell r="I87" t="str">
            <v>ATENCION INTEGRAL AL CLIENTE</v>
          </cell>
          <cell r="J87" t="str">
            <v>GESTION CON CLIENTES Y FIDELIZACION</v>
          </cell>
          <cell r="K87">
            <v>0</v>
          </cell>
          <cell r="L87" t="str">
            <v>Activos</v>
          </cell>
          <cell r="M87" t="str">
            <v>Fuera de Convenio</v>
          </cell>
          <cell r="N87" t="str">
            <v>Indeterminado</v>
          </cell>
          <cell r="O87" t="str">
            <v>Edif. Petrobras</v>
          </cell>
          <cell r="P87">
            <v>38749</v>
          </cell>
        </row>
        <row r="88">
          <cell r="A88">
            <v>60003191</v>
          </cell>
          <cell r="B88" t="str">
            <v>INTRONA, MARIA ALEJANDRA</v>
          </cell>
          <cell r="C88" t="str">
            <v>ANALISTA SSR.</v>
          </cell>
          <cell r="D88">
            <v>54</v>
          </cell>
          <cell r="E88" t="str">
            <v>Comercial</v>
          </cell>
          <cell r="F88" t="str">
            <v>Comercial PB Arg. S.A.</v>
          </cell>
          <cell r="G88" t="str">
            <v>DIRECCION COMERCIAL</v>
          </cell>
          <cell r="H88" t="str">
            <v>SOPORTE TECNICO Y OPERACIONES</v>
          </cell>
          <cell r="I88" t="str">
            <v>INGENIERIA Y SEGURIDAD OPERACIONAL</v>
          </cell>
          <cell r="J88" t="str">
            <v>CSMS COMERCIAL</v>
          </cell>
          <cell r="K88">
            <v>0</v>
          </cell>
          <cell r="L88" t="str">
            <v>Activos</v>
          </cell>
          <cell r="M88" t="str">
            <v>Fuera de Convenio</v>
          </cell>
          <cell r="N88" t="str">
            <v>Indeterminado</v>
          </cell>
          <cell r="O88" t="str">
            <v>Edif. Petrobras</v>
          </cell>
          <cell r="P88">
            <v>38791</v>
          </cell>
        </row>
        <row r="89">
          <cell r="A89">
            <v>60003226</v>
          </cell>
          <cell r="B89" t="str">
            <v>MORENO, SEBASTIAN</v>
          </cell>
          <cell r="C89" t="str">
            <v>PROFESIONAL</v>
          </cell>
          <cell r="D89">
            <v>54</v>
          </cell>
          <cell r="E89" t="str">
            <v>Comercial</v>
          </cell>
          <cell r="F89" t="str">
            <v>Comercial PB Arg. S.A.</v>
          </cell>
          <cell r="G89" t="str">
            <v>DIRECCION COMERCIAL</v>
          </cell>
          <cell r="H89" t="str">
            <v>SOPORTE TECNICO Y OPERACIONES</v>
          </cell>
          <cell r="I89" t="str">
            <v>INGENIERIA Y SEGURIDAD OPERACIONAL</v>
          </cell>
          <cell r="J89" t="str">
            <v>OBRAS Y MANTENIMIENTO</v>
          </cell>
          <cell r="K89">
            <v>0</v>
          </cell>
          <cell r="L89" t="str">
            <v>Activos</v>
          </cell>
          <cell r="M89" t="str">
            <v>Fuera de Convenio</v>
          </cell>
          <cell r="N89" t="str">
            <v>Indeterminado</v>
          </cell>
          <cell r="O89" t="str">
            <v>Edif. Petrobras</v>
          </cell>
          <cell r="P89">
            <v>38777</v>
          </cell>
        </row>
        <row r="90">
          <cell r="A90">
            <v>60003578</v>
          </cell>
          <cell r="B90" t="str">
            <v>DUMYCZ, GABRIELA ROSANA</v>
          </cell>
          <cell r="C90" t="str">
            <v>ANALISTA JR.</v>
          </cell>
          <cell r="D90">
            <v>53</v>
          </cell>
          <cell r="E90" t="str">
            <v>Comercial</v>
          </cell>
          <cell r="F90" t="str">
            <v>Comercial PB Arg. S.A.</v>
          </cell>
          <cell r="G90" t="str">
            <v>DIRECCION COMERCIAL</v>
          </cell>
          <cell r="H90" t="str">
            <v>PLANEAMIENTO Y ATENCION COMERCIAL</v>
          </cell>
          <cell r="I90" t="str">
            <v>ATENCION INTEGRAL AL CLIENTE</v>
          </cell>
          <cell r="J90" t="str">
            <v>FACTURACION Y MAESTROS</v>
          </cell>
          <cell r="K90">
            <v>0</v>
          </cell>
          <cell r="L90" t="str">
            <v>Activos</v>
          </cell>
          <cell r="M90" t="str">
            <v>Fuera de Convenio</v>
          </cell>
          <cell r="N90" t="str">
            <v>Indeterminado</v>
          </cell>
          <cell r="O90" t="str">
            <v>Edif. Petrobras</v>
          </cell>
          <cell r="P90">
            <v>37074</v>
          </cell>
        </row>
        <row r="91">
          <cell r="A91">
            <v>60003588</v>
          </cell>
          <cell r="B91" t="str">
            <v>ARESE, MARIA CECILIA</v>
          </cell>
          <cell r="C91" t="str">
            <v>ASISTENTE</v>
          </cell>
          <cell r="D91">
            <v>52</v>
          </cell>
          <cell r="E91" t="str">
            <v>Funciones Centralizadas</v>
          </cell>
          <cell r="F91" t="str">
            <v>Comercial PB Arg. S.A.</v>
          </cell>
          <cell r="G91" t="str">
            <v>DIRECCION COMERCIAL</v>
          </cell>
          <cell r="H91" t="str">
            <v>PRODUCTOS PETROQUIMICOS Y ESPECIALES</v>
          </cell>
          <cell r="I91">
            <v>0</v>
          </cell>
          <cell r="J91">
            <v>0</v>
          </cell>
          <cell r="K91">
            <v>0</v>
          </cell>
          <cell r="L91" t="str">
            <v>Activos</v>
          </cell>
          <cell r="M91" t="str">
            <v>Fuera de Convenio</v>
          </cell>
          <cell r="N91" t="str">
            <v>Indeterminado</v>
          </cell>
          <cell r="O91" t="str">
            <v>Edif. Petrobras</v>
          </cell>
          <cell r="P91">
            <v>38231</v>
          </cell>
        </row>
        <row r="92">
          <cell r="A92">
            <v>60003637</v>
          </cell>
          <cell r="B92" t="str">
            <v>FIORE, MANUEL</v>
          </cell>
          <cell r="C92" t="str">
            <v>ANALISTA JR.</v>
          </cell>
          <cell r="D92">
            <v>52</v>
          </cell>
          <cell r="E92" t="str">
            <v>Comercial</v>
          </cell>
          <cell r="F92" t="str">
            <v>Comercial PB Arg. S.A.</v>
          </cell>
          <cell r="G92" t="str">
            <v>DIRECCION COMERCIAL</v>
          </cell>
          <cell r="H92" t="str">
            <v>ESTACIONES DE SERVICIO</v>
          </cell>
          <cell r="I92" t="str">
            <v>OPERACIONES RED TERCEROS</v>
          </cell>
          <cell r="J92">
            <v>0</v>
          </cell>
          <cell r="K92">
            <v>0</v>
          </cell>
          <cell r="L92" t="str">
            <v>Activos</v>
          </cell>
          <cell r="M92" t="str">
            <v>Fuera de Convenio</v>
          </cell>
          <cell r="N92" t="str">
            <v>Indeterminado</v>
          </cell>
          <cell r="O92" t="str">
            <v>Edif. Petrobras</v>
          </cell>
          <cell r="P92">
            <v>38160</v>
          </cell>
        </row>
        <row r="93">
          <cell r="A93">
            <v>60003650</v>
          </cell>
          <cell r="B93" t="str">
            <v>MANFREDI, MARIA EUGENIA</v>
          </cell>
          <cell r="C93" t="str">
            <v>ANALISTA JR.</v>
          </cell>
          <cell r="D93">
            <v>53</v>
          </cell>
          <cell r="E93" t="str">
            <v>Comercial</v>
          </cell>
          <cell r="F93" t="str">
            <v>Comercial PB Arg. S.A.</v>
          </cell>
          <cell r="G93" t="str">
            <v>DIRECCION COMERCIAL</v>
          </cell>
          <cell r="H93" t="str">
            <v>PLANEAMIENTO Y ATENCION COMERCIAL</v>
          </cell>
          <cell r="I93" t="str">
            <v>ATENCION INTEGRAL AL CLIENTE</v>
          </cell>
          <cell r="J93" t="str">
            <v>SERVICIO DE ATENCION AL CLIENTE</v>
          </cell>
          <cell r="K93">
            <v>0</v>
          </cell>
          <cell r="L93" t="str">
            <v>Activos</v>
          </cell>
          <cell r="M93" t="str">
            <v>Fuera de Convenio</v>
          </cell>
          <cell r="N93" t="str">
            <v>Indeterminado</v>
          </cell>
          <cell r="O93" t="str">
            <v>Edif. Petrobras</v>
          </cell>
          <cell r="P93">
            <v>37530</v>
          </cell>
        </row>
        <row r="94">
          <cell r="A94">
            <v>60004469</v>
          </cell>
          <cell r="B94" t="str">
            <v>JURE GONZALEZ, NORMA E.</v>
          </cell>
          <cell r="C94" t="str">
            <v>ADMINISTRATIVO SR.</v>
          </cell>
          <cell r="D94">
            <v>51</v>
          </cell>
          <cell r="E94" t="str">
            <v>Comercial</v>
          </cell>
          <cell r="F94" t="str">
            <v>Comercial PB Arg. S.A.</v>
          </cell>
          <cell r="G94" t="str">
            <v>DIRECCION COMERCIAL</v>
          </cell>
          <cell r="H94" t="str">
            <v>SOPORTE TECNICO Y OPERACIONES</v>
          </cell>
          <cell r="I94" t="str">
            <v>SERVICIO TECNICO Y CONTROL DE CALIDAD</v>
          </cell>
          <cell r="J94" t="str">
            <v>CAPACITIO</v>
          </cell>
          <cell r="K94">
            <v>0</v>
          </cell>
          <cell r="L94" t="str">
            <v>Activos</v>
          </cell>
          <cell r="M94" t="str">
            <v>Fuera de Convenio</v>
          </cell>
          <cell r="N94" t="str">
            <v>Indeterminado</v>
          </cell>
          <cell r="O94" t="str">
            <v>Edif. Petrobras</v>
          </cell>
          <cell r="P94">
            <v>34516</v>
          </cell>
        </row>
        <row r="95">
          <cell r="A95">
            <v>60004473</v>
          </cell>
          <cell r="B95" t="str">
            <v>CHEBI WAINKRANTZ, DIEGO ELIAS</v>
          </cell>
          <cell r="C95" t="str">
            <v>GERENTE</v>
          </cell>
          <cell r="D95">
            <v>57</v>
          </cell>
          <cell r="E95" t="str">
            <v>Comercial</v>
          </cell>
          <cell r="F95" t="str">
            <v>Comercial PB Arg. S.A.</v>
          </cell>
          <cell r="G95" t="str">
            <v>DIRECCION COMERCIAL</v>
          </cell>
          <cell r="H95" t="str">
            <v>VENTAS GRANDES CLIENTES</v>
          </cell>
          <cell r="I95" t="str">
            <v>GLP</v>
          </cell>
          <cell r="J95">
            <v>0</v>
          </cell>
          <cell r="K95">
            <v>0</v>
          </cell>
          <cell r="L95" t="str">
            <v>Activos</v>
          </cell>
          <cell r="M95" t="str">
            <v>Fuera de Convenio</v>
          </cell>
          <cell r="N95" t="str">
            <v>Indeterminado</v>
          </cell>
          <cell r="O95" t="str">
            <v>Edif. Petrobras</v>
          </cell>
          <cell r="P95">
            <v>34926</v>
          </cell>
        </row>
        <row r="96">
          <cell r="A96">
            <v>60004504</v>
          </cell>
          <cell r="B96" t="str">
            <v>RIENZI GRASSI, FERNANDO A.</v>
          </cell>
          <cell r="C96" t="str">
            <v>REPRESENTANTE COMERCIAL</v>
          </cell>
          <cell r="D96">
            <v>55</v>
          </cell>
          <cell r="E96" t="str">
            <v>Comercial</v>
          </cell>
          <cell r="F96" t="str">
            <v>Comercial PB Arg. S.A.</v>
          </cell>
          <cell r="G96" t="str">
            <v>DIRECCION COMERCIAL</v>
          </cell>
          <cell r="H96" t="str">
            <v>ESTACIONES DE SERVICIO</v>
          </cell>
          <cell r="I96" t="str">
            <v>AREA METROPOLITANA</v>
          </cell>
          <cell r="J96">
            <v>0</v>
          </cell>
          <cell r="K96">
            <v>0</v>
          </cell>
          <cell r="L96" t="str">
            <v>Activos</v>
          </cell>
          <cell r="M96" t="str">
            <v>Fuera de Convenio</v>
          </cell>
          <cell r="N96" t="str">
            <v>Indeterminado</v>
          </cell>
          <cell r="O96" t="str">
            <v>Edif. Petrobras</v>
          </cell>
          <cell r="P96">
            <v>34121</v>
          </cell>
        </row>
        <row r="97">
          <cell r="A97">
            <v>60004592</v>
          </cell>
          <cell r="B97" t="str">
            <v>LANZA GANZABAL, ALBERTO</v>
          </cell>
          <cell r="C97" t="str">
            <v>REPRESENTANTE COMERCIAL</v>
          </cell>
          <cell r="D97">
            <v>55</v>
          </cell>
          <cell r="E97" t="str">
            <v>Comercial</v>
          </cell>
          <cell r="F97" t="str">
            <v>Comercial PB Arg. S.A.</v>
          </cell>
          <cell r="G97" t="str">
            <v>DIRECCION COMERCIAL</v>
          </cell>
          <cell r="H97" t="str">
            <v>ESTACIONES DE SERVICIO</v>
          </cell>
          <cell r="I97" t="str">
            <v>AREA METROPOLITANA</v>
          </cell>
          <cell r="J97">
            <v>0</v>
          </cell>
          <cell r="K97">
            <v>0</v>
          </cell>
          <cell r="L97" t="str">
            <v>Activos</v>
          </cell>
          <cell r="M97" t="str">
            <v>Fuera de Convenio</v>
          </cell>
          <cell r="N97" t="str">
            <v>Indeterminado</v>
          </cell>
          <cell r="O97" t="str">
            <v>Edif. Petrobras</v>
          </cell>
          <cell r="P97">
            <v>29342</v>
          </cell>
        </row>
        <row r="98">
          <cell r="A98">
            <v>60004766</v>
          </cell>
          <cell r="B98" t="str">
            <v>MOBILIO, SERGIO EDMUNDO</v>
          </cell>
          <cell r="C98" t="str">
            <v>ANALISTA SSR.</v>
          </cell>
          <cell r="D98">
            <v>54</v>
          </cell>
          <cell r="E98" t="str">
            <v>Comercial</v>
          </cell>
          <cell r="F98" t="str">
            <v>Comercial PB Arg. S.A.</v>
          </cell>
          <cell r="G98" t="str">
            <v>DIRECCION COMERCIAL</v>
          </cell>
          <cell r="H98" t="str">
            <v>SOPORTE TECNICO Y OPERACIONES</v>
          </cell>
          <cell r="I98" t="str">
            <v>SERVICIO TECNICO Y CONTROL DE CALIDAD</v>
          </cell>
          <cell r="J98" t="str">
            <v>CAPACITIO</v>
          </cell>
          <cell r="K98">
            <v>0</v>
          </cell>
          <cell r="L98" t="str">
            <v>Activos</v>
          </cell>
          <cell r="M98" t="str">
            <v>Fuera de Convenio</v>
          </cell>
          <cell r="N98" t="str">
            <v>Indeterminado</v>
          </cell>
          <cell r="O98" t="str">
            <v>Edif. Petrobras</v>
          </cell>
          <cell r="P98">
            <v>39114</v>
          </cell>
        </row>
        <row r="99">
          <cell r="A99">
            <v>60004844</v>
          </cell>
          <cell r="B99" t="str">
            <v>DATINO, OSCAR ALBERTO</v>
          </cell>
          <cell r="C99" t="str">
            <v>REPRESENTANTE COMERCIAL</v>
          </cell>
          <cell r="D99">
            <v>56</v>
          </cell>
          <cell r="E99" t="str">
            <v>Comercial</v>
          </cell>
          <cell r="F99" t="str">
            <v>Comercial PB Arg. S.A.</v>
          </cell>
          <cell r="G99" t="str">
            <v>DIRECCION COMERCIAL</v>
          </cell>
          <cell r="H99" t="str">
            <v>ESTACIONES DE SERVICIO</v>
          </cell>
          <cell r="I99" t="str">
            <v>AREA METROPOLITANA</v>
          </cell>
          <cell r="J99">
            <v>0</v>
          </cell>
          <cell r="K99">
            <v>0</v>
          </cell>
          <cell r="L99" t="str">
            <v>Activos</v>
          </cell>
          <cell r="M99" t="str">
            <v>Fuera de Convenio</v>
          </cell>
          <cell r="N99" t="str">
            <v>Indeterminado</v>
          </cell>
          <cell r="O99" t="str">
            <v>Edif. Petrobras</v>
          </cell>
          <cell r="P99">
            <v>34244</v>
          </cell>
        </row>
        <row r="100">
          <cell r="A100">
            <v>60004845</v>
          </cell>
          <cell r="B100" t="str">
            <v>MANITTA, ADOLFO LUIS</v>
          </cell>
          <cell r="C100" t="str">
            <v>SUPERVISOR</v>
          </cell>
          <cell r="D100">
            <v>56</v>
          </cell>
          <cell r="E100" t="str">
            <v>Comercial</v>
          </cell>
          <cell r="F100" t="str">
            <v>Comercial PB Arg. S.A.</v>
          </cell>
          <cell r="G100" t="str">
            <v>DIRECCION COMERCIAL</v>
          </cell>
          <cell r="H100" t="str">
            <v>SOPORTE TECNICO Y OPERACIONES</v>
          </cell>
          <cell r="I100" t="str">
            <v>SERVICIO TECNICO Y CONTROL DE CALIDAD</v>
          </cell>
          <cell r="J100" t="str">
            <v>CONTROL DE CALIDAD</v>
          </cell>
          <cell r="K100">
            <v>0</v>
          </cell>
          <cell r="L100" t="str">
            <v>Activos</v>
          </cell>
          <cell r="M100" t="str">
            <v>Fuera de Convenio</v>
          </cell>
          <cell r="N100" t="str">
            <v>Indeterminado</v>
          </cell>
          <cell r="O100" t="str">
            <v>Edif. Petrobras</v>
          </cell>
          <cell r="P100">
            <v>36001</v>
          </cell>
        </row>
        <row r="101">
          <cell r="A101">
            <v>60004846</v>
          </cell>
          <cell r="B101" t="str">
            <v>PALOMO, PERLA PAOLA</v>
          </cell>
          <cell r="C101" t="str">
            <v>ANALISTA JR.</v>
          </cell>
          <cell r="D101">
            <v>53</v>
          </cell>
          <cell r="E101" t="str">
            <v>Comercial</v>
          </cell>
          <cell r="F101" t="str">
            <v>Comercial PB Arg. S.A.</v>
          </cell>
          <cell r="G101" t="str">
            <v>DIRECCION COMERCIAL</v>
          </cell>
          <cell r="H101" t="str">
            <v>PLANEAMIENTO Y ATENCION COMERCIAL</v>
          </cell>
          <cell r="I101" t="str">
            <v>PRECIOS</v>
          </cell>
          <cell r="J101">
            <v>0</v>
          </cell>
          <cell r="K101">
            <v>0</v>
          </cell>
          <cell r="L101" t="str">
            <v>Activos</v>
          </cell>
          <cell r="M101" t="str">
            <v>Fuera de Convenio</v>
          </cell>
          <cell r="N101" t="str">
            <v>Indeterminado</v>
          </cell>
          <cell r="O101" t="str">
            <v>Edif. Petrobras</v>
          </cell>
          <cell r="P101">
            <v>35066</v>
          </cell>
        </row>
        <row r="102">
          <cell r="A102">
            <v>60005015</v>
          </cell>
          <cell r="B102" t="str">
            <v>MONTESI, MARCELO FABIAN</v>
          </cell>
          <cell r="C102" t="str">
            <v>TECNICO SSR.</v>
          </cell>
          <cell r="D102">
            <v>54</v>
          </cell>
          <cell r="E102" t="str">
            <v>Comercial</v>
          </cell>
          <cell r="F102" t="str">
            <v>Comercial PB Arg. S.A.</v>
          </cell>
          <cell r="G102" t="str">
            <v>DIRECCION COMERCIAL</v>
          </cell>
          <cell r="H102" t="str">
            <v>SOPORTE TECNICO Y OPERACIONES</v>
          </cell>
          <cell r="I102" t="str">
            <v>INGENIERIA Y SEGURIDAD OPERACIONAL</v>
          </cell>
          <cell r="J102" t="str">
            <v>INSTALACIONES</v>
          </cell>
          <cell r="K102">
            <v>0</v>
          </cell>
          <cell r="L102" t="str">
            <v>Activos</v>
          </cell>
          <cell r="M102" t="str">
            <v>Fuera de Convenio</v>
          </cell>
          <cell r="N102" t="str">
            <v>Indeterminado</v>
          </cell>
          <cell r="O102" t="str">
            <v>Edif. Petrobras</v>
          </cell>
          <cell r="P102">
            <v>36061</v>
          </cell>
        </row>
        <row r="103">
          <cell r="A103">
            <v>60005050</v>
          </cell>
          <cell r="B103" t="str">
            <v>FIANUCCI, ARIEL ALEJANDRO</v>
          </cell>
          <cell r="C103" t="str">
            <v>ANALISTA JR.</v>
          </cell>
          <cell r="D103">
            <v>53</v>
          </cell>
          <cell r="E103" t="str">
            <v>Comercial</v>
          </cell>
          <cell r="F103" t="str">
            <v>Comercial PB Arg. S.A.</v>
          </cell>
          <cell r="G103" t="str">
            <v>DIRECCION COMERCIAL</v>
          </cell>
          <cell r="H103" t="str">
            <v>PLANEAMIENTO Y ATENCION COMERCIAL</v>
          </cell>
          <cell r="I103" t="str">
            <v>ATENCION INTEGRAL AL CLIENTE</v>
          </cell>
          <cell r="J103" t="str">
            <v>FACTURACION Y MAESTROS</v>
          </cell>
          <cell r="K103">
            <v>0</v>
          </cell>
          <cell r="L103" t="str">
            <v>Activos</v>
          </cell>
          <cell r="M103" t="str">
            <v>Fuera de Convenio</v>
          </cell>
          <cell r="N103" t="str">
            <v>Indeterminado</v>
          </cell>
          <cell r="O103" t="str">
            <v>Edif. Petrobras</v>
          </cell>
          <cell r="P103">
            <v>35797</v>
          </cell>
        </row>
        <row r="104">
          <cell r="A104">
            <v>60005052</v>
          </cell>
          <cell r="B104" t="str">
            <v>LAFUENTE, TEOFILO</v>
          </cell>
          <cell r="C104" t="str">
            <v>PROFESIONAL</v>
          </cell>
          <cell r="D104">
            <v>56</v>
          </cell>
          <cell r="E104" t="str">
            <v>Comercial</v>
          </cell>
          <cell r="F104" t="str">
            <v>Comercial PB Arg. S.A.</v>
          </cell>
          <cell r="G104" t="str">
            <v>DIRECCION COMERCIAL</v>
          </cell>
          <cell r="H104" t="str">
            <v>SOPORTE TECNICO Y OPERACIONES</v>
          </cell>
          <cell r="I104" t="str">
            <v>SERVICIO TECNICO Y CONTROL DE CALIDAD</v>
          </cell>
          <cell r="J104">
            <v>0</v>
          </cell>
          <cell r="K104">
            <v>0</v>
          </cell>
          <cell r="L104" t="str">
            <v>Activos</v>
          </cell>
          <cell r="M104" t="str">
            <v>Fuera de Convenio</v>
          </cell>
          <cell r="N104" t="str">
            <v>Indeterminado</v>
          </cell>
          <cell r="O104" t="str">
            <v>Edif. Petrobras</v>
          </cell>
          <cell r="P104">
            <v>37760</v>
          </cell>
        </row>
        <row r="105">
          <cell r="A105">
            <v>60005257</v>
          </cell>
          <cell r="B105" t="str">
            <v>SURIAN, DANIEL ALBERTO</v>
          </cell>
          <cell r="C105" t="str">
            <v>TECNICO</v>
          </cell>
          <cell r="D105">
            <v>53</v>
          </cell>
          <cell r="E105" t="str">
            <v>Comercial</v>
          </cell>
          <cell r="F105" t="str">
            <v>Comercial PB Arg. S.A.</v>
          </cell>
          <cell r="G105" t="str">
            <v>DIRECCION COMERCIAL</v>
          </cell>
          <cell r="H105" t="str">
            <v>SOPORTE TECNICO Y OPERACIONES</v>
          </cell>
          <cell r="I105" t="str">
            <v>SERVICIO TECNICO Y CONTROL DE CALIDAD</v>
          </cell>
          <cell r="J105">
            <v>0</v>
          </cell>
          <cell r="K105">
            <v>0</v>
          </cell>
          <cell r="L105" t="str">
            <v>Activos</v>
          </cell>
          <cell r="M105" t="str">
            <v>Fuera de Convenio</v>
          </cell>
          <cell r="N105" t="str">
            <v>Indeterminado</v>
          </cell>
          <cell r="O105" t="str">
            <v>Edif. Petrobras</v>
          </cell>
          <cell r="P105">
            <v>39279</v>
          </cell>
        </row>
        <row r="106">
          <cell r="A106">
            <v>60005395</v>
          </cell>
          <cell r="B106" t="str">
            <v>GONZALEZ, RUBEN OSMAR</v>
          </cell>
          <cell r="C106" t="str">
            <v>PROFESIONAL</v>
          </cell>
          <cell r="D106">
            <v>55</v>
          </cell>
          <cell r="E106" t="str">
            <v>Comercial</v>
          </cell>
          <cell r="F106" t="str">
            <v>Comercial PB Arg. S.A.</v>
          </cell>
          <cell r="G106" t="str">
            <v>DIRECCION COMERCIAL</v>
          </cell>
          <cell r="H106" t="str">
            <v>SOPORTE TECNICO Y OPERACIONES</v>
          </cell>
          <cell r="I106" t="str">
            <v>SERVICIO TECNICO Y CONTROL DE CALIDAD</v>
          </cell>
          <cell r="J106">
            <v>0</v>
          </cell>
          <cell r="K106">
            <v>0</v>
          </cell>
          <cell r="L106" t="str">
            <v>Activos</v>
          </cell>
          <cell r="M106" t="str">
            <v>Fuera de Convenio</v>
          </cell>
          <cell r="N106" t="str">
            <v>Indeterminado</v>
          </cell>
          <cell r="O106" t="str">
            <v>Edif. Petrobras</v>
          </cell>
          <cell r="P106">
            <v>39356</v>
          </cell>
        </row>
        <row r="107">
          <cell r="A107">
            <v>60005456</v>
          </cell>
          <cell r="B107" t="str">
            <v>MOGUSY, CLAUDIO ALBERTO</v>
          </cell>
          <cell r="C107" t="str">
            <v>ADMINISTRATIVO SR.</v>
          </cell>
          <cell r="D107">
            <v>51</v>
          </cell>
          <cell r="E107" t="str">
            <v>Comercial</v>
          </cell>
          <cell r="F107" t="str">
            <v>Comercial PB Arg. S.A.</v>
          </cell>
          <cell r="G107" t="str">
            <v>DIRECCION COMERCIAL</v>
          </cell>
          <cell r="H107" t="str">
            <v>SOPORTE TECNICO Y OPERACIONES</v>
          </cell>
          <cell r="I107" t="str">
            <v>LOGISTICA Y TRANSPORTE TERRESTRE</v>
          </cell>
          <cell r="J107" t="str">
            <v>FISCALIZACIÓN Y MAESTROS</v>
          </cell>
          <cell r="K107">
            <v>0</v>
          </cell>
          <cell r="L107" t="str">
            <v>Activos</v>
          </cell>
          <cell r="M107" t="str">
            <v>Fuera de Convenio</v>
          </cell>
          <cell r="N107" t="str">
            <v>Indeterminado</v>
          </cell>
          <cell r="O107" t="str">
            <v>Edif. Petrobras</v>
          </cell>
          <cell r="P107">
            <v>39387</v>
          </cell>
        </row>
        <row r="108">
          <cell r="A108">
            <v>60005872</v>
          </cell>
          <cell r="B108" t="str">
            <v>TORTOSA CHAVEZ, DEBORA</v>
          </cell>
          <cell r="C108" t="str">
            <v>ANALISTA JR.</v>
          </cell>
          <cell r="D108">
            <v>53</v>
          </cell>
          <cell r="E108" t="str">
            <v>Comercial</v>
          </cell>
          <cell r="F108" t="str">
            <v>Comercial PB Arg. S.A.</v>
          </cell>
          <cell r="G108" t="str">
            <v>DIRECCION COMERCIAL</v>
          </cell>
          <cell r="H108" t="str">
            <v>PLANEAMIENTO Y ATENCION COMERCIAL</v>
          </cell>
          <cell r="I108" t="str">
            <v>ATENCION INTEGRAL AL CLIENTE</v>
          </cell>
          <cell r="J108" t="str">
            <v>FACTURACION Y MAESTROS</v>
          </cell>
          <cell r="K108">
            <v>0</v>
          </cell>
          <cell r="L108" t="str">
            <v>Activos</v>
          </cell>
          <cell r="M108" t="str">
            <v>Fuera de Convenio</v>
          </cell>
          <cell r="N108" t="str">
            <v>Indeterminado</v>
          </cell>
          <cell r="O108" t="str">
            <v>Edif. Petrobras</v>
          </cell>
          <cell r="P108">
            <v>39630</v>
          </cell>
        </row>
        <row r="109">
          <cell r="A109">
            <v>60005012</v>
          </cell>
          <cell r="B109" t="str">
            <v>CONTRERAS, MARTIN DANIEL</v>
          </cell>
          <cell r="C109" t="str">
            <v>ADMINISTRATIVO SR.</v>
          </cell>
          <cell r="D109">
            <v>51</v>
          </cell>
          <cell r="E109" t="str">
            <v>Comercial</v>
          </cell>
          <cell r="F109" t="str">
            <v>Comercial PB Arg. S.A.</v>
          </cell>
          <cell r="G109" t="str">
            <v>DIRECCION COMERCIAL</v>
          </cell>
          <cell r="H109" t="str">
            <v>SOPORTE TECNICO Y OPERACIONES</v>
          </cell>
          <cell r="I109" t="str">
            <v>DESPACHO</v>
          </cell>
          <cell r="J109" t="str">
            <v>DESPACHO REFINOR</v>
          </cell>
          <cell r="K109">
            <v>0</v>
          </cell>
          <cell r="L109" t="str">
            <v>Activos</v>
          </cell>
          <cell r="M109" t="str">
            <v>Fuera de Convenio</v>
          </cell>
          <cell r="N109" t="str">
            <v>Indeterminado</v>
          </cell>
          <cell r="O109" t="str">
            <v>Tucuman</v>
          </cell>
          <cell r="P109">
            <v>40210</v>
          </cell>
        </row>
        <row r="110">
          <cell r="A110">
            <v>60002940</v>
          </cell>
          <cell r="B110" t="str">
            <v>DE LUCA, DIEGO GERARDO</v>
          </cell>
          <cell r="C110" t="str">
            <v>REPRESENTANTE COMERCIAL</v>
          </cell>
          <cell r="D110">
            <v>55</v>
          </cell>
          <cell r="E110" t="str">
            <v>Comercial</v>
          </cell>
          <cell r="F110" t="str">
            <v>Comercial PB Arg. S.A.</v>
          </cell>
          <cell r="G110" t="str">
            <v>DIRECCION COMERCIAL</v>
          </cell>
          <cell r="H110" t="str">
            <v>VENTAS GRANDES CLIENTES</v>
          </cell>
          <cell r="I110" t="str">
            <v>INDUSTRIA Y VENTAS DIRECTAS</v>
          </cell>
          <cell r="J110">
            <v>0</v>
          </cell>
          <cell r="K110">
            <v>0</v>
          </cell>
          <cell r="L110" t="str">
            <v>Activos</v>
          </cell>
          <cell r="M110" t="str">
            <v>Fuera de Convenio</v>
          </cell>
          <cell r="N110" t="str">
            <v>Indeterminado</v>
          </cell>
          <cell r="O110" t="str">
            <v>E. Com. Riv.2</v>
          </cell>
          <cell r="P110">
            <v>36858</v>
          </cell>
        </row>
        <row r="111">
          <cell r="A111">
            <v>60003247</v>
          </cell>
          <cell r="B111" t="str">
            <v>CORTAIRE, MARIA FLORENCIA</v>
          </cell>
          <cell r="C111" t="str">
            <v>ADMINISTRATIVO SR.</v>
          </cell>
          <cell r="D111">
            <v>51</v>
          </cell>
          <cell r="E111" t="str">
            <v>Comercial</v>
          </cell>
          <cell r="F111" t="str">
            <v>Comercial PB Arg. S.A.</v>
          </cell>
          <cell r="G111" t="str">
            <v>DIRECCION COMERCIAL</v>
          </cell>
          <cell r="H111" t="str">
            <v>SOPORTE TECNICO Y OPERACIONES</v>
          </cell>
          <cell r="I111" t="str">
            <v>DESPACHO</v>
          </cell>
          <cell r="J111" t="str">
            <v>DESPACHO BAHÍA BLANCA</v>
          </cell>
          <cell r="K111">
            <v>0</v>
          </cell>
          <cell r="L111" t="str">
            <v>Activos</v>
          </cell>
          <cell r="M111" t="str">
            <v>Fuera de Convenio</v>
          </cell>
          <cell r="N111" t="str">
            <v>Indeterminado</v>
          </cell>
          <cell r="O111" t="str">
            <v>Ref. Bahía Bca.</v>
          </cell>
          <cell r="P111">
            <v>36434</v>
          </cell>
        </row>
        <row r="112">
          <cell r="A112">
            <v>60000303</v>
          </cell>
          <cell r="B112" t="str">
            <v>FERRER, RAFAEL ALFREDO</v>
          </cell>
          <cell r="C112" t="str">
            <v>SUPERVISOR</v>
          </cell>
          <cell r="D112">
            <v>57</v>
          </cell>
          <cell r="E112" t="str">
            <v>Comercial</v>
          </cell>
          <cell r="F112" t="str">
            <v>Comercial PB Arg. S.A.</v>
          </cell>
          <cell r="G112" t="str">
            <v>DIRECCION COMERCIAL</v>
          </cell>
          <cell r="H112" t="str">
            <v>SOPORTE TECNICO Y OPERACIONES</v>
          </cell>
          <cell r="I112" t="str">
            <v>DESPACHO</v>
          </cell>
          <cell r="J112" t="str">
            <v>DESPACHO DOCK SUD</v>
          </cell>
          <cell r="K112">
            <v>0</v>
          </cell>
          <cell r="L112" t="str">
            <v>Activos</v>
          </cell>
          <cell r="M112" t="str">
            <v>Fuera de Convenio</v>
          </cell>
          <cell r="N112" t="str">
            <v>Indeterminado</v>
          </cell>
          <cell r="O112" t="str">
            <v>Dock Sud</v>
          </cell>
          <cell r="P112">
            <v>36861</v>
          </cell>
        </row>
        <row r="113">
          <cell r="A113">
            <v>60001367</v>
          </cell>
          <cell r="B113" t="str">
            <v>AULIEL, JULIO MARCELO</v>
          </cell>
          <cell r="C113" t="e">
            <v>#N/A</v>
          </cell>
          <cell r="D113">
            <v>53</v>
          </cell>
          <cell r="E113" t="str">
            <v>Comercial</v>
          </cell>
          <cell r="F113" t="str">
            <v>Comercial PB Arg. S.A.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str">
            <v>Fuera de Convenio</v>
          </cell>
          <cell r="N113" t="str">
            <v>Indeterminado</v>
          </cell>
          <cell r="O113" t="e">
            <v>#N/A</v>
          </cell>
          <cell r="P113">
            <v>37211</v>
          </cell>
        </row>
        <row r="114">
          <cell r="A114">
            <v>60001766</v>
          </cell>
          <cell r="B114" t="str">
            <v>TROCHE, JORGE ADRIAN</v>
          </cell>
          <cell r="C114" t="str">
            <v>SUPERVISOR</v>
          </cell>
          <cell r="D114">
            <v>54</v>
          </cell>
          <cell r="E114" t="str">
            <v>Comercial</v>
          </cell>
          <cell r="F114" t="str">
            <v>Comercial PB Arg. S.A.</v>
          </cell>
          <cell r="G114" t="str">
            <v>DIRECCION COMERCIAL</v>
          </cell>
          <cell r="H114" t="str">
            <v>SOPORTE TECNICO Y OPERACIONES</v>
          </cell>
          <cell r="I114" t="str">
            <v>DESPACHO</v>
          </cell>
          <cell r="J114" t="str">
            <v>DESPACHO DOCK SUD</v>
          </cell>
          <cell r="K114">
            <v>0</v>
          </cell>
          <cell r="L114" t="str">
            <v>Activos</v>
          </cell>
          <cell r="M114" t="str">
            <v>Fuera de Convenio</v>
          </cell>
          <cell r="N114" t="str">
            <v>Indeterminado</v>
          </cell>
          <cell r="O114" t="str">
            <v>Dock Sud</v>
          </cell>
          <cell r="P114">
            <v>33482</v>
          </cell>
        </row>
        <row r="115">
          <cell r="A115">
            <v>60003752</v>
          </cell>
          <cell r="B115" t="str">
            <v>BENITEZ, MARIANO EDUARDO</v>
          </cell>
          <cell r="C115" t="str">
            <v>ADMINISTRATIVO SR.</v>
          </cell>
          <cell r="D115">
            <v>51</v>
          </cell>
          <cell r="E115" t="str">
            <v>Comercial</v>
          </cell>
          <cell r="F115" t="str">
            <v>Comercial PB Arg. S.A.</v>
          </cell>
          <cell r="G115" t="str">
            <v>DIRECCION COMERCIAL</v>
          </cell>
          <cell r="H115" t="str">
            <v>SOPORTE TECNICO Y OPERACIONES</v>
          </cell>
          <cell r="I115" t="str">
            <v>DESPACHO</v>
          </cell>
          <cell r="J115" t="str">
            <v>DESPACHO DOCK SUD</v>
          </cell>
          <cell r="K115">
            <v>0</v>
          </cell>
          <cell r="L115" t="str">
            <v>Activos</v>
          </cell>
          <cell r="M115" t="str">
            <v>Fuera de Convenio</v>
          </cell>
          <cell r="N115" t="str">
            <v>Indeterminado</v>
          </cell>
          <cell r="O115" t="str">
            <v>Dock Sud</v>
          </cell>
          <cell r="P115">
            <v>38991</v>
          </cell>
        </row>
        <row r="116">
          <cell r="A116">
            <v>60000273</v>
          </cell>
          <cell r="B116" t="str">
            <v>ROSSANIGO, LUIS ANGEL</v>
          </cell>
          <cell r="C116" t="str">
            <v>REPRESENTANTE COMERCIAL</v>
          </cell>
          <cell r="D116">
            <v>55</v>
          </cell>
          <cell r="E116" t="str">
            <v>Comercial</v>
          </cell>
          <cell r="F116" t="str">
            <v>Comercial PB Arg. S.A.</v>
          </cell>
          <cell r="G116" t="str">
            <v>DIRECCION COMERCIAL</v>
          </cell>
          <cell r="H116" t="str">
            <v>ESTACIONES DE SERVICIO</v>
          </cell>
          <cell r="I116" t="str">
            <v>AREA NORESTE</v>
          </cell>
          <cell r="J116">
            <v>0</v>
          </cell>
          <cell r="K116">
            <v>0</v>
          </cell>
          <cell r="L116" t="str">
            <v>Activos</v>
          </cell>
          <cell r="M116" t="str">
            <v>Fuera de Convenio</v>
          </cell>
          <cell r="N116" t="str">
            <v>Indeterminado</v>
          </cell>
          <cell r="O116" t="str">
            <v>Pta. S. Lzo. Co</v>
          </cell>
          <cell r="P116">
            <v>36192</v>
          </cell>
        </row>
        <row r="117">
          <cell r="A117">
            <v>60001555</v>
          </cell>
          <cell r="B117" t="str">
            <v>SERET, GUSTAVO</v>
          </cell>
          <cell r="C117" t="str">
            <v>REPRESENTANTE COMERCIAL</v>
          </cell>
          <cell r="D117">
            <v>55</v>
          </cell>
          <cell r="E117" t="str">
            <v>Comercial</v>
          </cell>
          <cell r="F117" t="str">
            <v>Comercial PB Arg. S.A.</v>
          </cell>
          <cell r="G117" t="str">
            <v>DIRECCION COMERCIAL</v>
          </cell>
          <cell r="H117" t="str">
            <v>VENTAS GRANDES CLIENTES</v>
          </cell>
          <cell r="I117" t="str">
            <v>MERCADO VIAL</v>
          </cell>
          <cell r="J117">
            <v>0</v>
          </cell>
          <cell r="K117">
            <v>0</v>
          </cell>
          <cell r="L117" t="str">
            <v>Activos</v>
          </cell>
          <cell r="M117" t="str">
            <v>Fuera de Convenio</v>
          </cell>
          <cell r="N117" t="str">
            <v>Indeterminado</v>
          </cell>
          <cell r="O117" t="str">
            <v>Pta. S. Lzo. Co</v>
          </cell>
          <cell r="P117">
            <v>35490</v>
          </cell>
        </row>
        <row r="118">
          <cell r="A118">
            <v>60001647</v>
          </cell>
          <cell r="B118" t="str">
            <v>MIRANDA, JUAN CARLOS</v>
          </cell>
          <cell r="C118" t="str">
            <v>REPRESENTANTE COMERCIAL</v>
          </cell>
          <cell r="D118">
            <v>55</v>
          </cell>
          <cell r="E118" t="str">
            <v>Comercial</v>
          </cell>
          <cell r="F118" t="str">
            <v>Comercial PB Arg. S.A.</v>
          </cell>
          <cell r="G118" t="str">
            <v>DIRECCION COMERCIAL</v>
          </cell>
          <cell r="H118" t="str">
            <v>ESTACIONES DE SERVICIO</v>
          </cell>
          <cell r="I118" t="str">
            <v>AREA NOROESTE</v>
          </cell>
          <cell r="J118">
            <v>0</v>
          </cell>
          <cell r="K118">
            <v>0</v>
          </cell>
          <cell r="L118" t="str">
            <v>Activos</v>
          </cell>
          <cell r="M118" t="str">
            <v>Fuera de Convenio</v>
          </cell>
          <cell r="N118" t="str">
            <v>Indeterminado</v>
          </cell>
          <cell r="O118" t="str">
            <v>Pta. S. Lzo. Co</v>
          </cell>
          <cell r="P118">
            <v>35947</v>
          </cell>
        </row>
        <row r="119">
          <cell r="A119">
            <v>60001719</v>
          </cell>
          <cell r="B119" t="str">
            <v>MARLETTA, ARIEL ARTURO</v>
          </cell>
          <cell r="C119" t="str">
            <v>REPRESENTANTE COMERCIAL</v>
          </cell>
          <cell r="D119">
            <v>55</v>
          </cell>
          <cell r="E119" t="str">
            <v>Comercial</v>
          </cell>
          <cell r="F119" t="str">
            <v>Comercial PB Arg. S.A.</v>
          </cell>
          <cell r="G119" t="str">
            <v>DIRECCION COMERCIAL</v>
          </cell>
          <cell r="H119" t="str">
            <v>ESTACIONES DE SERVICIO</v>
          </cell>
          <cell r="I119" t="str">
            <v>AREA NOROESTE</v>
          </cell>
          <cell r="J119">
            <v>0</v>
          </cell>
          <cell r="K119">
            <v>0</v>
          </cell>
          <cell r="L119" t="str">
            <v>Activos</v>
          </cell>
          <cell r="M119" t="str">
            <v>Fuera de Convenio</v>
          </cell>
          <cell r="N119" t="str">
            <v>Indeterminado</v>
          </cell>
          <cell r="O119" t="str">
            <v>Pta. S. Lzo. Co</v>
          </cell>
          <cell r="P119">
            <v>34486</v>
          </cell>
        </row>
        <row r="120">
          <cell r="A120">
            <v>60001805</v>
          </cell>
          <cell r="B120" t="str">
            <v>RONCORONI, ALFREDO RAUL</v>
          </cell>
          <cell r="C120" t="str">
            <v>PROFESIONAL</v>
          </cell>
          <cell r="D120">
            <v>55</v>
          </cell>
          <cell r="E120" t="str">
            <v>Comercial</v>
          </cell>
          <cell r="F120" t="str">
            <v>Comercial PB Arg. S.A.</v>
          </cell>
          <cell r="G120" t="str">
            <v>DIRECCION COMERCIAL</v>
          </cell>
          <cell r="H120" t="str">
            <v>ESTACIONES DE SERVICIO</v>
          </cell>
          <cell r="I120" t="str">
            <v>AREA NORESTE</v>
          </cell>
          <cell r="J120">
            <v>0</v>
          </cell>
          <cell r="K120">
            <v>0</v>
          </cell>
          <cell r="L120" t="str">
            <v>Activos</v>
          </cell>
          <cell r="M120" t="str">
            <v>Fuera de Convenio</v>
          </cell>
          <cell r="N120" t="str">
            <v>Indeterminado</v>
          </cell>
          <cell r="O120" t="str">
            <v>Pta. S. Lzo. Co</v>
          </cell>
          <cell r="P120">
            <v>34243</v>
          </cell>
        </row>
        <row r="121">
          <cell r="A121">
            <v>60002064</v>
          </cell>
          <cell r="B121" t="str">
            <v>RABBIONE, AGUSTIN LUIS</v>
          </cell>
          <cell r="C121" t="str">
            <v>PROFESIONAL</v>
          </cell>
          <cell r="D121">
            <v>55</v>
          </cell>
          <cell r="E121" t="str">
            <v>Comercial</v>
          </cell>
          <cell r="F121" t="str">
            <v>Comercial PB Arg. S.A.</v>
          </cell>
          <cell r="G121" t="str">
            <v>DIRECCION COMERCIAL</v>
          </cell>
          <cell r="H121" t="str">
            <v>ESTACIONES DE SERVICIO</v>
          </cell>
          <cell r="I121" t="str">
            <v>AREA NOROESTE</v>
          </cell>
          <cell r="J121">
            <v>0</v>
          </cell>
          <cell r="K121">
            <v>0</v>
          </cell>
          <cell r="L121" t="str">
            <v>Activos</v>
          </cell>
          <cell r="M121" t="str">
            <v>Fuera de Convenio</v>
          </cell>
          <cell r="N121" t="str">
            <v>Indeterminado</v>
          </cell>
          <cell r="O121" t="str">
            <v>Pta. S. Lzo. Co</v>
          </cell>
          <cell r="P121">
            <v>35217</v>
          </cell>
        </row>
        <row r="122">
          <cell r="A122">
            <v>60002344</v>
          </cell>
          <cell r="B122" t="str">
            <v>CONTE, FABIAN DARIO</v>
          </cell>
          <cell r="C122" t="str">
            <v>REPRESENTANTE COMERCIAL</v>
          </cell>
          <cell r="D122">
            <v>55</v>
          </cell>
          <cell r="E122" t="str">
            <v>Comercial</v>
          </cell>
          <cell r="F122" t="str">
            <v>Comercial PB Arg. S.A.</v>
          </cell>
          <cell r="G122" t="str">
            <v>DIRECCION COMERCIAL</v>
          </cell>
          <cell r="H122" t="str">
            <v>ESTACIONES DE SERVICIO</v>
          </cell>
          <cell r="I122" t="str">
            <v>AREA NORESTE</v>
          </cell>
          <cell r="J122">
            <v>0</v>
          </cell>
          <cell r="K122">
            <v>0</v>
          </cell>
          <cell r="L122" t="str">
            <v>Activos</v>
          </cell>
          <cell r="M122" t="str">
            <v>Fuera de Convenio</v>
          </cell>
          <cell r="N122" t="str">
            <v>Indeterminado</v>
          </cell>
          <cell r="O122" t="str">
            <v>Pta. S. Lzo. Co</v>
          </cell>
          <cell r="P122">
            <v>35217</v>
          </cell>
        </row>
        <row r="123">
          <cell r="A123">
            <v>60002474</v>
          </cell>
          <cell r="B123" t="str">
            <v>MASJOAN, MARA PAOLA</v>
          </cell>
          <cell r="C123" t="str">
            <v>REPRESENTANTE COMERCIAL</v>
          </cell>
          <cell r="D123">
            <v>55</v>
          </cell>
          <cell r="E123" t="str">
            <v>Comercial</v>
          </cell>
          <cell r="F123" t="str">
            <v>Comercial PB Arg. S.A.</v>
          </cell>
          <cell r="G123" t="str">
            <v>DIRECCION COMERCIAL</v>
          </cell>
          <cell r="H123" t="str">
            <v>VENTAS GRANDES CLIENTES</v>
          </cell>
          <cell r="I123" t="str">
            <v>MERCADO VIAL</v>
          </cell>
          <cell r="J123">
            <v>0</v>
          </cell>
          <cell r="K123">
            <v>0</v>
          </cell>
          <cell r="L123" t="str">
            <v>Activos</v>
          </cell>
          <cell r="M123" t="str">
            <v>Fuera de Convenio</v>
          </cell>
          <cell r="N123" t="str">
            <v>Indeterminado</v>
          </cell>
          <cell r="O123" t="str">
            <v>Pta. S. Lzo. Co</v>
          </cell>
          <cell r="P123">
            <v>36557</v>
          </cell>
        </row>
        <row r="124">
          <cell r="A124">
            <v>60002607</v>
          </cell>
          <cell r="B124" t="str">
            <v>BAISOTTI, MAURICIO LEONARDO</v>
          </cell>
          <cell r="C124" t="str">
            <v>REPRESENTANTE COMERCIAL</v>
          </cell>
          <cell r="D124">
            <v>55</v>
          </cell>
          <cell r="E124" t="str">
            <v>Comercial</v>
          </cell>
          <cell r="F124" t="str">
            <v>Comercial PB Arg. S.A.</v>
          </cell>
          <cell r="G124" t="str">
            <v>DIRECCION COMERCIAL</v>
          </cell>
          <cell r="H124" t="str">
            <v>ESTACIONES DE SERVICIO</v>
          </cell>
          <cell r="I124" t="str">
            <v>AREA NOROESTE</v>
          </cell>
          <cell r="J124">
            <v>0</v>
          </cell>
          <cell r="K124">
            <v>0</v>
          </cell>
          <cell r="L124" t="str">
            <v>Activos</v>
          </cell>
          <cell r="M124" t="str">
            <v>Fuera de Convenio</v>
          </cell>
          <cell r="N124" t="str">
            <v>Indeterminado</v>
          </cell>
          <cell r="O124" t="str">
            <v>Pta. S. Lzo. Co</v>
          </cell>
          <cell r="P124">
            <v>37452</v>
          </cell>
        </row>
        <row r="125">
          <cell r="A125">
            <v>60003725</v>
          </cell>
          <cell r="B125" t="str">
            <v>NIGRO, JOSE IGNACIO</v>
          </cell>
          <cell r="C125" t="str">
            <v>REPRESENTANTE COMERCIAL</v>
          </cell>
          <cell r="D125">
            <v>55</v>
          </cell>
          <cell r="E125" t="str">
            <v>Comercial</v>
          </cell>
          <cell r="F125" t="str">
            <v>Comercial PB Arg. S.A.</v>
          </cell>
          <cell r="G125" t="str">
            <v>DIRECCION COMERCIAL</v>
          </cell>
          <cell r="H125" t="str">
            <v>ESTACIONES DE SERVICIO</v>
          </cell>
          <cell r="I125" t="str">
            <v>AREA NOROESTE</v>
          </cell>
          <cell r="J125">
            <v>0</v>
          </cell>
          <cell r="K125">
            <v>0</v>
          </cell>
          <cell r="L125" t="str">
            <v>Activos</v>
          </cell>
          <cell r="M125" t="str">
            <v>Fuera de Convenio</v>
          </cell>
          <cell r="N125" t="str">
            <v>Indeterminado</v>
          </cell>
          <cell r="O125" t="str">
            <v>Pta. S. Lzo. Co</v>
          </cell>
          <cell r="P125">
            <v>39052</v>
          </cell>
        </row>
        <row r="126">
          <cell r="A126">
            <v>60000238</v>
          </cell>
          <cell r="B126" t="str">
            <v>RUEDA, NORMANDO ESTEBAN</v>
          </cell>
          <cell r="C126" t="str">
            <v>ADMINISTRATIVO ESP.</v>
          </cell>
          <cell r="D126">
            <v>52</v>
          </cell>
          <cell r="E126" t="str">
            <v>Comercial</v>
          </cell>
          <cell r="F126" t="str">
            <v>Comercial PB Arg. S.A.</v>
          </cell>
          <cell r="G126" t="str">
            <v>DIRECCION COMERCIAL</v>
          </cell>
          <cell r="H126" t="str">
            <v>SOPORTE TECNICO Y OPERACIONES</v>
          </cell>
          <cell r="I126" t="str">
            <v>DESPACHO</v>
          </cell>
          <cell r="J126" t="str">
            <v>DESPACHO SAN LORENZO</v>
          </cell>
          <cell r="K126">
            <v>0</v>
          </cell>
          <cell r="L126" t="str">
            <v>Activos</v>
          </cell>
          <cell r="M126" t="str">
            <v>Fuera de Convenio</v>
          </cell>
          <cell r="N126" t="str">
            <v>Indeterminado</v>
          </cell>
          <cell r="O126" t="str">
            <v>Pl. S.Lorenzo</v>
          </cell>
          <cell r="P126">
            <v>34060</v>
          </cell>
        </row>
        <row r="127">
          <cell r="A127">
            <v>60000286</v>
          </cell>
          <cell r="B127" t="str">
            <v>NOVARA, ROLANDO</v>
          </cell>
          <cell r="C127" t="str">
            <v>ADMINISTRATIVO</v>
          </cell>
          <cell r="D127">
            <v>52</v>
          </cell>
          <cell r="E127" t="str">
            <v>Comercial</v>
          </cell>
          <cell r="F127" t="str">
            <v>Comercial PB Arg. S.A.</v>
          </cell>
          <cell r="G127" t="str">
            <v>DIRECCION COMERCIAL</v>
          </cell>
          <cell r="H127" t="str">
            <v>SOPORTE TECNICO Y OPERACIONES</v>
          </cell>
          <cell r="I127" t="str">
            <v>DESPACHO</v>
          </cell>
          <cell r="J127" t="str">
            <v>DESPACHO SAN LORENZO</v>
          </cell>
          <cell r="K127">
            <v>0</v>
          </cell>
          <cell r="L127" t="str">
            <v>Activos</v>
          </cell>
          <cell r="M127" t="str">
            <v>Fuera de Convenio</v>
          </cell>
          <cell r="N127" t="str">
            <v>Indeterminado</v>
          </cell>
          <cell r="O127" t="str">
            <v>Pl. S.Lorenzo</v>
          </cell>
          <cell r="P127">
            <v>34060</v>
          </cell>
        </row>
        <row r="128">
          <cell r="A128">
            <v>60000868</v>
          </cell>
          <cell r="B128" t="str">
            <v>ZALAZAR, RICARDO ALEJANDRO</v>
          </cell>
          <cell r="C128" t="str">
            <v>SUPERVISOR</v>
          </cell>
          <cell r="D128">
            <v>54</v>
          </cell>
          <cell r="E128" t="str">
            <v>Comercial</v>
          </cell>
          <cell r="F128" t="str">
            <v>Comercial PB Arg. S.A.</v>
          </cell>
          <cell r="G128" t="str">
            <v>DIRECCION COMERCIAL</v>
          </cell>
          <cell r="H128" t="str">
            <v>SOPORTE TECNICO Y OPERACIONES</v>
          </cell>
          <cell r="I128" t="str">
            <v>DESPACHO</v>
          </cell>
          <cell r="J128" t="str">
            <v>DESPACHO SAN LORENZO</v>
          </cell>
          <cell r="K128">
            <v>0</v>
          </cell>
          <cell r="L128" t="str">
            <v>Activos</v>
          </cell>
          <cell r="M128" t="str">
            <v>Fuera de Convenio</v>
          </cell>
          <cell r="N128" t="str">
            <v>Indeterminado</v>
          </cell>
          <cell r="O128" t="str">
            <v>Pl. S.Lorenzo</v>
          </cell>
          <cell r="P128">
            <v>34060</v>
          </cell>
        </row>
        <row r="129">
          <cell r="A129">
            <v>60001462</v>
          </cell>
          <cell r="B129" t="str">
            <v>LOPEZ TORRES, ARMANDO JAVIER</v>
          </cell>
          <cell r="C129" t="str">
            <v>ADMINISTRATIVO ESP.</v>
          </cell>
          <cell r="D129">
            <v>52</v>
          </cell>
          <cell r="E129" t="str">
            <v>Comercial</v>
          </cell>
          <cell r="F129" t="str">
            <v>Comercial PB Arg. S.A.</v>
          </cell>
          <cell r="G129" t="str">
            <v>DIRECCION COMERCIAL</v>
          </cell>
          <cell r="H129" t="str">
            <v>SOPORTE TECNICO Y OPERACIONES</v>
          </cell>
          <cell r="I129" t="str">
            <v>DESPACHO</v>
          </cell>
          <cell r="J129" t="str">
            <v>DESPACHO SAN LORENZO</v>
          </cell>
          <cell r="K129">
            <v>0</v>
          </cell>
          <cell r="L129" t="str">
            <v>Activos</v>
          </cell>
          <cell r="M129" t="str">
            <v>Fuera de Convenio</v>
          </cell>
          <cell r="N129" t="str">
            <v>Indeterminado</v>
          </cell>
          <cell r="O129" t="str">
            <v>Pl. S.Lorenzo</v>
          </cell>
          <cell r="P129">
            <v>34090</v>
          </cell>
        </row>
        <row r="130">
          <cell r="A130">
            <v>60001660</v>
          </cell>
          <cell r="B130" t="str">
            <v>PRIOTTO, CLAUDIO ALEJANDRO</v>
          </cell>
          <cell r="C130" t="str">
            <v>ADMINISTRATIVO ESP.</v>
          </cell>
          <cell r="D130">
            <v>52</v>
          </cell>
          <cell r="E130" t="str">
            <v>Comercial</v>
          </cell>
          <cell r="F130" t="str">
            <v>Comercial PB Arg. S.A.</v>
          </cell>
          <cell r="G130" t="str">
            <v>DIRECCION COMERCIAL</v>
          </cell>
          <cell r="H130" t="str">
            <v>SOPORTE TECNICO Y OPERACIONES</v>
          </cell>
          <cell r="I130" t="str">
            <v>DESPACHO</v>
          </cell>
          <cell r="J130" t="str">
            <v>DESPACHO SAN LORENZO</v>
          </cell>
          <cell r="K130">
            <v>0</v>
          </cell>
          <cell r="L130" t="str">
            <v>Activos</v>
          </cell>
          <cell r="M130" t="str">
            <v>Fuera de Convenio</v>
          </cell>
          <cell r="N130" t="str">
            <v>Indeterminado</v>
          </cell>
          <cell r="O130" t="str">
            <v>Pl. S.Lorenzo</v>
          </cell>
          <cell r="P130">
            <v>34090</v>
          </cell>
        </row>
        <row r="131">
          <cell r="A131">
            <v>60002816</v>
          </cell>
          <cell r="B131" t="str">
            <v>ROSELLO, MARTIN CARLOS</v>
          </cell>
          <cell r="C131" t="str">
            <v>ADMINISTRATIVO ESP.</v>
          </cell>
          <cell r="D131">
            <v>52</v>
          </cell>
          <cell r="E131" t="str">
            <v>Comercial</v>
          </cell>
          <cell r="F131" t="str">
            <v>Comercial PB Arg. S.A.</v>
          </cell>
          <cell r="G131" t="str">
            <v>DIRECCION COMERCIAL</v>
          </cell>
          <cell r="H131" t="str">
            <v>SOPORTE TECNICO Y OPERACIONES</v>
          </cell>
          <cell r="I131" t="str">
            <v>DESPACHO</v>
          </cell>
          <cell r="J131" t="str">
            <v>DESPACHO SAN LORENZO</v>
          </cell>
          <cell r="K131">
            <v>0</v>
          </cell>
          <cell r="L131" t="str">
            <v>Activos</v>
          </cell>
          <cell r="M131" t="str">
            <v>Fuera de Convenio</v>
          </cell>
          <cell r="N131" t="str">
            <v>Indeterminado</v>
          </cell>
          <cell r="O131" t="str">
            <v>Pl. S.Lorenzo</v>
          </cell>
          <cell r="P131">
            <v>36000</v>
          </cell>
        </row>
        <row r="132">
          <cell r="A132">
            <v>60000110</v>
          </cell>
          <cell r="B132" t="str">
            <v>CAVALIERI, ELVIRA AIDA</v>
          </cell>
          <cell r="C132" t="str">
            <v>ANALISTA JR.</v>
          </cell>
          <cell r="D132">
            <v>51</v>
          </cell>
          <cell r="E132" t="str">
            <v>Comercial</v>
          </cell>
          <cell r="F132" t="str">
            <v>Comercial PB Arg. S.A.</v>
          </cell>
          <cell r="G132" t="str">
            <v>DIRECCION COMERCIAL</v>
          </cell>
          <cell r="H132" t="str">
            <v>PRODUCTOS PETROQUIMICOS Y ESPECIALES</v>
          </cell>
          <cell r="I132" t="str">
            <v>ELASTOMEROS</v>
          </cell>
          <cell r="J132">
            <v>0</v>
          </cell>
          <cell r="K132">
            <v>0</v>
          </cell>
          <cell r="L132" t="str">
            <v>Activos</v>
          </cell>
          <cell r="M132" t="str">
            <v>Fuera de Convenio</v>
          </cell>
          <cell r="N132" t="str">
            <v>Indeterminado</v>
          </cell>
          <cell r="O132" t="str">
            <v>Edif. Petrobras</v>
          </cell>
          <cell r="P132">
            <v>38390</v>
          </cell>
        </row>
        <row r="133">
          <cell r="A133">
            <v>60000521</v>
          </cell>
          <cell r="B133" t="str">
            <v>CAPIELO, RAFAEL OSVALDO</v>
          </cell>
          <cell r="C133" t="str">
            <v>PROFESIONAL</v>
          </cell>
          <cell r="D133">
            <v>55</v>
          </cell>
          <cell r="E133" t="str">
            <v>Comercial</v>
          </cell>
          <cell r="F133" t="str">
            <v>Comercial PB Arg. S.A.</v>
          </cell>
          <cell r="G133" t="str">
            <v>DIRECCION COMERCIAL</v>
          </cell>
          <cell r="H133" t="str">
            <v>SOPORTE TECNICO Y OPERACIONES</v>
          </cell>
          <cell r="I133" t="str">
            <v>SERVICIO TECNICO Y CONTROL DE CALIDAD</v>
          </cell>
          <cell r="J133">
            <v>0</v>
          </cell>
          <cell r="K133">
            <v>0</v>
          </cell>
          <cell r="L133" t="str">
            <v>Activos</v>
          </cell>
          <cell r="M133" t="str">
            <v>Fuera de Convenio</v>
          </cell>
          <cell r="N133" t="str">
            <v>Indeterminado</v>
          </cell>
          <cell r="O133" t="str">
            <v>Edif. Petrobras</v>
          </cell>
          <cell r="P133">
            <v>31656</v>
          </cell>
        </row>
        <row r="134">
          <cell r="A134">
            <v>60000529</v>
          </cell>
          <cell r="B134" t="str">
            <v>GARCIA, CECILIA</v>
          </cell>
          <cell r="C134" t="str">
            <v>SECRETARIA</v>
          </cell>
          <cell r="D134">
            <v>54</v>
          </cell>
          <cell r="E134" t="str">
            <v>Funciones Centralizadas</v>
          </cell>
          <cell r="F134" t="str">
            <v>Comercial PB Arg. S.A.</v>
          </cell>
          <cell r="G134" t="str">
            <v>DIRECCION COMERCIAL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 t="str">
            <v>Activos</v>
          </cell>
          <cell r="M134" t="str">
            <v>Fuera de Convenio</v>
          </cell>
          <cell r="N134" t="str">
            <v>Indeterminado</v>
          </cell>
          <cell r="O134" t="str">
            <v>Edif. Petrobras</v>
          </cell>
          <cell r="P134">
            <v>31503</v>
          </cell>
        </row>
        <row r="135">
          <cell r="A135">
            <v>60000572</v>
          </cell>
          <cell r="B135" t="str">
            <v>NARDON, ROBERTO LUIS</v>
          </cell>
          <cell r="C135" t="str">
            <v>ADMINISTRATIVO ESP.</v>
          </cell>
          <cell r="D135">
            <v>52</v>
          </cell>
          <cell r="E135" t="str">
            <v>Comercial</v>
          </cell>
          <cell r="F135" t="str">
            <v>Comercial PB Arg. S.A.</v>
          </cell>
          <cell r="G135" t="str">
            <v>DIRECCION COMERCIAL</v>
          </cell>
          <cell r="H135" t="str">
            <v>PLANEAMIENTO Y ATENCION COMERCIAL</v>
          </cell>
          <cell r="I135" t="str">
            <v>ATENCION INTEGRAL AL CLIENTE</v>
          </cell>
          <cell r="J135" t="str">
            <v>FACTURACION Y MAESTROS</v>
          </cell>
          <cell r="K135">
            <v>0</v>
          </cell>
          <cell r="L135" t="str">
            <v>Activos</v>
          </cell>
          <cell r="M135" t="str">
            <v>Fuera de Convenio</v>
          </cell>
          <cell r="N135" t="str">
            <v>Indeterminado</v>
          </cell>
          <cell r="O135" t="str">
            <v>Edif. Petrobras</v>
          </cell>
          <cell r="P135">
            <v>34366</v>
          </cell>
        </row>
        <row r="136">
          <cell r="A136">
            <v>60000582</v>
          </cell>
          <cell r="B136" t="str">
            <v>SAURO, FERNANDO JORGE</v>
          </cell>
          <cell r="C136" t="str">
            <v>ANALISTA SSR.</v>
          </cell>
          <cell r="D136">
            <v>53</v>
          </cell>
          <cell r="E136" t="str">
            <v>Comercial</v>
          </cell>
          <cell r="F136" t="str">
            <v>Comercial PB Arg. S.A.</v>
          </cell>
          <cell r="G136" t="str">
            <v>DIRECCION COMERCIAL</v>
          </cell>
          <cell r="H136" t="str">
            <v>PRODUCTOS PETROQUIMICOS Y ESPECIALES</v>
          </cell>
          <cell r="I136" t="str">
            <v>PRODUCTOS ESPECIALES</v>
          </cell>
          <cell r="J136">
            <v>0</v>
          </cell>
          <cell r="K136">
            <v>0</v>
          </cell>
          <cell r="L136" t="str">
            <v>Activos</v>
          </cell>
          <cell r="M136" t="str">
            <v>Fuera de Convenio</v>
          </cell>
          <cell r="N136" t="str">
            <v>Indeterminado</v>
          </cell>
          <cell r="O136" t="str">
            <v>Edif. Petrobras</v>
          </cell>
          <cell r="P136">
            <v>28642</v>
          </cell>
        </row>
        <row r="137">
          <cell r="A137">
            <v>60000697</v>
          </cell>
          <cell r="B137" t="str">
            <v>PAYA, JORGE EDUARDO</v>
          </cell>
          <cell r="C137" t="str">
            <v>COORDINADOR</v>
          </cell>
          <cell r="D137">
            <v>57</v>
          </cell>
          <cell r="E137" t="str">
            <v>Comercial</v>
          </cell>
          <cell r="F137" t="str">
            <v>Comercial PB Arg. S.A.</v>
          </cell>
          <cell r="G137" t="str">
            <v>DIRECCION COMERCIAL</v>
          </cell>
          <cell r="H137" t="str">
            <v>PLANEAMIENTO Y ATENCION COMERCIAL</v>
          </cell>
          <cell r="I137" t="str">
            <v>ADMINISTRACION COMERCIAL</v>
          </cell>
          <cell r="J137">
            <v>0</v>
          </cell>
          <cell r="K137">
            <v>0</v>
          </cell>
          <cell r="L137" t="str">
            <v>Activos</v>
          </cell>
          <cell r="M137" t="str">
            <v>Fuera de Convenio</v>
          </cell>
          <cell r="N137" t="str">
            <v>Indeterminado</v>
          </cell>
          <cell r="O137" t="str">
            <v>Edif. Petrobras</v>
          </cell>
          <cell r="P137">
            <v>30011</v>
          </cell>
        </row>
        <row r="138">
          <cell r="A138">
            <v>60000764</v>
          </cell>
          <cell r="B138" t="str">
            <v>GOMEZ, PABLO ALBERTO</v>
          </cell>
          <cell r="C138" t="str">
            <v>REPRESENTANTE COMERCIAL</v>
          </cell>
          <cell r="D138">
            <v>55</v>
          </cell>
          <cell r="E138" t="str">
            <v>Comercial</v>
          </cell>
          <cell r="F138" t="str">
            <v>Comercial PB Arg. S.A.</v>
          </cell>
          <cell r="G138" t="str">
            <v>DIRECCION COMERCIAL</v>
          </cell>
          <cell r="H138" t="str">
            <v>VENTAS GRANDES CLIENTES</v>
          </cell>
          <cell r="I138" t="str">
            <v>MERCADO VIAL</v>
          </cell>
          <cell r="J138">
            <v>0</v>
          </cell>
          <cell r="K138">
            <v>0</v>
          </cell>
          <cell r="L138" t="str">
            <v>Activos</v>
          </cell>
          <cell r="M138" t="str">
            <v>Fuera de Convenio</v>
          </cell>
          <cell r="N138" t="str">
            <v>Indeterminado</v>
          </cell>
          <cell r="O138" t="str">
            <v>Edif. Petrobras</v>
          </cell>
          <cell r="P138">
            <v>36861</v>
          </cell>
        </row>
        <row r="139">
          <cell r="A139">
            <v>60000809</v>
          </cell>
          <cell r="B139" t="str">
            <v>PIZZUTI, LUIS</v>
          </cell>
          <cell r="C139" t="str">
            <v>ANALISTA SSR.</v>
          </cell>
          <cell r="D139">
            <v>54</v>
          </cell>
          <cell r="E139" t="str">
            <v>Comercial</v>
          </cell>
          <cell r="F139" t="str">
            <v>Comercial PB Arg. S.A.</v>
          </cell>
          <cell r="G139" t="str">
            <v>DIRECCION COMERCIAL</v>
          </cell>
          <cell r="H139" t="str">
            <v>SOPORTE TECNICO Y OPERACIONES</v>
          </cell>
          <cell r="I139" t="str">
            <v>INGENIERIA Y SEGURIDAD OPERACIONAL</v>
          </cell>
          <cell r="J139" t="str">
            <v>OBRAS Y MANTENIMIENTO</v>
          </cell>
          <cell r="K139">
            <v>0</v>
          </cell>
          <cell r="L139" t="str">
            <v>Activos</v>
          </cell>
          <cell r="M139" t="str">
            <v>Fuera de Convenio</v>
          </cell>
          <cell r="N139" t="str">
            <v>Indeterminado</v>
          </cell>
          <cell r="O139" t="str">
            <v>Edif. Petrobras</v>
          </cell>
          <cell r="P139">
            <v>28672</v>
          </cell>
        </row>
        <row r="140">
          <cell r="A140">
            <v>60000879</v>
          </cell>
          <cell r="B140" t="str">
            <v>VERTA, EDUARDO JORGE</v>
          </cell>
          <cell r="C140" t="str">
            <v>SUPERVISOR</v>
          </cell>
          <cell r="D140">
            <v>53</v>
          </cell>
          <cell r="E140" t="str">
            <v>Comercial</v>
          </cell>
          <cell r="F140" t="str">
            <v>Comercial PB Arg. S.A.</v>
          </cell>
          <cell r="G140" t="str">
            <v>DIRECCION COMERCIAL</v>
          </cell>
          <cell r="H140" t="str">
            <v>SOPORTE TECNICO Y OPERACIONES</v>
          </cell>
          <cell r="I140" t="str">
            <v>LOGISTICA Y TRANSPORTE TERRESTRE</v>
          </cell>
          <cell r="J140">
            <v>0</v>
          </cell>
          <cell r="K140">
            <v>0</v>
          </cell>
          <cell r="L140" t="str">
            <v>Activos</v>
          </cell>
          <cell r="M140" t="str">
            <v>Fuera de Convenio</v>
          </cell>
          <cell r="N140" t="str">
            <v>Indeterminado</v>
          </cell>
          <cell r="O140" t="str">
            <v>Edif. Petrobras</v>
          </cell>
          <cell r="P140">
            <v>29312</v>
          </cell>
        </row>
        <row r="141">
          <cell r="A141">
            <v>60000910</v>
          </cell>
          <cell r="B141" t="str">
            <v>PALMA, JORGE LUIS</v>
          </cell>
          <cell r="C141" t="str">
            <v>PROFESIONAL</v>
          </cell>
          <cell r="D141">
            <v>55</v>
          </cell>
          <cell r="E141" t="str">
            <v>Comercial</v>
          </cell>
          <cell r="F141" t="str">
            <v>Comercial PB Arg. S.A.</v>
          </cell>
          <cell r="G141" t="str">
            <v>DIRECCION COMERCIAL</v>
          </cell>
          <cell r="H141" t="str">
            <v>SOPORTE TECNICO Y OPERACIONES</v>
          </cell>
          <cell r="I141" t="str">
            <v>SERVICIO TECNICO Y CONTROL DE CALIDAD</v>
          </cell>
          <cell r="J141">
            <v>0</v>
          </cell>
          <cell r="K141">
            <v>0</v>
          </cell>
          <cell r="L141" t="str">
            <v>Activos</v>
          </cell>
          <cell r="M141" t="str">
            <v>Fuera de Convenio</v>
          </cell>
          <cell r="N141" t="str">
            <v>Indeterminado</v>
          </cell>
          <cell r="O141" t="str">
            <v>Edif. Petrobras</v>
          </cell>
          <cell r="P141">
            <v>38705</v>
          </cell>
        </row>
        <row r="142">
          <cell r="A142">
            <v>60000945</v>
          </cell>
          <cell r="B142" t="str">
            <v>BASIGALUP, RICARDO A.</v>
          </cell>
          <cell r="C142" t="str">
            <v>PROFESIONAL</v>
          </cell>
          <cell r="D142">
            <v>56</v>
          </cell>
          <cell r="E142" t="str">
            <v>Comercial</v>
          </cell>
          <cell r="F142" t="str">
            <v>Comercial PB Arg. S.A.</v>
          </cell>
          <cell r="G142" t="str">
            <v>DIRECCION COMERCIAL</v>
          </cell>
          <cell r="H142" t="str">
            <v>SOPORTE TECNICO Y OPERACIONES</v>
          </cell>
          <cell r="I142" t="str">
            <v>SERVICIO TECNICO Y CONTROL DE CALIDAD</v>
          </cell>
          <cell r="J142">
            <v>0</v>
          </cell>
          <cell r="K142">
            <v>0</v>
          </cell>
          <cell r="L142" t="str">
            <v>Activos</v>
          </cell>
          <cell r="M142" t="str">
            <v>Fuera de Convenio</v>
          </cell>
          <cell r="N142" t="str">
            <v>Indeterminado</v>
          </cell>
          <cell r="O142" t="str">
            <v>Edif. Petrobras</v>
          </cell>
          <cell r="P142">
            <v>32082</v>
          </cell>
        </row>
        <row r="143">
          <cell r="A143">
            <v>60001037</v>
          </cell>
          <cell r="B143" t="str">
            <v>MENDIETA, ALBERTO RUBEN</v>
          </cell>
          <cell r="C143" t="str">
            <v>TECNICO</v>
          </cell>
          <cell r="D143">
            <v>53</v>
          </cell>
          <cell r="E143" t="str">
            <v>Comercial</v>
          </cell>
          <cell r="F143" t="str">
            <v>Comercial PB Arg. S.A.</v>
          </cell>
          <cell r="G143" t="str">
            <v>DIRECCION COMERCIAL</v>
          </cell>
          <cell r="H143" t="str">
            <v>SOPORTE TECNICO Y OPERACIONES</v>
          </cell>
          <cell r="I143" t="str">
            <v>SERVICIO TECNICO Y CONTROL DE CALIDAD</v>
          </cell>
          <cell r="J143" t="str">
            <v>CONTROL DE CALIDAD</v>
          </cell>
          <cell r="K143">
            <v>0</v>
          </cell>
          <cell r="L143" t="str">
            <v>Activos</v>
          </cell>
          <cell r="M143" t="str">
            <v>Fuera de Convenio</v>
          </cell>
          <cell r="N143" t="str">
            <v>Indeterminado</v>
          </cell>
          <cell r="O143" t="str">
            <v>Edif. Petrobras</v>
          </cell>
          <cell r="P143">
            <v>35622</v>
          </cell>
        </row>
        <row r="144">
          <cell r="A144">
            <v>60001055</v>
          </cell>
          <cell r="B144" t="str">
            <v>VAZQUEZ, OSCAR ALBERTO</v>
          </cell>
          <cell r="C144" t="str">
            <v>REPRESENTANTE COMERCIAL</v>
          </cell>
          <cell r="D144">
            <v>55</v>
          </cell>
          <cell r="E144" t="str">
            <v>Comercial</v>
          </cell>
          <cell r="F144" t="str">
            <v>Comercial PB Arg. S.A.</v>
          </cell>
          <cell r="G144" t="str">
            <v>DIRECCION COMERCIAL</v>
          </cell>
          <cell r="H144" t="str">
            <v>ESTACIONES DE SERVICIO</v>
          </cell>
          <cell r="I144" t="str">
            <v>AREA METROPOLITANA</v>
          </cell>
          <cell r="J144">
            <v>0</v>
          </cell>
          <cell r="K144">
            <v>0</v>
          </cell>
          <cell r="L144" t="str">
            <v>Activos</v>
          </cell>
          <cell r="M144" t="str">
            <v>Fuera de Convenio</v>
          </cell>
          <cell r="N144" t="str">
            <v>Indeterminado</v>
          </cell>
          <cell r="O144" t="str">
            <v>Edif. Petrobras</v>
          </cell>
          <cell r="P144">
            <v>34394</v>
          </cell>
        </row>
        <row r="145">
          <cell r="A145">
            <v>60001058</v>
          </cell>
          <cell r="B145" t="str">
            <v>VALSANGIACOMO, OSVALDO ROBERTO</v>
          </cell>
          <cell r="C145" t="str">
            <v>COORDINADOR</v>
          </cell>
          <cell r="D145">
            <v>57</v>
          </cell>
          <cell r="E145" t="str">
            <v>Comercial</v>
          </cell>
          <cell r="F145" t="str">
            <v>Comercial PB Arg. S.A.</v>
          </cell>
          <cell r="G145" t="str">
            <v>DIRECCION COMERCIAL</v>
          </cell>
          <cell r="H145" t="str">
            <v>ESTACIONES DE SERVICIO</v>
          </cell>
          <cell r="I145" t="str">
            <v>OPERACIONES RED TERCEROS</v>
          </cell>
          <cell r="J145">
            <v>0</v>
          </cell>
          <cell r="K145">
            <v>0</v>
          </cell>
          <cell r="L145" t="str">
            <v>Activos</v>
          </cell>
          <cell r="M145" t="str">
            <v>Fuera de Convenio</v>
          </cell>
          <cell r="N145" t="str">
            <v>Indeterminado</v>
          </cell>
          <cell r="O145" t="str">
            <v>Edif. Petrobras</v>
          </cell>
          <cell r="P145">
            <v>34681</v>
          </cell>
        </row>
        <row r="146">
          <cell r="A146">
            <v>60001068</v>
          </cell>
          <cell r="B146" t="str">
            <v>LUNA, GUILLERMO ESTEBAN</v>
          </cell>
          <cell r="C146" t="str">
            <v>SUPERVISOR</v>
          </cell>
          <cell r="D146">
            <v>55</v>
          </cell>
          <cell r="E146" t="str">
            <v>Comercial</v>
          </cell>
          <cell r="F146" t="str">
            <v>Comercial PB Arg. S.A.</v>
          </cell>
          <cell r="G146" t="str">
            <v>DIRECCION COMERCIAL</v>
          </cell>
          <cell r="H146" t="str">
            <v>SOPORTE TECNICO Y OPERACIONES</v>
          </cell>
          <cell r="I146" t="str">
            <v>LOGISTICA Y TRANSPORTE TERRESTRE</v>
          </cell>
          <cell r="J146" t="str">
            <v>FISCALIZACIÓN Y MAESTROS</v>
          </cell>
          <cell r="K146">
            <v>0</v>
          </cell>
          <cell r="L146" t="str">
            <v>Activos</v>
          </cell>
          <cell r="M146" t="str">
            <v>Fuera de Convenio</v>
          </cell>
          <cell r="N146" t="str">
            <v>Indeterminado</v>
          </cell>
          <cell r="O146" t="str">
            <v>Edif. Petrobras</v>
          </cell>
          <cell r="P146">
            <v>34596</v>
          </cell>
        </row>
        <row r="147">
          <cell r="A147">
            <v>60001139</v>
          </cell>
          <cell r="B147" t="str">
            <v>MONTIVERO, HECTOR HUGO</v>
          </cell>
          <cell r="C147" t="str">
            <v>GERENTE</v>
          </cell>
          <cell r="D147">
            <v>56</v>
          </cell>
          <cell r="E147" t="str">
            <v>Comercial</v>
          </cell>
          <cell r="F147" t="str">
            <v>Comercial PB Arg. S.A.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str">
            <v>Fuera de Convenio</v>
          </cell>
          <cell r="N147" t="str">
            <v>Indeterminado</v>
          </cell>
          <cell r="O147" t="e">
            <v>#N/A</v>
          </cell>
          <cell r="P147">
            <v>35004</v>
          </cell>
        </row>
        <row r="148">
          <cell r="A148">
            <v>60001153</v>
          </cell>
          <cell r="B148" t="str">
            <v>IMPARATO, JULIO RAFAEL</v>
          </cell>
          <cell r="C148" t="str">
            <v>PROFESIONAL</v>
          </cell>
          <cell r="D148">
            <v>55</v>
          </cell>
          <cell r="E148" t="str">
            <v>Comercial</v>
          </cell>
          <cell r="F148" t="str">
            <v>Comercial PB Arg. S.A.</v>
          </cell>
          <cell r="G148" t="str">
            <v>DIRECCION COMERCIAL</v>
          </cell>
          <cell r="H148" t="str">
            <v>VENTAS GRANDES CLIENTES</v>
          </cell>
          <cell r="I148" t="str">
            <v>INDUSTRIA Y VENTAS DIRECTAS</v>
          </cell>
          <cell r="J148">
            <v>0</v>
          </cell>
          <cell r="K148">
            <v>0</v>
          </cell>
          <cell r="L148" t="str">
            <v>Activos</v>
          </cell>
          <cell r="M148" t="str">
            <v>Fuera de Convenio</v>
          </cell>
          <cell r="N148" t="str">
            <v>Indeterminado</v>
          </cell>
          <cell r="O148" t="str">
            <v>Edif. Petrobras</v>
          </cell>
          <cell r="P148">
            <v>33725</v>
          </cell>
        </row>
        <row r="149">
          <cell r="A149">
            <v>60001189</v>
          </cell>
          <cell r="B149" t="str">
            <v>SETRINI, PABLO ALEJANDRO</v>
          </cell>
          <cell r="C149" t="str">
            <v>COORDINADOR</v>
          </cell>
          <cell r="D149">
            <v>56</v>
          </cell>
          <cell r="E149" t="str">
            <v>Comercial</v>
          </cell>
          <cell r="F149" t="str">
            <v>Comercial PB Arg. S.A.</v>
          </cell>
          <cell r="G149" t="str">
            <v>DIRECCION COMERCIAL</v>
          </cell>
          <cell r="H149" t="str">
            <v>SOPORTE TECNICO Y OPERACIONES</v>
          </cell>
          <cell r="I149" t="str">
            <v>INGENIERIA Y SEGURIDAD OPERACIONAL</v>
          </cell>
          <cell r="J149" t="str">
            <v>INSTALACIONES</v>
          </cell>
          <cell r="K149">
            <v>0</v>
          </cell>
          <cell r="L149" t="str">
            <v>Activos</v>
          </cell>
          <cell r="M149" t="str">
            <v>Fuera de Convenio</v>
          </cell>
          <cell r="N149" t="str">
            <v>Indeterminado</v>
          </cell>
          <cell r="O149" t="str">
            <v>Edif. Petrobras</v>
          </cell>
          <cell r="P149">
            <v>33512</v>
          </cell>
        </row>
        <row r="150">
          <cell r="A150">
            <v>60001209</v>
          </cell>
          <cell r="B150" t="str">
            <v>LAURITO, CLEMENTE RICARDO</v>
          </cell>
          <cell r="C150" t="str">
            <v>GERENTE</v>
          </cell>
          <cell r="D150">
            <v>56</v>
          </cell>
          <cell r="E150" t="str">
            <v>Comercial</v>
          </cell>
          <cell r="F150" t="str">
            <v>Comercial PB Arg. S.A.</v>
          </cell>
          <cell r="G150" t="str">
            <v>DIRECCION COMERCIAL</v>
          </cell>
          <cell r="H150" t="str">
            <v>PLANEAMIENTO Y ATENCION COMERCIAL</v>
          </cell>
          <cell r="I150" t="str">
            <v>PLANIFICACION COMERCIAL</v>
          </cell>
          <cell r="J150">
            <v>0</v>
          </cell>
          <cell r="K150">
            <v>0</v>
          </cell>
          <cell r="L150" t="str">
            <v>Activos</v>
          </cell>
          <cell r="M150" t="str">
            <v>Fuera de Convenio</v>
          </cell>
          <cell r="N150" t="str">
            <v>Indeterminado</v>
          </cell>
          <cell r="O150" t="str">
            <v>Edif. Petrobras</v>
          </cell>
          <cell r="P150">
            <v>35612</v>
          </cell>
        </row>
        <row r="151">
          <cell r="A151">
            <v>60001287</v>
          </cell>
          <cell r="B151" t="str">
            <v>GARCIA, MARIA I. DE AGOZI</v>
          </cell>
          <cell r="C151" t="str">
            <v>COORDINADOR</v>
          </cell>
          <cell r="D151">
            <v>56</v>
          </cell>
          <cell r="E151" t="str">
            <v>Comercial</v>
          </cell>
          <cell r="F151" t="str">
            <v>Comercial PB Arg. S.A.</v>
          </cell>
          <cell r="G151" t="str">
            <v>DIRECCION COMERCIAL</v>
          </cell>
          <cell r="H151" t="str">
            <v>PLANEAMIENTO Y ATENCION COMERCIAL</v>
          </cell>
          <cell r="I151" t="str">
            <v>ATENCION INTEGRAL AL CLIENTE</v>
          </cell>
          <cell r="J151" t="str">
            <v>FACTURACION Y MAESTROS</v>
          </cell>
          <cell r="K151">
            <v>0</v>
          </cell>
          <cell r="L151" t="str">
            <v>Activos</v>
          </cell>
          <cell r="M151" t="str">
            <v>Fuera de Convenio</v>
          </cell>
          <cell r="N151" t="str">
            <v>Indeterminado</v>
          </cell>
          <cell r="O151" t="str">
            <v>Edif. Petrobras</v>
          </cell>
          <cell r="P151">
            <v>30987</v>
          </cell>
        </row>
        <row r="152">
          <cell r="A152">
            <v>60001453</v>
          </cell>
          <cell r="B152" t="str">
            <v>ADYUDE, FERNANDO DARIO</v>
          </cell>
          <cell r="C152" t="str">
            <v>GERENTE</v>
          </cell>
          <cell r="D152">
            <v>55</v>
          </cell>
          <cell r="E152" t="str">
            <v>Comercial</v>
          </cell>
          <cell r="F152" t="str">
            <v>Comercial PB Arg. S.A.</v>
          </cell>
          <cell r="G152" t="str">
            <v>DIRECCION COMERCIAL</v>
          </cell>
          <cell r="H152" t="str">
            <v>VENTAS GRANDES CLIENTES</v>
          </cell>
          <cell r="I152" t="str">
            <v>INDUSTRIA Y VENTAS DIRECTAS</v>
          </cell>
          <cell r="J152">
            <v>0</v>
          </cell>
          <cell r="K152">
            <v>0</v>
          </cell>
          <cell r="L152" t="str">
            <v>Activos</v>
          </cell>
          <cell r="M152" t="str">
            <v>Fuera de Convenio</v>
          </cell>
          <cell r="N152" t="str">
            <v>Indeterminado</v>
          </cell>
          <cell r="O152" t="str">
            <v>Edif. Petrobras</v>
          </cell>
          <cell r="P152">
            <v>38796</v>
          </cell>
        </row>
        <row r="153">
          <cell r="A153">
            <v>60001466</v>
          </cell>
          <cell r="B153" t="str">
            <v>FERNANDEZ, MARINA ALEJANDRA</v>
          </cell>
          <cell r="C153" t="str">
            <v>ANALISTA SR.</v>
          </cell>
          <cell r="D153">
            <v>54</v>
          </cell>
          <cell r="E153" t="str">
            <v>Comercial</v>
          </cell>
          <cell r="F153" t="str">
            <v>Comercial PB Arg. S.A.</v>
          </cell>
          <cell r="G153" t="str">
            <v>DIRECCION COMERCIAL</v>
          </cell>
          <cell r="H153" t="str">
            <v>PLANEAMIENTO Y ATENCION COMERCIAL</v>
          </cell>
          <cell r="I153" t="str">
            <v>ADMINISTRACION COMERCIAL</v>
          </cell>
          <cell r="J153" t="str">
            <v>GRANDES CLIENTES, PETROQUIMICA Y ESP.</v>
          </cell>
          <cell r="K153">
            <v>0</v>
          </cell>
          <cell r="L153" t="str">
            <v>Activos</v>
          </cell>
          <cell r="M153" t="str">
            <v>Fuera de Convenio</v>
          </cell>
          <cell r="N153" t="str">
            <v>Indeterminado</v>
          </cell>
          <cell r="O153" t="str">
            <v>Edif. Petrobras</v>
          </cell>
          <cell r="P153">
            <v>32933</v>
          </cell>
        </row>
        <row r="154">
          <cell r="A154">
            <v>60001467</v>
          </cell>
          <cell r="B154" t="str">
            <v>GRETHER, RICARDO RAMON</v>
          </cell>
          <cell r="C154" t="str">
            <v>GERENTE</v>
          </cell>
          <cell r="D154">
            <v>58</v>
          </cell>
          <cell r="E154" t="str">
            <v>Comercial</v>
          </cell>
          <cell r="F154" t="str">
            <v>Comercial PB Arg. S.A.</v>
          </cell>
          <cell r="G154" t="str">
            <v>DIRECCION COMERCIAL</v>
          </cell>
          <cell r="H154" t="str">
            <v>PRODUCTOS PETROQUIMICOS Y ESPECIALES</v>
          </cell>
          <cell r="I154" t="str">
            <v>BOPS</v>
          </cell>
          <cell r="J154">
            <v>0</v>
          </cell>
          <cell r="K154">
            <v>0</v>
          </cell>
          <cell r="L154" t="str">
            <v>Activos</v>
          </cell>
          <cell r="M154" t="str">
            <v>Fuera de Convenio</v>
          </cell>
          <cell r="N154" t="str">
            <v>Indeterminado</v>
          </cell>
          <cell r="O154" t="str">
            <v>Edif. Petrobras</v>
          </cell>
          <cell r="P154">
            <v>35977</v>
          </cell>
        </row>
        <row r="155">
          <cell r="A155">
            <v>60001498</v>
          </cell>
          <cell r="B155" t="str">
            <v>ROMA, PABLO CESAR</v>
          </cell>
          <cell r="C155" t="str">
            <v>GERENTE</v>
          </cell>
          <cell r="D155">
            <v>57</v>
          </cell>
          <cell r="E155" t="str">
            <v>Comercial</v>
          </cell>
          <cell r="F155" t="str">
            <v>Comercial PB Arg. S.A.</v>
          </cell>
          <cell r="G155" t="str">
            <v>DIRECCION COMERCIAL</v>
          </cell>
          <cell r="H155" t="str">
            <v>PRODUCTOS PETROQUIMICOS Y ESPECIALES</v>
          </cell>
          <cell r="I155" t="str">
            <v>PRODUCTOS ESPECIALES</v>
          </cell>
          <cell r="J155">
            <v>0</v>
          </cell>
          <cell r="K155">
            <v>0</v>
          </cell>
          <cell r="L155" t="str">
            <v>Activos</v>
          </cell>
          <cell r="M155" t="str">
            <v>Fuera de Convenio</v>
          </cell>
          <cell r="N155" t="str">
            <v>Indeterminado</v>
          </cell>
          <cell r="O155" t="str">
            <v>Edif. Petrobras</v>
          </cell>
          <cell r="P155">
            <v>34001</v>
          </cell>
        </row>
        <row r="156">
          <cell r="A156">
            <v>60001553</v>
          </cell>
          <cell r="B156" t="str">
            <v>HERRERA, DARIO JULIO</v>
          </cell>
          <cell r="C156" t="str">
            <v>GERENTE</v>
          </cell>
          <cell r="D156">
            <v>57</v>
          </cell>
          <cell r="E156" t="str">
            <v>Comercial</v>
          </cell>
          <cell r="F156" t="str">
            <v>Comercial PB Arg. S.A.</v>
          </cell>
          <cell r="G156" t="str">
            <v>DIRECCION COMERCIAL</v>
          </cell>
          <cell r="H156" t="str">
            <v>PIFCO OPERACIONES</v>
          </cell>
          <cell r="I156">
            <v>0</v>
          </cell>
          <cell r="J156">
            <v>0</v>
          </cell>
          <cell r="K156">
            <v>0</v>
          </cell>
          <cell r="L156" t="str">
            <v>Activos</v>
          </cell>
          <cell r="M156" t="str">
            <v>Fuera de Convenio</v>
          </cell>
          <cell r="N156" t="str">
            <v>Indeterminado</v>
          </cell>
          <cell r="O156" t="str">
            <v>Edif. Petrobras</v>
          </cell>
          <cell r="P156">
            <v>34335</v>
          </cell>
        </row>
        <row r="157">
          <cell r="A157">
            <v>60001590</v>
          </cell>
          <cell r="B157" t="str">
            <v>DE MELLO, GRACIELA</v>
          </cell>
          <cell r="C157" t="str">
            <v>REPRESENTANTE COMERCIAL</v>
          </cell>
          <cell r="D157">
            <v>55</v>
          </cell>
          <cell r="E157" t="str">
            <v>Comercial</v>
          </cell>
          <cell r="F157" t="str">
            <v>Comercial PB Arg. S.A.</v>
          </cell>
          <cell r="G157" t="str">
            <v>DIRECCION COMERCIAL</v>
          </cell>
          <cell r="H157" t="str">
            <v>PRODUCTOS PETROQUIMICOS Y ESPECIALES</v>
          </cell>
          <cell r="I157" t="str">
            <v>PS Y ESTIRENO</v>
          </cell>
          <cell r="J157">
            <v>0</v>
          </cell>
          <cell r="K157">
            <v>0</v>
          </cell>
          <cell r="L157" t="str">
            <v>Activos</v>
          </cell>
          <cell r="M157" t="str">
            <v>Fuera de Convenio</v>
          </cell>
          <cell r="N157" t="str">
            <v>Indeterminado</v>
          </cell>
          <cell r="O157" t="str">
            <v>Edif. Petrobras</v>
          </cell>
          <cell r="P157">
            <v>34608</v>
          </cell>
        </row>
        <row r="158">
          <cell r="A158">
            <v>60001623</v>
          </cell>
          <cell r="B158" t="str">
            <v>ROMAN DE PASTERNAK, CECILIA ADRIANA</v>
          </cell>
          <cell r="C158" t="str">
            <v>GERENTE</v>
          </cell>
          <cell r="D158">
            <v>58</v>
          </cell>
          <cell r="E158" t="str">
            <v>Comercial</v>
          </cell>
          <cell r="F158" t="str">
            <v>Comercial PB Arg. S.A.</v>
          </cell>
          <cell r="G158" t="str">
            <v>DIRECCION COMERCIAL</v>
          </cell>
          <cell r="H158" t="str">
            <v>SOPORTE TECNICO Y OPERACIONES</v>
          </cell>
          <cell r="I158" t="str">
            <v>INGENIERIA Y SEGURIDAD OPERACIONAL</v>
          </cell>
          <cell r="J158">
            <v>0</v>
          </cell>
          <cell r="K158">
            <v>0</v>
          </cell>
          <cell r="L158" t="str">
            <v>Activos</v>
          </cell>
          <cell r="M158" t="str">
            <v>Fuera de Convenio</v>
          </cell>
          <cell r="N158" t="str">
            <v>Indeterminado</v>
          </cell>
          <cell r="O158" t="str">
            <v>Edif. Petrobras</v>
          </cell>
          <cell r="P158">
            <v>35662</v>
          </cell>
        </row>
        <row r="159">
          <cell r="A159">
            <v>60001656</v>
          </cell>
          <cell r="B159" t="str">
            <v>POLERI, LEONARDO GABRIEL</v>
          </cell>
          <cell r="C159" t="str">
            <v>REPRESENTANTE COMERCIAL</v>
          </cell>
          <cell r="D159">
            <v>55</v>
          </cell>
          <cell r="E159" t="str">
            <v>Comercial</v>
          </cell>
          <cell r="F159" t="str">
            <v>Comercial PB Arg. S.A.</v>
          </cell>
          <cell r="G159" t="str">
            <v>DIRECCION COMERCIAL</v>
          </cell>
          <cell r="H159" t="str">
            <v>PRODUCTOS PETROQUIMICOS Y ESPECIALES</v>
          </cell>
          <cell r="I159" t="str">
            <v>PRODUCTOS ESPECIALES</v>
          </cell>
          <cell r="J159">
            <v>0</v>
          </cell>
          <cell r="K159">
            <v>0</v>
          </cell>
          <cell r="L159" t="str">
            <v>Activos</v>
          </cell>
          <cell r="M159" t="str">
            <v>Fuera de Convenio</v>
          </cell>
          <cell r="N159" t="str">
            <v>Indeterminado</v>
          </cell>
          <cell r="O159" t="str">
            <v>Edif. Petrobras</v>
          </cell>
          <cell r="P159">
            <v>35370</v>
          </cell>
        </row>
        <row r="160">
          <cell r="A160">
            <v>60001675</v>
          </cell>
          <cell r="B160" t="str">
            <v>NATALE, MARCELO PABLO</v>
          </cell>
          <cell r="C160" t="str">
            <v>REPRESENTANTE COMERCIAL</v>
          </cell>
          <cell r="D160">
            <v>55</v>
          </cell>
          <cell r="E160" t="str">
            <v>Comercial</v>
          </cell>
          <cell r="F160" t="str">
            <v>Comercial PB Arg. S.A.</v>
          </cell>
          <cell r="G160" t="str">
            <v>DIRECCION COMERCIAL</v>
          </cell>
          <cell r="H160" t="str">
            <v>VENTAS GRANDES CLIENTES</v>
          </cell>
          <cell r="I160" t="str">
            <v>GLP</v>
          </cell>
          <cell r="J160">
            <v>0</v>
          </cell>
          <cell r="K160">
            <v>0</v>
          </cell>
          <cell r="L160" t="str">
            <v>Activos</v>
          </cell>
          <cell r="M160" t="str">
            <v>Fuera de Convenio</v>
          </cell>
          <cell r="N160" t="str">
            <v>Indeterminado</v>
          </cell>
          <cell r="O160" t="str">
            <v>Edif. Petrobras</v>
          </cell>
          <cell r="P160">
            <v>36647</v>
          </cell>
        </row>
        <row r="161">
          <cell r="A161">
            <v>60001773</v>
          </cell>
          <cell r="B161" t="str">
            <v>MEGNA, CARLOS JAVIER</v>
          </cell>
          <cell r="C161" t="str">
            <v>GERENTE</v>
          </cell>
          <cell r="D161">
            <v>58</v>
          </cell>
          <cell r="E161" t="str">
            <v>Comercial</v>
          </cell>
          <cell r="F161" t="str">
            <v>Comercial PB Arg. S.A.</v>
          </cell>
          <cell r="G161" t="str">
            <v>DIRECCION COMERCIAL</v>
          </cell>
          <cell r="H161" t="str">
            <v>SOPORTE TECNICO Y OPERACIONES</v>
          </cell>
          <cell r="I161" t="str">
            <v>SERVICIO TECNICO Y CONTROL DE CALIDAD</v>
          </cell>
          <cell r="J161">
            <v>0</v>
          </cell>
          <cell r="K161">
            <v>0</v>
          </cell>
          <cell r="L161" t="str">
            <v>Activos</v>
          </cell>
          <cell r="M161" t="str">
            <v>Fuera de Convenio</v>
          </cell>
          <cell r="N161" t="str">
            <v>Indeterminado</v>
          </cell>
          <cell r="O161" t="str">
            <v>Edif. Petrobras</v>
          </cell>
          <cell r="P161">
            <v>34953</v>
          </cell>
        </row>
        <row r="162">
          <cell r="A162">
            <v>60001823</v>
          </cell>
          <cell r="B162" t="str">
            <v>GVIRTZMAN, EZEQUIEL</v>
          </cell>
          <cell r="C162" t="str">
            <v>PROFESIONAL</v>
          </cell>
          <cell r="D162">
            <v>54</v>
          </cell>
          <cell r="E162" t="str">
            <v>Comercial</v>
          </cell>
          <cell r="F162" t="str">
            <v>Comercial PB Arg. S.A.</v>
          </cell>
          <cell r="G162" t="str">
            <v>DIRECCION COMERCIAL</v>
          </cell>
          <cell r="H162" t="str">
            <v>SOPORTE TECNICO Y OPERACIONES</v>
          </cell>
          <cell r="I162" t="str">
            <v>INGENIERIA Y SEGURIDAD OPERACIONAL</v>
          </cell>
          <cell r="J162" t="str">
            <v>INSTALACIONES</v>
          </cell>
          <cell r="K162">
            <v>0</v>
          </cell>
          <cell r="L162" t="str">
            <v>Activos</v>
          </cell>
          <cell r="M162" t="str">
            <v>Fuera de Convenio</v>
          </cell>
          <cell r="N162" t="str">
            <v>Indeterminado</v>
          </cell>
          <cell r="O162" t="str">
            <v>Edif. Petrobras</v>
          </cell>
          <cell r="P162">
            <v>34727</v>
          </cell>
        </row>
        <row r="163">
          <cell r="A163">
            <v>60001896</v>
          </cell>
          <cell r="B163" t="str">
            <v>STOLAR, ARIEL</v>
          </cell>
          <cell r="C163" t="str">
            <v>GERENTE</v>
          </cell>
          <cell r="D163">
            <v>58</v>
          </cell>
          <cell r="E163" t="str">
            <v>Comercial</v>
          </cell>
          <cell r="F163" t="str">
            <v>Comercial PB Arg. S.A.</v>
          </cell>
          <cell r="G163" t="str">
            <v>DIRECCION COMERCIAL</v>
          </cell>
          <cell r="H163" t="str">
            <v>PRODUCTOS PETROQUIMICOS Y ESPECIALES</v>
          </cell>
          <cell r="I163" t="str">
            <v>PS Y ESTIRENO</v>
          </cell>
          <cell r="J163">
            <v>0</v>
          </cell>
          <cell r="K163">
            <v>0</v>
          </cell>
          <cell r="L163" t="str">
            <v>Activos</v>
          </cell>
          <cell r="M163" t="str">
            <v>Fuera de Convenio</v>
          </cell>
          <cell r="N163" t="str">
            <v>Indeterminado</v>
          </cell>
          <cell r="O163" t="str">
            <v>Edif. Petrobras</v>
          </cell>
          <cell r="P163">
            <v>35400</v>
          </cell>
        </row>
        <row r="164">
          <cell r="A164">
            <v>60001929</v>
          </cell>
          <cell r="B164" t="str">
            <v>FARIOLI, PAOLA ANDREA</v>
          </cell>
          <cell r="C164" t="str">
            <v>ANALISTA JR.</v>
          </cell>
          <cell r="D164">
            <v>53</v>
          </cell>
          <cell r="E164" t="str">
            <v>Comercial</v>
          </cell>
          <cell r="F164" t="str">
            <v>Comercial PB Arg. S.A.</v>
          </cell>
          <cell r="G164" t="str">
            <v>DIRECCION COMERCIAL</v>
          </cell>
          <cell r="H164" t="str">
            <v>PLANEAMIENTO Y ATENCION COMERCIAL</v>
          </cell>
          <cell r="I164" t="str">
            <v>PRECIOS</v>
          </cell>
          <cell r="J164">
            <v>0</v>
          </cell>
          <cell r="K164">
            <v>0</v>
          </cell>
          <cell r="L164" t="str">
            <v>Activos</v>
          </cell>
          <cell r="M164" t="str">
            <v>Fuera de Convenio</v>
          </cell>
          <cell r="N164" t="str">
            <v>Indeterminado</v>
          </cell>
          <cell r="O164" t="str">
            <v>Edif. Petrobras</v>
          </cell>
          <cell r="P164">
            <v>38565</v>
          </cell>
        </row>
        <row r="165">
          <cell r="A165">
            <v>60002129</v>
          </cell>
          <cell r="B165" t="str">
            <v>DO BRITO, CRISTIAN MA</v>
          </cell>
          <cell r="C165" t="str">
            <v>GERENTE</v>
          </cell>
          <cell r="D165">
            <v>55</v>
          </cell>
          <cell r="E165" t="str">
            <v>Comercial</v>
          </cell>
          <cell r="F165" t="str">
            <v>Comercial PB Arg. S.A.</v>
          </cell>
          <cell r="G165" t="str">
            <v>DIRECCION COMERCIAL</v>
          </cell>
          <cell r="H165" t="str">
            <v>PLANEAMIENTO Y ATENCION COMERCIAL</v>
          </cell>
          <cell r="I165" t="str">
            <v>ADMINISTRACION COMERCIAL</v>
          </cell>
          <cell r="J165">
            <v>0</v>
          </cell>
          <cell r="K165">
            <v>0</v>
          </cell>
          <cell r="L165" t="str">
            <v>Activos</v>
          </cell>
          <cell r="M165" t="str">
            <v>Fuera de Convenio</v>
          </cell>
          <cell r="N165" t="str">
            <v>Indeterminado</v>
          </cell>
          <cell r="O165" t="str">
            <v>Edif. Petrobras</v>
          </cell>
          <cell r="P165">
            <v>35416</v>
          </cell>
        </row>
        <row r="166">
          <cell r="A166">
            <v>60002175</v>
          </cell>
          <cell r="B166" t="str">
            <v>JUGO, GERARDO GABRIEL</v>
          </cell>
          <cell r="C166" t="str">
            <v>ANALISTA JR.</v>
          </cell>
          <cell r="D166">
            <v>53</v>
          </cell>
          <cell r="E166" t="str">
            <v>Comercial</v>
          </cell>
          <cell r="F166" t="str">
            <v>Comercial PB Arg. S.A.</v>
          </cell>
          <cell r="G166" t="str">
            <v>DIRECCION COMERCIAL</v>
          </cell>
          <cell r="H166" t="str">
            <v>PLANEAMIENTO Y ATENCION COMERCIAL</v>
          </cell>
          <cell r="I166" t="str">
            <v>ADMINISTRACION COMERCIAL</v>
          </cell>
          <cell r="J166" t="str">
            <v>GRANDES CLIENTES, PETROQUIMICA Y ESP.</v>
          </cell>
          <cell r="K166">
            <v>0</v>
          </cell>
          <cell r="L166" t="str">
            <v>Activos</v>
          </cell>
          <cell r="M166" t="str">
            <v>Fuera de Convenio</v>
          </cell>
          <cell r="N166" t="str">
            <v>Indeterminado</v>
          </cell>
          <cell r="O166" t="str">
            <v>Edif. Petrobras</v>
          </cell>
          <cell r="P166">
            <v>36689</v>
          </cell>
        </row>
        <row r="167">
          <cell r="A167">
            <v>60002262</v>
          </cell>
          <cell r="B167" t="str">
            <v>TOPINI, GONZALO OSCAR</v>
          </cell>
          <cell r="C167" t="str">
            <v>PROFESIONAL</v>
          </cell>
          <cell r="D167">
            <v>53</v>
          </cell>
          <cell r="E167" t="str">
            <v>Comercial</v>
          </cell>
          <cell r="F167" t="str">
            <v>Comercial PB Arg. S.A.</v>
          </cell>
          <cell r="G167" t="str">
            <v>DIRECCION COMERCIAL</v>
          </cell>
          <cell r="H167" t="str">
            <v>SOPORTE TECNICO Y OPERACIONES</v>
          </cell>
          <cell r="I167" t="str">
            <v>LOGISTICA Y TRANSPORTE TERRESTRE</v>
          </cell>
          <cell r="J167">
            <v>0</v>
          </cell>
          <cell r="K167">
            <v>0</v>
          </cell>
          <cell r="L167" t="str">
            <v>Activos</v>
          </cell>
          <cell r="M167" t="str">
            <v>Fuera de Convenio</v>
          </cell>
          <cell r="N167" t="str">
            <v>Indeterminado</v>
          </cell>
          <cell r="O167" t="str">
            <v>Edif. Petrobras</v>
          </cell>
          <cell r="P167">
            <v>34608</v>
          </cell>
        </row>
        <row r="168">
          <cell r="A168">
            <v>60002290</v>
          </cell>
          <cell r="B168" t="str">
            <v>AYALA, PATRICIA A.</v>
          </cell>
          <cell r="C168" t="str">
            <v>GERENTE</v>
          </cell>
          <cell r="D168">
            <v>58</v>
          </cell>
          <cell r="E168" t="str">
            <v>Comercial</v>
          </cell>
          <cell r="F168" t="str">
            <v>Comercial PB Arg. S.A.</v>
          </cell>
          <cell r="G168" t="str">
            <v>DIRECCION COMERCIAL</v>
          </cell>
          <cell r="H168" t="str">
            <v>PLANEAMIENTO Y ATENCION COMERCIAL</v>
          </cell>
          <cell r="I168" t="str">
            <v>ATENCION INTEGRAL AL CLIENTE</v>
          </cell>
          <cell r="J168">
            <v>0</v>
          </cell>
          <cell r="K168">
            <v>0</v>
          </cell>
          <cell r="L168" t="str">
            <v>Activos</v>
          </cell>
          <cell r="M168" t="str">
            <v>Fuera de Convenio</v>
          </cell>
          <cell r="N168" t="str">
            <v>Indeterminado</v>
          </cell>
          <cell r="O168" t="str">
            <v>Edif. Petrobras</v>
          </cell>
          <cell r="P168">
            <v>34608</v>
          </cell>
        </row>
        <row r="169">
          <cell r="A169">
            <v>60002337</v>
          </cell>
          <cell r="B169" t="str">
            <v>GOERLING, PATRICIA</v>
          </cell>
          <cell r="C169" t="str">
            <v>ANALISTA SR.</v>
          </cell>
          <cell r="D169">
            <v>54</v>
          </cell>
          <cell r="E169" t="str">
            <v>Comercial</v>
          </cell>
          <cell r="F169" t="str">
            <v>Comercial PB Arg. S.A.</v>
          </cell>
          <cell r="G169" t="str">
            <v>DIRECCION COMERCIAL</v>
          </cell>
          <cell r="H169" t="str">
            <v>PLANEAMIENTO Y ATENCION COMERCIAL</v>
          </cell>
          <cell r="I169" t="str">
            <v>ATENCION INTEGRAL AL CLIENTE</v>
          </cell>
          <cell r="J169" t="str">
            <v>FACTURACION Y MAESTROS</v>
          </cell>
          <cell r="K169">
            <v>0</v>
          </cell>
          <cell r="L169" t="str">
            <v>Activos</v>
          </cell>
          <cell r="M169" t="str">
            <v>Fuera de Convenio</v>
          </cell>
          <cell r="N169" t="str">
            <v>Indeterminado</v>
          </cell>
          <cell r="O169" t="str">
            <v>Edif. Petrobras</v>
          </cell>
          <cell r="P169">
            <v>35521</v>
          </cell>
        </row>
        <row r="170">
          <cell r="A170">
            <v>60002407</v>
          </cell>
          <cell r="B170" t="str">
            <v>BEHNCKE, PABLO WILFREDO</v>
          </cell>
          <cell r="C170" t="str">
            <v>ADMINISTRATIVO ESP.</v>
          </cell>
          <cell r="D170">
            <v>54</v>
          </cell>
          <cell r="E170" t="str">
            <v>Comercial</v>
          </cell>
          <cell r="F170" t="str">
            <v>Comercial PB Arg. S.A.</v>
          </cell>
          <cell r="G170" t="str">
            <v>DIRECCION COMERCIAL</v>
          </cell>
          <cell r="H170" t="str">
            <v>PLANEAMIENTO Y ATENCION COMERCIAL</v>
          </cell>
          <cell r="I170" t="str">
            <v>ADMINISTRACION COMERCIAL</v>
          </cell>
          <cell r="J170" t="str">
            <v>RED DE TERCEROS</v>
          </cell>
          <cell r="K170">
            <v>0</v>
          </cell>
          <cell r="L170" t="str">
            <v>Activos</v>
          </cell>
          <cell r="M170" t="str">
            <v>Fuera de Convenio</v>
          </cell>
          <cell r="N170" t="str">
            <v>Indeterminado</v>
          </cell>
          <cell r="O170" t="str">
            <v>Edif. Petrobras</v>
          </cell>
          <cell r="P170">
            <v>34184</v>
          </cell>
        </row>
        <row r="171">
          <cell r="A171">
            <v>60002428</v>
          </cell>
          <cell r="B171" t="str">
            <v>COPPA, VERONICA LAURA</v>
          </cell>
          <cell r="C171" t="str">
            <v>ANALISTA SR.</v>
          </cell>
          <cell r="D171">
            <v>56</v>
          </cell>
          <cell r="E171" t="str">
            <v>Comercial</v>
          </cell>
          <cell r="F171" t="str">
            <v>Comercial PB Arg. S.A.</v>
          </cell>
          <cell r="G171" t="str">
            <v>DIRECCION COMERCIAL</v>
          </cell>
          <cell r="H171" t="str">
            <v>PLANEAMIENTO Y ATENCION COMERCIAL</v>
          </cell>
          <cell r="I171" t="str">
            <v>GESTION COMERCIAL</v>
          </cell>
          <cell r="J171">
            <v>0</v>
          </cell>
          <cell r="K171">
            <v>0</v>
          </cell>
          <cell r="L171" t="str">
            <v>Activos</v>
          </cell>
          <cell r="M171" t="str">
            <v>Fuera de Convenio</v>
          </cell>
          <cell r="N171" t="str">
            <v>Indeterminado</v>
          </cell>
          <cell r="O171" t="str">
            <v>Edif. Petrobras</v>
          </cell>
          <cell r="P171">
            <v>36462</v>
          </cell>
        </row>
        <row r="172">
          <cell r="A172">
            <v>60002519</v>
          </cell>
          <cell r="B172" t="str">
            <v>GUGLIELMI, CARLOS ALBERTO</v>
          </cell>
          <cell r="C172" t="str">
            <v>GERENTE</v>
          </cell>
          <cell r="D172">
            <v>58</v>
          </cell>
          <cell r="E172" t="str">
            <v>Comercial</v>
          </cell>
          <cell r="F172" t="str">
            <v>Comercial PB Arg. S.A.</v>
          </cell>
          <cell r="G172" t="str">
            <v>DIRECCION COMERCIAL</v>
          </cell>
          <cell r="H172" t="str">
            <v>SOPORTE TECNICO Y OPERACIONES</v>
          </cell>
          <cell r="I172" t="str">
            <v>LOGISTICA Y TRANSPORTE TERRESTRE</v>
          </cell>
          <cell r="J172">
            <v>0</v>
          </cell>
          <cell r="K172">
            <v>0</v>
          </cell>
          <cell r="L172" t="str">
            <v>Activos</v>
          </cell>
          <cell r="M172" t="str">
            <v>Fuera de Convenio</v>
          </cell>
          <cell r="N172" t="str">
            <v>Indeterminado</v>
          </cell>
          <cell r="O172" t="str">
            <v>Edif. Petrobras</v>
          </cell>
          <cell r="P172">
            <v>35604</v>
          </cell>
        </row>
        <row r="173">
          <cell r="A173">
            <v>60002543</v>
          </cell>
          <cell r="B173" t="str">
            <v>MARTIN, MARIA PAULA</v>
          </cell>
          <cell r="C173" t="str">
            <v>ANALISTA JR.</v>
          </cell>
          <cell r="D173">
            <v>53</v>
          </cell>
          <cell r="E173" t="str">
            <v>Comercial</v>
          </cell>
          <cell r="F173" t="str">
            <v>Comercial PB Arg. S.A.</v>
          </cell>
          <cell r="G173" t="str">
            <v>DIRECCION COMERCIAL</v>
          </cell>
          <cell r="H173" t="str">
            <v>PLANEAMIENTO Y ATENCION COMERCIAL</v>
          </cell>
          <cell r="I173" t="str">
            <v>ATENCION INTEGRAL AL CLIENTE</v>
          </cell>
          <cell r="J173" t="str">
            <v>GESTION CON CLIENTES Y FIDELIZACION</v>
          </cell>
          <cell r="K173">
            <v>0</v>
          </cell>
          <cell r="L173" t="str">
            <v>Activos</v>
          </cell>
          <cell r="M173" t="str">
            <v>Fuera de Convenio</v>
          </cell>
          <cell r="N173" t="str">
            <v>Indeterminado</v>
          </cell>
          <cell r="O173" t="str">
            <v>Edif. Petrobras</v>
          </cell>
          <cell r="P173">
            <v>38749</v>
          </cell>
        </row>
        <row r="174">
          <cell r="A174">
            <v>60002553</v>
          </cell>
          <cell r="B174" t="str">
            <v>HURTADO, DIEGO</v>
          </cell>
          <cell r="C174" t="str">
            <v>ANALISTA SR.</v>
          </cell>
          <cell r="D174">
            <v>56</v>
          </cell>
          <cell r="E174" t="str">
            <v>Comercial</v>
          </cell>
          <cell r="F174" t="str">
            <v>Comercial PB Arg. S.A.</v>
          </cell>
          <cell r="G174" t="str">
            <v>DIRECCION COMERCIAL</v>
          </cell>
          <cell r="H174" t="str">
            <v>PLANEAMIENTO Y ATENCION COMERCIAL</v>
          </cell>
          <cell r="I174" t="str">
            <v>ATENCION INTEGRAL AL CLIENTE</v>
          </cell>
          <cell r="J174" t="str">
            <v>GESTION CON CLIENTES Y FIDELIZACION</v>
          </cell>
          <cell r="K174">
            <v>0</v>
          </cell>
          <cell r="L174" t="str">
            <v>Activos</v>
          </cell>
          <cell r="M174" t="str">
            <v>Fuera de Convenio</v>
          </cell>
          <cell r="N174" t="str">
            <v>Indeterminado</v>
          </cell>
          <cell r="O174" t="str">
            <v>Edif. Petrobras</v>
          </cell>
          <cell r="P174">
            <v>34092</v>
          </cell>
        </row>
        <row r="175">
          <cell r="A175">
            <v>60002590</v>
          </cell>
          <cell r="B175" t="str">
            <v>LORENZO, MARIA NOEL</v>
          </cell>
          <cell r="C175" t="str">
            <v>ANALISTA SSR.</v>
          </cell>
          <cell r="D175">
            <v>54</v>
          </cell>
          <cell r="E175" t="str">
            <v>Comercial</v>
          </cell>
          <cell r="F175" t="str">
            <v>Comercial PB Arg. S.A.</v>
          </cell>
          <cell r="G175" t="str">
            <v>DIRECCION COMERCIAL</v>
          </cell>
          <cell r="H175" t="str">
            <v>PLANEAMIENTO Y ATENCION COMERCIAL</v>
          </cell>
          <cell r="I175" t="str">
            <v>GESTION COMERCIAL</v>
          </cell>
          <cell r="J175">
            <v>0</v>
          </cell>
          <cell r="K175">
            <v>0</v>
          </cell>
          <cell r="L175" t="str">
            <v>Activos</v>
          </cell>
          <cell r="M175" t="str">
            <v>Fuera de Convenio</v>
          </cell>
          <cell r="N175" t="str">
            <v>Indeterminado</v>
          </cell>
          <cell r="O175" t="str">
            <v>Edif. Petrobras</v>
          </cell>
          <cell r="P175">
            <v>38111</v>
          </cell>
        </row>
        <row r="176">
          <cell r="A176">
            <v>60002612</v>
          </cell>
          <cell r="B176" t="str">
            <v>SANTA CLARA, DANIELA</v>
          </cell>
          <cell r="C176" t="str">
            <v>ANALISTA SSR.</v>
          </cell>
          <cell r="D176">
            <v>54</v>
          </cell>
          <cell r="E176" t="str">
            <v>Comercial</v>
          </cell>
          <cell r="F176" t="str">
            <v>Comercial PB Arg. S.A.</v>
          </cell>
          <cell r="G176" t="str">
            <v>DIRECCION COMERCIAL</v>
          </cell>
          <cell r="H176" t="str">
            <v>PLANEAMIENTO Y ATENCION COMERCIAL</v>
          </cell>
          <cell r="I176" t="str">
            <v>PLANIFICACION COMERCIAL</v>
          </cell>
          <cell r="J176">
            <v>0</v>
          </cell>
          <cell r="K176">
            <v>0</v>
          </cell>
          <cell r="L176" t="str">
            <v>Activos</v>
          </cell>
          <cell r="M176" t="str">
            <v>Fuera de Convenio</v>
          </cell>
          <cell r="N176" t="str">
            <v>Indeterminado</v>
          </cell>
          <cell r="O176" t="str">
            <v>Edif. Petrobras</v>
          </cell>
          <cell r="P176">
            <v>36923</v>
          </cell>
        </row>
        <row r="177">
          <cell r="A177">
            <v>60002647</v>
          </cell>
          <cell r="B177" t="str">
            <v>CATTANEO, MARTIN OSCAR</v>
          </cell>
          <cell r="C177" t="str">
            <v>REPRESENTANTE COMERCIAL</v>
          </cell>
          <cell r="D177">
            <v>54</v>
          </cell>
          <cell r="E177" t="str">
            <v>Comercial</v>
          </cell>
          <cell r="F177" t="str">
            <v>Comercial PB Arg. S.A.</v>
          </cell>
          <cell r="G177" t="str">
            <v>DIRECCION COMERCIAL</v>
          </cell>
          <cell r="H177" t="str">
            <v>PRODUCTOS PETROQUIMICOS Y ESPECIALES</v>
          </cell>
          <cell r="I177" t="str">
            <v>ELASTOMEROS</v>
          </cell>
          <cell r="J177">
            <v>0</v>
          </cell>
          <cell r="K177">
            <v>0</v>
          </cell>
          <cell r="L177" t="str">
            <v>Activos</v>
          </cell>
          <cell r="M177" t="str">
            <v>Fuera de Convenio</v>
          </cell>
          <cell r="N177" t="str">
            <v>Indeterminado</v>
          </cell>
          <cell r="O177" t="str">
            <v>Edif. Petrobras</v>
          </cell>
          <cell r="P177">
            <v>37245</v>
          </cell>
        </row>
        <row r="178">
          <cell r="A178">
            <v>60002736</v>
          </cell>
          <cell r="B178" t="str">
            <v>MORENO, PABLO EZEQUIEL</v>
          </cell>
          <cell r="C178" t="str">
            <v>ANALISTA SSR.</v>
          </cell>
          <cell r="D178">
            <v>53</v>
          </cell>
          <cell r="E178" t="str">
            <v>Comercial</v>
          </cell>
          <cell r="F178" t="str">
            <v>Comercial PB Arg. S.A.</v>
          </cell>
          <cell r="G178" t="str">
            <v>DIRECCION COMERCIAL</v>
          </cell>
          <cell r="H178" t="str">
            <v>SOPORTE TECNICO Y OPERACIONES</v>
          </cell>
          <cell r="I178" t="str">
            <v>LOGISTICA Y TRANSPORTE TERRESTRE</v>
          </cell>
          <cell r="J178" t="str">
            <v>CSMS LOGISTICA Y TTE TERRESTRE</v>
          </cell>
          <cell r="K178">
            <v>0</v>
          </cell>
          <cell r="L178" t="str">
            <v>Activos</v>
          </cell>
          <cell r="M178" t="str">
            <v>Fuera de Convenio</v>
          </cell>
          <cell r="N178" t="str">
            <v>Indeterminado</v>
          </cell>
          <cell r="O178" t="str">
            <v>Edif. Petrobras</v>
          </cell>
          <cell r="P178">
            <v>38777</v>
          </cell>
        </row>
        <row r="179">
          <cell r="A179">
            <v>60002766</v>
          </cell>
          <cell r="B179" t="str">
            <v>ZUCCHI, CHRISTIAN PABLO</v>
          </cell>
          <cell r="C179" t="str">
            <v>PROFESIONAL</v>
          </cell>
          <cell r="D179">
            <v>56</v>
          </cell>
          <cell r="E179" t="str">
            <v>Comercial</v>
          </cell>
          <cell r="F179" t="str">
            <v>Comercial PB Arg. S.A.</v>
          </cell>
          <cell r="G179" t="str">
            <v>DIRECCION COMERCIAL</v>
          </cell>
          <cell r="H179" t="str">
            <v>SOPORTE TECNICO Y OPERACIONES</v>
          </cell>
          <cell r="I179" t="str">
            <v>INGENIERIA Y SEGURIDAD OPERACIONAL</v>
          </cell>
          <cell r="J179" t="str">
            <v>OBRAS Y MANTENIMIENTO</v>
          </cell>
          <cell r="K179">
            <v>0</v>
          </cell>
          <cell r="L179" t="str">
            <v>Activos</v>
          </cell>
          <cell r="M179" t="str">
            <v>Fuera de Convenio</v>
          </cell>
          <cell r="N179" t="str">
            <v>Indeterminado</v>
          </cell>
          <cell r="O179" t="str">
            <v>Edif. Petrobras</v>
          </cell>
          <cell r="P179">
            <v>38621</v>
          </cell>
        </row>
        <row r="180">
          <cell r="A180">
            <v>60002798</v>
          </cell>
          <cell r="B180" t="str">
            <v>LOPEZ, ALFREDO JOSE</v>
          </cell>
          <cell r="C180" t="str">
            <v>ADMINISTRATIVO ESP.</v>
          </cell>
          <cell r="D180">
            <v>52</v>
          </cell>
          <cell r="E180" t="str">
            <v>Comercial</v>
          </cell>
          <cell r="F180" t="str">
            <v>Comercial PB Arg. S.A.</v>
          </cell>
          <cell r="G180" t="str">
            <v>DIRECCION COMERCIAL</v>
          </cell>
          <cell r="H180" t="str">
            <v>SOPORTE TECNICO Y OPERACIONES</v>
          </cell>
          <cell r="I180" t="str">
            <v>SERVICIO TECNICO Y CONTROL DE CALIDAD</v>
          </cell>
          <cell r="J180" t="str">
            <v>CONTROL DE CALIDAD</v>
          </cell>
          <cell r="K180">
            <v>0</v>
          </cell>
          <cell r="L180" t="str">
            <v>Activos</v>
          </cell>
          <cell r="M180" t="str">
            <v>Fuera de Convenio</v>
          </cell>
          <cell r="N180" t="str">
            <v>Indeterminado</v>
          </cell>
          <cell r="O180" t="str">
            <v>Edif. Petrobras</v>
          </cell>
          <cell r="P180">
            <v>35298</v>
          </cell>
        </row>
        <row r="181">
          <cell r="A181">
            <v>60002890</v>
          </cell>
          <cell r="B181" t="str">
            <v>PIÑEIRO, JORGE DANIEL</v>
          </cell>
          <cell r="C181" t="str">
            <v>ANALISTA JR.</v>
          </cell>
          <cell r="D181">
            <v>51</v>
          </cell>
          <cell r="E181" t="str">
            <v>Comercial</v>
          </cell>
          <cell r="F181" t="str">
            <v>Comercial PB Arg. S.A.</v>
          </cell>
          <cell r="G181" t="str">
            <v>DIRECCION COMERCIAL</v>
          </cell>
          <cell r="H181" t="str">
            <v>PLANEAMIENTO Y ATENCION COMERCIAL</v>
          </cell>
          <cell r="I181" t="str">
            <v>ADMINISTRACION COMERCIAL</v>
          </cell>
          <cell r="J181" t="str">
            <v>GRANDES CLIENTES, PETROQUIMICA Y ESP.</v>
          </cell>
          <cell r="K181">
            <v>0</v>
          </cell>
          <cell r="L181" t="str">
            <v>Activos</v>
          </cell>
          <cell r="M181" t="str">
            <v>Fuera de Convenio</v>
          </cell>
          <cell r="N181" t="str">
            <v>Indeterminado</v>
          </cell>
          <cell r="O181" t="str">
            <v>Edif. Petrobras</v>
          </cell>
          <cell r="P181">
            <v>38443</v>
          </cell>
        </row>
        <row r="182">
          <cell r="A182">
            <v>60003050</v>
          </cell>
          <cell r="B182" t="str">
            <v>ALFONSIN, SEBASTIAN</v>
          </cell>
          <cell r="C182" t="str">
            <v>REPRESENTANTE COMERCIAL</v>
          </cell>
          <cell r="D182">
            <v>51</v>
          </cell>
          <cell r="E182" t="str">
            <v>Comercial</v>
          </cell>
          <cell r="F182" t="str">
            <v>Comercial PB Arg. S.A.</v>
          </cell>
          <cell r="G182" t="str">
            <v>DIRECCION COMERCIAL</v>
          </cell>
          <cell r="H182" t="str">
            <v>VENTAS GRANDES CLIENTES</v>
          </cell>
          <cell r="I182" t="str">
            <v>GLP</v>
          </cell>
          <cell r="J182">
            <v>0</v>
          </cell>
          <cell r="K182">
            <v>0</v>
          </cell>
          <cell r="L182" t="str">
            <v>Activos</v>
          </cell>
          <cell r="M182" t="str">
            <v>Fuera de Convenio</v>
          </cell>
          <cell r="N182" t="str">
            <v>Indeterminado</v>
          </cell>
          <cell r="O182" t="str">
            <v>Edif. Petrobras</v>
          </cell>
          <cell r="P182">
            <v>38880</v>
          </cell>
        </row>
        <row r="183">
          <cell r="A183">
            <v>60003065</v>
          </cell>
          <cell r="B183" t="str">
            <v>CAGLIOLO, MARIA LUCIANA</v>
          </cell>
          <cell r="C183" t="str">
            <v>ANALISTA SSR.</v>
          </cell>
          <cell r="D183">
            <v>54</v>
          </cell>
          <cell r="E183" t="str">
            <v>Comercial</v>
          </cell>
          <cell r="F183" t="str">
            <v>Comercial PB Arg. S.A.</v>
          </cell>
          <cell r="G183" t="str">
            <v>DIRECCION COMERCIAL</v>
          </cell>
          <cell r="H183" t="str">
            <v>PLANEAMIENTO Y ATENCION COMERCIAL</v>
          </cell>
          <cell r="I183" t="str">
            <v>PLANIFICACION COMERCIAL</v>
          </cell>
          <cell r="J183">
            <v>0</v>
          </cell>
          <cell r="K183">
            <v>0</v>
          </cell>
          <cell r="L183" t="str">
            <v>Activos</v>
          </cell>
          <cell r="M183" t="str">
            <v>Fuera de Convenio</v>
          </cell>
          <cell r="N183" t="str">
            <v>Indeterminado</v>
          </cell>
          <cell r="O183" t="str">
            <v>Edif. Petrobras</v>
          </cell>
          <cell r="P183">
            <v>38474</v>
          </cell>
        </row>
        <row r="184">
          <cell r="A184">
            <v>60003094</v>
          </cell>
          <cell r="B184" t="str">
            <v>MASSARA, MARIELA VERONICA</v>
          </cell>
          <cell r="C184" t="str">
            <v>ANALISTA JR.</v>
          </cell>
          <cell r="D184">
            <v>53</v>
          </cell>
          <cell r="E184" t="str">
            <v>Comercial</v>
          </cell>
          <cell r="F184" t="str">
            <v>Comercial PB Arg. S.A.</v>
          </cell>
          <cell r="G184" t="str">
            <v>DIRECCION COMERCIAL</v>
          </cell>
          <cell r="H184" t="str">
            <v>PLANEAMIENTO Y ATENCION COMERCIAL</v>
          </cell>
          <cell r="I184" t="str">
            <v>ADMINISTRACION COMERCIAL</v>
          </cell>
          <cell r="J184" t="str">
            <v>GRANDES CLIENTES, PETROQUIMICA Y ESP.</v>
          </cell>
          <cell r="K184">
            <v>0</v>
          </cell>
          <cell r="L184" t="str">
            <v>Activos</v>
          </cell>
          <cell r="M184" t="str">
            <v>Fuera de Convenio</v>
          </cell>
          <cell r="N184" t="str">
            <v>Indeterminado</v>
          </cell>
          <cell r="O184" t="str">
            <v>Edif. Petrobras</v>
          </cell>
          <cell r="P184">
            <v>35744</v>
          </cell>
        </row>
        <row r="185">
          <cell r="A185">
            <v>60003097</v>
          </cell>
          <cell r="B185" t="str">
            <v>PEDROTTI, FRANCISCO NICOLAS</v>
          </cell>
          <cell r="C185" t="str">
            <v>COORDINADOR</v>
          </cell>
          <cell r="D185">
            <v>56</v>
          </cell>
          <cell r="E185" t="str">
            <v>Comercial</v>
          </cell>
          <cell r="F185" t="str">
            <v>Comercial PB Arg. S.A.</v>
          </cell>
          <cell r="G185" t="str">
            <v>DIRECCION COMERCIAL</v>
          </cell>
          <cell r="H185" t="str">
            <v>PRODUCTOS PETROQUIMICOS Y ESPECIALES</v>
          </cell>
          <cell r="I185">
            <v>0</v>
          </cell>
          <cell r="J185">
            <v>0</v>
          </cell>
          <cell r="K185">
            <v>0</v>
          </cell>
          <cell r="L185" t="str">
            <v>Activos</v>
          </cell>
          <cell r="M185" t="str">
            <v>Fuera de Convenio</v>
          </cell>
          <cell r="N185" t="str">
            <v>Indeterminado</v>
          </cell>
          <cell r="O185" t="str">
            <v>Edif. Petrobras</v>
          </cell>
          <cell r="P185">
            <v>37165</v>
          </cell>
        </row>
        <row r="186">
          <cell r="A186">
            <v>60003163</v>
          </cell>
          <cell r="B186" t="str">
            <v>BONO, EZEQUIEL HERNAN</v>
          </cell>
          <cell r="C186" t="str">
            <v>PROFESIONAL</v>
          </cell>
          <cell r="D186">
            <v>54</v>
          </cell>
          <cell r="E186" t="str">
            <v>Comercial</v>
          </cell>
          <cell r="F186" t="str">
            <v>Comercial PB Arg. S.A.</v>
          </cell>
          <cell r="G186" t="str">
            <v>DIRECCION COMERCIAL</v>
          </cell>
          <cell r="H186" t="str">
            <v>SOPORTE TECNICO Y OPERACIONES</v>
          </cell>
          <cell r="I186" t="str">
            <v>INGENIERIA Y SEGURIDAD OPERACIONAL</v>
          </cell>
          <cell r="J186" t="str">
            <v>INSTALACIONES</v>
          </cell>
          <cell r="K186">
            <v>0</v>
          </cell>
          <cell r="L186" t="str">
            <v>Activos</v>
          </cell>
          <cell r="M186" t="str">
            <v>Fuera de Convenio</v>
          </cell>
          <cell r="N186" t="str">
            <v>Indeterminado</v>
          </cell>
          <cell r="O186" t="str">
            <v>Edif. Petrobras</v>
          </cell>
          <cell r="P186">
            <v>38642</v>
          </cell>
        </row>
        <row r="187">
          <cell r="A187">
            <v>60003175</v>
          </cell>
          <cell r="B187" t="str">
            <v>PANDO, MATIAS IGNACIO</v>
          </cell>
          <cell r="C187" t="str">
            <v>REPRESENTANTE COMERCIAL</v>
          </cell>
          <cell r="D187">
            <v>54</v>
          </cell>
          <cell r="E187" t="str">
            <v>Comercial</v>
          </cell>
          <cell r="F187" t="str">
            <v>Comercial PB Arg. S.A.</v>
          </cell>
          <cell r="G187" t="str">
            <v>DIRECCION COMERCIAL</v>
          </cell>
          <cell r="H187" t="str">
            <v>PRODUCTOS PETROQUIMICOS Y ESPECIALES</v>
          </cell>
          <cell r="I187" t="str">
            <v>BOPS</v>
          </cell>
          <cell r="J187">
            <v>0</v>
          </cell>
          <cell r="K187">
            <v>0</v>
          </cell>
          <cell r="L187" t="str">
            <v>Activos</v>
          </cell>
          <cell r="M187" t="str">
            <v>Fuera de Convenio</v>
          </cell>
          <cell r="N187" t="str">
            <v>Indeterminado</v>
          </cell>
          <cell r="O187" t="str">
            <v>Edif. Petrobras</v>
          </cell>
          <cell r="P187">
            <v>35704</v>
          </cell>
        </row>
        <row r="188">
          <cell r="A188">
            <v>60003184</v>
          </cell>
          <cell r="B188" t="str">
            <v>HERNANDEZ, RAUL SANTIAGO</v>
          </cell>
          <cell r="C188" t="str">
            <v>ANALISTA SSR.</v>
          </cell>
          <cell r="D188">
            <v>54</v>
          </cell>
          <cell r="E188" t="str">
            <v>Comercial</v>
          </cell>
          <cell r="F188" t="str">
            <v>Comercial PB Arg. S.A.</v>
          </cell>
          <cell r="G188" t="str">
            <v>DIRECCION COMERCIAL</v>
          </cell>
          <cell r="H188" t="str">
            <v>ESTACIONES DE SERVICIO</v>
          </cell>
          <cell r="I188" t="str">
            <v>OPERACIONES RED TERCEROS</v>
          </cell>
          <cell r="J188">
            <v>0</v>
          </cell>
          <cell r="K188">
            <v>0</v>
          </cell>
          <cell r="L188" t="str">
            <v>Activos</v>
          </cell>
          <cell r="M188" t="str">
            <v>Fuera de Convenio</v>
          </cell>
          <cell r="N188" t="str">
            <v>Indeterminado</v>
          </cell>
          <cell r="O188" t="str">
            <v>Edif. Petrobras</v>
          </cell>
          <cell r="P188">
            <v>35942</v>
          </cell>
        </row>
        <row r="189">
          <cell r="A189">
            <v>60003200</v>
          </cell>
          <cell r="B189" t="str">
            <v>MEYER, DIEGO TOMAS</v>
          </cell>
          <cell r="C189" t="str">
            <v>PROFESIONAL</v>
          </cell>
          <cell r="D189">
            <v>55</v>
          </cell>
          <cell r="E189" t="str">
            <v>Comercial</v>
          </cell>
          <cell r="F189" t="str">
            <v>Comercial PB Arg. S.A.</v>
          </cell>
          <cell r="G189" t="str">
            <v>DIRECCION COMERCIAL</v>
          </cell>
          <cell r="H189" t="str">
            <v>VENTAS GRANDES CLIENTES</v>
          </cell>
          <cell r="I189" t="str">
            <v>INDUSTRIA Y VENTAS DIRECTAS</v>
          </cell>
          <cell r="J189">
            <v>0</v>
          </cell>
          <cell r="K189">
            <v>0</v>
          </cell>
          <cell r="L189" t="str">
            <v>Activos</v>
          </cell>
          <cell r="M189" t="str">
            <v>Fuera de Convenio</v>
          </cell>
          <cell r="N189" t="str">
            <v>Indeterminado</v>
          </cell>
          <cell r="O189" t="str">
            <v>Edif. Petrobras</v>
          </cell>
          <cell r="P189">
            <v>38353</v>
          </cell>
        </row>
        <row r="190">
          <cell r="A190">
            <v>60003223</v>
          </cell>
          <cell r="B190" t="str">
            <v>IOVINO, JUAN PABLO</v>
          </cell>
          <cell r="C190" t="str">
            <v>ANALISTA SSR.</v>
          </cell>
          <cell r="D190">
            <v>55</v>
          </cell>
          <cell r="E190" t="str">
            <v>Comercial</v>
          </cell>
          <cell r="F190" t="str">
            <v>Comercial PB Arg. S.A.</v>
          </cell>
          <cell r="G190" t="str">
            <v>DIRECCION COMERCIAL</v>
          </cell>
          <cell r="H190" t="str">
            <v>PLANEAMIENTO Y ATENCION COMERCIAL</v>
          </cell>
          <cell r="I190" t="str">
            <v>GESTION COMERCIAL</v>
          </cell>
          <cell r="J190">
            <v>0</v>
          </cell>
          <cell r="K190">
            <v>0</v>
          </cell>
          <cell r="L190" t="str">
            <v>Activos</v>
          </cell>
          <cell r="M190" t="str">
            <v>Fuera de Convenio</v>
          </cell>
          <cell r="N190" t="str">
            <v>Indeterminado</v>
          </cell>
          <cell r="O190" t="str">
            <v>Edif. Petrobras</v>
          </cell>
          <cell r="P190">
            <v>35461</v>
          </cell>
        </row>
        <row r="191">
          <cell r="A191">
            <v>60003230</v>
          </cell>
          <cell r="B191" t="str">
            <v>MILITO, MAXIMILIANO</v>
          </cell>
          <cell r="C191" t="str">
            <v>REPRESENTANTE COMERCIAL</v>
          </cell>
          <cell r="D191">
            <v>53</v>
          </cell>
          <cell r="E191" t="str">
            <v>Comercial</v>
          </cell>
          <cell r="F191" t="str">
            <v>Comercial PB Arg. S.A.</v>
          </cell>
          <cell r="G191" t="str">
            <v>DIRECCION COMERCIAL</v>
          </cell>
          <cell r="H191" t="str">
            <v>PRODUCTOS PETROQUIMICOS Y ESPECIALES</v>
          </cell>
          <cell r="I191" t="str">
            <v>BOPS</v>
          </cell>
          <cell r="J191">
            <v>0</v>
          </cell>
          <cell r="K191">
            <v>0</v>
          </cell>
          <cell r="L191" t="str">
            <v>Activos</v>
          </cell>
          <cell r="M191" t="str">
            <v>Fuera de Convenio</v>
          </cell>
          <cell r="N191" t="str">
            <v>Indeterminado</v>
          </cell>
          <cell r="O191" t="str">
            <v>Edif. Petrobras</v>
          </cell>
          <cell r="P191">
            <v>35827</v>
          </cell>
        </row>
        <row r="192">
          <cell r="A192">
            <v>60003249</v>
          </cell>
          <cell r="B192" t="str">
            <v>ARIAS, MARIA CLOTILDE</v>
          </cell>
          <cell r="C192" t="str">
            <v>ANALISTA JR.</v>
          </cell>
          <cell r="D192">
            <v>52</v>
          </cell>
          <cell r="E192" t="str">
            <v>Comercial</v>
          </cell>
          <cell r="F192" t="str">
            <v>Comercial PB Arg. S.A.</v>
          </cell>
          <cell r="G192" t="str">
            <v>DIRECCION COMERCIAL</v>
          </cell>
          <cell r="H192" t="str">
            <v>PLANEAMIENTO Y ATENCION COMERCIAL</v>
          </cell>
          <cell r="I192" t="str">
            <v>ADMINISTRACION COMERCIAL</v>
          </cell>
          <cell r="J192" t="str">
            <v>RED DE TERCEROS</v>
          </cell>
          <cell r="K192">
            <v>0</v>
          </cell>
          <cell r="L192" t="str">
            <v>Activos</v>
          </cell>
          <cell r="M192" t="str">
            <v>Fuera de Convenio</v>
          </cell>
          <cell r="N192" t="str">
            <v>Indeterminado</v>
          </cell>
          <cell r="O192" t="str">
            <v>Edif. Petrobras</v>
          </cell>
          <cell r="P192">
            <v>35947</v>
          </cell>
        </row>
        <row r="193">
          <cell r="A193">
            <v>60003392</v>
          </cell>
          <cell r="B193" t="str">
            <v>LOPEZ ELGUEA, HERNAN</v>
          </cell>
          <cell r="C193" t="str">
            <v>REPRESENTANTE COMERCIAL</v>
          </cell>
          <cell r="D193">
            <v>54</v>
          </cell>
          <cell r="E193" t="str">
            <v>Comercial</v>
          </cell>
          <cell r="F193" t="str">
            <v>Comercial PB Arg. S.A.</v>
          </cell>
          <cell r="G193" t="str">
            <v>DIRECCION COMERCIAL</v>
          </cell>
          <cell r="H193" t="str">
            <v>VENTAS GRANDES CLIENTES</v>
          </cell>
          <cell r="I193" t="str">
            <v>MERCADO NAVAL</v>
          </cell>
          <cell r="J193">
            <v>0</v>
          </cell>
          <cell r="K193">
            <v>0</v>
          </cell>
          <cell r="L193" t="str">
            <v>Activos</v>
          </cell>
          <cell r="M193" t="str">
            <v>Fuera de Convenio</v>
          </cell>
          <cell r="N193" t="str">
            <v>Indeterminado</v>
          </cell>
          <cell r="O193" t="str">
            <v>Edif. Petrobras</v>
          </cell>
          <cell r="P193">
            <v>39052</v>
          </cell>
        </row>
        <row r="194">
          <cell r="A194">
            <v>60003441</v>
          </cell>
          <cell r="B194" t="str">
            <v>LABADIE, PABLO ANDRES</v>
          </cell>
          <cell r="C194" t="str">
            <v>ANALISTA SSR.</v>
          </cell>
          <cell r="D194">
            <v>54</v>
          </cell>
          <cell r="E194" t="str">
            <v>Comercial</v>
          </cell>
          <cell r="F194" t="str">
            <v>Comercial PB Arg. S.A.</v>
          </cell>
          <cell r="G194" t="str">
            <v>DIRECCION COMERCIAL</v>
          </cell>
          <cell r="H194" t="str">
            <v>PLANEAMIENTO Y ATENCION COMERCIAL</v>
          </cell>
          <cell r="I194" t="str">
            <v>GESTION COMERCIAL</v>
          </cell>
          <cell r="J194">
            <v>0</v>
          </cell>
          <cell r="K194">
            <v>0</v>
          </cell>
          <cell r="L194" t="str">
            <v>Activos</v>
          </cell>
          <cell r="M194" t="str">
            <v>Fuera de Convenio</v>
          </cell>
          <cell r="N194" t="str">
            <v>Indeterminado</v>
          </cell>
          <cell r="O194" t="str">
            <v>Edif. Petrobras</v>
          </cell>
          <cell r="P194">
            <v>36926</v>
          </cell>
        </row>
        <row r="195">
          <cell r="A195">
            <v>60003522</v>
          </cell>
          <cell r="B195" t="str">
            <v>SAIGG ASHARDJIAN, FACUNDO</v>
          </cell>
          <cell r="C195" t="str">
            <v>COORDINADOR</v>
          </cell>
          <cell r="D195">
            <v>56</v>
          </cell>
          <cell r="E195" t="str">
            <v>Comercial</v>
          </cell>
          <cell r="F195" t="str">
            <v>Comercial PB Arg. S.A.</v>
          </cell>
          <cell r="G195" t="str">
            <v>DIRECCION COMERCIAL</v>
          </cell>
          <cell r="H195" t="str">
            <v>PLANEAMIENTO Y ATENCION COMERCIAL</v>
          </cell>
          <cell r="I195" t="str">
            <v>ATENCION INTEGRAL AL CLIENTE</v>
          </cell>
          <cell r="J195" t="str">
            <v>SERVICIO DE ATENCION AL CLIENTE</v>
          </cell>
          <cell r="K195">
            <v>0</v>
          </cell>
          <cell r="L195" t="str">
            <v>Activos</v>
          </cell>
          <cell r="M195" t="str">
            <v>Fuera de Convenio</v>
          </cell>
          <cell r="N195" t="str">
            <v>Indeterminado</v>
          </cell>
          <cell r="O195" t="str">
            <v>Edif. Petrobras</v>
          </cell>
          <cell r="P195">
            <v>38642</v>
          </cell>
        </row>
        <row r="196">
          <cell r="A196">
            <v>60003527</v>
          </cell>
          <cell r="B196" t="str">
            <v>LONGHITANO, CAROLINA PAULA</v>
          </cell>
          <cell r="C196" t="str">
            <v>ANALISTA JR.</v>
          </cell>
          <cell r="D196">
            <v>53</v>
          </cell>
          <cell r="E196" t="str">
            <v>Comercial</v>
          </cell>
          <cell r="F196" t="str">
            <v>Comercial PB Arg. S.A.</v>
          </cell>
          <cell r="G196" t="str">
            <v>DIRECCION COMERCIAL</v>
          </cell>
          <cell r="H196" t="str">
            <v>PIFCO OPERACIONES</v>
          </cell>
          <cell r="I196">
            <v>0</v>
          </cell>
          <cell r="J196">
            <v>0</v>
          </cell>
          <cell r="K196">
            <v>0</v>
          </cell>
          <cell r="L196" t="str">
            <v>Activos</v>
          </cell>
          <cell r="M196" t="str">
            <v>Fuera de Convenio</v>
          </cell>
          <cell r="N196" t="str">
            <v>Indeterminado</v>
          </cell>
          <cell r="O196" t="str">
            <v>Edif. Petrobras</v>
          </cell>
          <cell r="P196">
            <v>38261</v>
          </cell>
        </row>
        <row r="197">
          <cell r="A197">
            <v>60003661</v>
          </cell>
          <cell r="B197" t="str">
            <v>ALBERTOTTI, ANDREA ALEJANDRA</v>
          </cell>
          <cell r="C197" t="str">
            <v>ANALISTA SSR.</v>
          </cell>
          <cell r="D197">
            <v>54</v>
          </cell>
          <cell r="E197" t="str">
            <v>Comercial</v>
          </cell>
          <cell r="F197" t="str">
            <v>Comercial PB Arg. S.A.</v>
          </cell>
          <cell r="G197" t="str">
            <v>DIRECCION COMERCIAL</v>
          </cell>
          <cell r="H197" t="str">
            <v>PLANEAMIENTO Y ATENCION COMERCIAL</v>
          </cell>
          <cell r="I197" t="str">
            <v>ATENCION INTEGRAL AL CLIENTE</v>
          </cell>
          <cell r="J197" t="str">
            <v>GESTION CON CLIENTES Y FIDELIZACION</v>
          </cell>
          <cell r="K197">
            <v>0</v>
          </cell>
          <cell r="L197" t="str">
            <v>Activos</v>
          </cell>
          <cell r="M197" t="str">
            <v>Fuera de Convenio</v>
          </cell>
          <cell r="N197" t="str">
            <v>Indeterminado</v>
          </cell>
          <cell r="O197" t="str">
            <v>Edif. Petrobras</v>
          </cell>
          <cell r="P197">
            <v>38642</v>
          </cell>
        </row>
        <row r="198">
          <cell r="A198">
            <v>60003764</v>
          </cell>
          <cell r="B198" t="str">
            <v>MILLAN, CESAR SEBASTIAN</v>
          </cell>
          <cell r="C198" t="str">
            <v>ANALISTA JR.</v>
          </cell>
          <cell r="D198">
            <v>53</v>
          </cell>
          <cell r="E198" t="str">
            <v>Comercial</v>
          </cell>
          <cell r="F198" t="str">
            <v>Comercial PB Arg. S.A.</v>
          </cell>
          <cell r="G198" t="str">
            <v>DIRECCION COMERCIAL</v>
          </cell>
          <cell r="H198" t="str">
            <v>PLANEAMIENTO Y ATENCION COMERCIAL</v>
          </cell>
          <cell r="I198" t="str">
            <v>PLANIFICACION COMERCIAL</v>
          </cell>
          <cell r="J198">
            <v>0</v>
          </cell>
          <cell r="K198">
            <v>0</v>
          </cell>
          <cell r="L198" t="str">
            <v>Activos</v>
          </cell>
          <cell r="M198" t="str">
            <v>Fuera de Convenio</v>
          </cell>
          <cell r="N198" t="str">
            <v>Indeterminado</v>
          </cell>
          <cell r="O198" t="str">
            <v>Edif. Petrobras</v>
          </cell>
          <cell r="P198">
            <v>37226</v>
          </cell>
        </row>
        <row r="199">
          <cell r="A199">
            <v>60003849</v>
          </cell>
          <cell r="B199" t="str">
            <v>CABRERA, GASTON ALEJANDRO</v>
          </cell>
          <cell r="C199" t="str">
            <v>ANALISTA SSR.</v>
          </cell>
          <cell r="D199">
            <v>54</v>
          </cell>
          <cell r="E199" t="str">
            <v>Comercial</v>
          </cell>
          <cell r="F199" t="str">
            <v>Comercial PB Arg. S.A.</v>
          </cell>
          <cell r="G199" t="str">
            <v>DIRECCION COMERCIAL</v>
          </cell>
          <cell r="H199" t="str">
            <v>PLANEAMIENTO Y ATENCION COMERCIAL</v>
          </cell>
          <cell r="I199" t="str">
            <v>PRECIOS</v>
          </cell>
          <cell r="J199">
            <v>0</v>
          </cell>
          <cell r="K199">
            <v>0</v>
          </cell>
          <cell r="L199" t="str">
            <v>Activos</v>
          </cell>
          <cell r="M199" t="str">
            <v>Fuera de Convenio</v>
          </cell>
          <cell r="N199" t="str">
            <v>Indeterminado</v>
          </cell>
          <cell r="O199" t="str">
            <v>Edif. Petrobras</v>
          </cell>
          <cell r="P199">
            <v>38657</v>
          </cell>
        </row>
        <row r="200">
          <cell r="A200">
            <v>60003896</v>
          </cell>
          <cell r="B200" t="str">
            <v>MARINELLI, GERMAN</v>
          </cell>
          <cell r="C200" t="str">
            <v>REPRESENTANTE COMERCIAL</v>
          </cell>
          <cell r="D200">
            <v>53</v>
          </cell>
          <cell r="E200" t="str">
            <v>Comercial</v>
          </cell>
          <cell r="F200" t="str">
            <v>Comercial PB Arg. S.A.</v>
          </cell>
          <cell r="G200" t="str">
            <v>DIRECCION COMERCIAL</v>
          </cell>
          <cell r="H200" t="str">
            <v>VENTAS GRANDES CLIENTES</v>
          </cell>
          <cell r="I200" t="str">
            <v>GLP</v>
          </cell>
          <cell r="J200">
            <v>0</v>
          </cell>
          <cell r="K200">
            <v>0</v>
          </cell>
          <cell r="L200" t="str">
            <v>Activos</v>
          </cell>
          <cell r="M200" t="str">
            <v>Fuera de Convenio</v>
          </cell>
          <cell r="N200" t="str">
            <v>Indeterminado</v>
          </cell>
          <cell r="O200" t="str">
            <v>Edif. Petrobras</v>
          </cell>
          <cell r="P200">
            <v>38108</v>
          </cell>
        </row>
        <row r="201">
          <cell r="A201">
            <v>60003925</v>
          </cell>
          <cell r="B201" t="str">
            <v>CASO, JULIETA ANDREA</v>
          </cell>
          <cell r="C201" t="str">
            <v>ADMINISTRATIVO ESP.</v>
          </cell>
          <cell r="D201">
            <v>52</v>
          </cell>
          <cell r="E201" t="str">
            <v>Comercial</v>
          </cell>
          <cell r="F201" t="str">
            <v>Comercial PB Arg. S.A.</v>
          </cell>
          <cell r="G201" t="str">
            <v>DIRECCION COMERCIAL</v>
          </cell>
          <cell r="H201" t="str">
            <v>SOPORTE TECNICO Y OPERACIONES</v>
          </cell>
          <cell r="I201" t="str">
            <v>LOGISTICA Y TRANSPORTE TERRESTRE</v>
          </cell>
          <cell r="J201">
            <v>0</v>
          </cell>
          <cell r="K201">
            <v>0</v>
          </cell>
          <cell r="L201" t="str">
            <v>Activos</v>
          </cell>
          <cell r="M201" t="str">
            <v>Fuera de Convenio</v>
          </cell>
          <cell r="N201" t="str">
            <v>Indeterminado</v>
          </cell>
          <cell r="O201" t="str">
            <v>Edif. Petrobras</v>
          </cell>
          <cell r="P201">
            <v>38596</v>
          </cell>
        </row>
        <row r="202">
          <cell r="A202">
            <v>60004032</v>
          </cell>
          <cell r="B202" t="str">
            <v>LLORCA, EZEQUIEL LUJAN</v>
          </cell>
          <cell r="C202" t="str">
            <v>ANALISTA JR.</v>
          </cell>
          <cell r="D202">
            <v>53</v>
          </cell>
          <cell r="E202" t="str">
            <v>Comercial</v>
          </cell>
          <cell r="F202" t="str">
            <v>Comercial PB Arg. S.A.</v>
          </cell>
          <cell r="G202" t="str">
            <v>DIRECCION COMERCIAL</v>
          </cell>
          <cell r="H202" t="str">
            <v>PLANEAMIENTO Y ATENCION COMERCIAL</v>
          </cell>
          <cell r="I202" t="str">
            <v>GESTION COMERCIAL</v>
          </cell>
          <cell r="J202">
            <v>0</v>
          </cell>
          <cell r="K202">
            <v>0</v>
          </cell>
          <cell r="L202" t="str">
            <v>Activos</v>
          </cell>
          <cell r="M202" t="str">
            <v>Fuera de Convenio</v>
          </cell>
          <cell r="N202" t="str">
            <v>Indeterminado</v>
          </cell>
          <cell r="O202" t="str">
            <v>Edif. Petrobras</v>
          </cell>
          <cell r="P202">
            <v>39052</v>
          </cell>
        </row>
        <row r="203">
          <cell r="A203">
            <v>60004049</v>
          </cell>
          <cell r="B203" t="str">
            <v>MOHR, DIEGO</v>
          </cell>
          <cell r="C203" t="str">
            <v>REPRESENTANTE COMERCIAL</v>
          </cell>
          <cell r="D203">
            <v>53</v>
          </cell>
          <cell r="E203" t="str">
            <v>Comercial</v>
          </cell>
          <cell r="F203" t="str">
            <v>Comercial PB Arg. S.A.</v>
          </cell>
          <cell r="G203" t="str">
            <v>DIRECCION COMERCIAL</v>
          </cell>
          <cell r="H203" t="str">
            <v>PRODUCTOS PETROQUIMICOS Y ESPECIALES</v>
          </cell>
          <cell r="I203" t="str">
            <v>PS Y ESTIRENO</v>
          </cell>
          <cell r="J203">
            <v>0</v>
          </cell>
          <cell r="K203">
            <v>0</v>
          </cell>
          <cell r="L203" t="str">
            <v>Activos</v>
          </cell>
          <cell r="M203" t="str">
            <v>Fuera de Convenio</v>
          </cell>
          <cell r="N203" t="str">
            <v>Indeterminado</v>
          </cell>
          <cell r="O203" t="str">
            <v>Edif. Petrobras</v>
          </cell>
          <cell r="P203">
            <v>38642</v>
          </cell>
        </row>
        <row r="204">
          <cell r="A204">
            <v>60004528</v>
          </cell>
          <cell r="B204" t="str">
            <v>LOPEZ MADELAIRE, GLADYS AURELIA</v>
          </cell>
          <cell r="C204" t="str">
            <v>ANALISTA JR.</v>
          </cell>
          <cell r="D204">
            <v>53</v>
          </cell>
          <cell r="E204" t="str">
            <v>Comercial</v>
          </cell>
          <cell r="F204" t="str">
            <v>Comercial PB Arg. S.A.</v>
          </cell>
          <cell r="G204" t="str">
            <v>DIRECCION COMERCIAL</v>
          </cell>
          <cell r="H204" t="str">
            <v>PLANEAMIENTO Y ATENCION COMERCIAL</v>
          </cell>
          <cell r="I204" t="str">
            <v>PRECIOS</v>
          </cell>
          <cell r="J204">
            <v>0</v>
          </cell>
          <cell r="K204">
            <v>0</v>
          </cell>
          <cell r="L204" t="str">
            <v>Activos</v>
          </cell>
          <cell r="M204" t="str">
            <v>Fuera de Convenio</v>
          </cell>
          <cell r="N204" t="str">
            <v>Indeterminado</v>
          </cell>
          <cell r="O204" t="str">
            <v>Edif. Petrobras</v>
          </cell>
          <cell r="P204">
            <v>38108</v>
          </cell>
        </row>
        <row r="205">
          <cell r="A205">
            <v>60004567</v>
          </cell>
          <cell r="B205" t="str">
            <v>RUIZ, JUAN ADOLFO</v>
          </cell>
          <cell r="C205" t="str">
            <v>PROFESIONAL</v>
          </cell>
          <cell r="D205">
            <v>56</v>
          </cell>
          <cell r="E205" t="str">
            <v>Comercial</v>
          </cell>
          <cell r="F205" t="str">
            <v>Comercial PB Arg. S.A.</v>
          </cell>
          <cell r="G205" t="str">
            <v>DIRECCION COMERCIAL</v>
          </cell>
          <cell r="H205" t="str">
            <v>SOPORTE TECNICO Y OPERACIONES</v>
          </cell>
          <cell r="I205" t="str">
            <v>SERVICIO TECNICO Y CONTROL DE CALIDAD</v>
          </cell>
          <cell r="J205">
            <v>0</v>
          </cell>
          <cell r="K205">
            <v>0</v>
          </cell>
          <cell r="L205" t="str">
            <v>Activos</v>
          </cell>
          <cell r="M205" t="str">
            <v>Fuera de Convenio</v>
          </cell>
          <cell r="N205" t="str">
            <v>Indeterminado</v>
          </cell>
          <cell r="O205" t="str">
            <v>Edif. Petrobras</v>
          </cell>
          <cell r="P205">
            <v>32874</v>
          </cell>
        </row>
        <row r="206">
          <cell r="A206">
            <v>60004767</v>
          </cell>
          <cell r="B206" t="str">
            <v>BRAMANTE, GUSTAVO DANIEL</v>
          </cell>
          <cell r="C206" t="str">
            <v>ANALISTA SSR.</v>
          </cell>
          <cell r="D206">
            <v>54</v>
          </cell>
          <cell r="E206" t="str">
            <v>Comercial</v>
          </cell>
          <cell r="F206" t="str">
            <v>Comercial PB Arg. S.A.</v>
          </cell>
          <cell r="G206" t="str">
            <v>DIRECCION COMERCIAL</v>
          </cell>
          <cell r="H206" t="str">
            <v>SOPORTE TECNICO Y OPERACIONES</v>
          </cell>
          <cell r="I206" t="str">
            <v>SERVICIO TECNICO Y CONTROL DE CALIDAD</v>
          </cell>
          <cell r="J206" t="str">
            <v>CAPACITIO</v>
          </cell>
          <cell r="K206">
            <v>0</v>
          </cell>
          <cell r="L206" t="str">
            <v>Activos</v>
          </cell>
          <cell r="M206" t="str">
            <v>Fuera de Convenio</v>
          </cell>
          <cell r="N206" t="str">
            <v>Indeterminado</v>
          </cell>
          <cell r="O206" t="str">
            <v>Edif. Petrobras</v>
          </cell>
          <cell r="P206">
            <v>39114</v>
          </cell>
        </row>
        <row r="207">
          <cell r="A207">
            <v>60004847</v>
          </cell>
          <cell r="B207" t="str">
            <v>BONAMUSA, MARIA LAURA</v>
          </cell>
          <cell r="C207" t="str">
            <v>ANALISTA JR.</v>
          </cell>
          <cell r="D207">
            <v>53</v>
          </cell>
          <cell r="E207" t="str">
            <v>Comercial</v>
          </cell>
          <cell r="F207" t="str">
            <v>Comercial PB Arg. S.A.</v>
          </cell>
          <cell r="G207" t="str">
            <v>DIRECCION COMERCIAL</v>
          </cell>
          <cell r="H207" t="str">
            <v>PLANEAMIENTO Y ATENCION COMERCIAL</v>
          </cell>
          <cell r="I207" t="str">
            <v>ADMINISTRACION COMERCIAL</v>
          </cell>
          <cell r="J207" t="str">
            <v>RED PROPIA</v>
          </cell>
          <cell r="K207">
            <v>0</v>
          </cell>
          <cell r="L207" t="str">
            <v>Activos</v>
          </cell>
          <cell r="M207" t="str">
            <v>Fuera de Convenio</v>
          </cell>
          <cell r="N207" t="str">
            <v>Indeterminado</v>
          </cell>
          <cell r="O207" t="str">
            <v>Edif. Petrobras</v>
          </cell>
          <cell r="P207">
            <v>38636</v>
          </cell>
        </row>
        <row r="208">
          <cell r="A208">
            <v>60004848</v>
          </cell>
          <cell r="B208" t="str">
            <v>MELISSO, GABRIELA LAURA</v>
          </cell>
          <cell r="C208" t="str">
            <v>ANALISTA JR.</v>
          </cell>
          <cell r="D208">
            <v>53</v>
          </cell>
          <cell r="E208" t="str">
            <v>Comercial</v>
          </cell>
          <cell r="F208" t="str">
            <v>Comercial PB Arg. S.A.</v>
          </cell>
          <cell r="G208" t="str">
            <v>DIRECCION COMERCIAL</v>
          </cell>
          <cell r="H208" t="str">
            <v>PLANEAMIENTO Y ATENCION COMERCIAL</v>
          </cell>
          <cell r="I208" t="str">
            <v>ADMINISTRACION COMERCIAL</v>
          </cell>
          <cell r="J208" t="str">
            <v>RED PROPIA</v>
          </cell>
          <cell r="K208">
            <v>0</v>
          </cell>
          <cell r="L208" t="str">
            <v>Activos</v>
          </cell>
          <cell r="M208" t="str">
            <v>Fuera de Convenio</v>
          </cell>
          <cell r="N208" t="str">
            <v>Indeterminado</v>
          </cell>
          <cell r="O208" t="str">
            <v>Edif. Petrobras</v>
          </cell>
          <cell r="P208">
            <v>36586</v>
          </cell>
        </row>
        <row r="209">
          <cell r="A209">
            <v>60004849</v>
          </cell>
          <cell r="B209" t="str">
            <v>D´AMBROSIO, LEANDRO LEONEL</v>
          </cell>
          <cell r="C209" t="str">
            <v>ANALISTA SR.</v>
          </cell>
          <cell r="D209">
            <v>56</v>
          </cell>
          <cell r="E209" t="str">
            <v>Comercial</v>
          </cell>
          <cell r="F209" t="str">
            <v>Comercial PB Arg. S.A.</v>
          </cell>
          <cell r="G209" t="str">
            <v>DIRECCION COMERCIAL</v>
          </cell>
          <cell r="H209" t="str">
            <v>PLANEAMIENTO Y ATENCION COMERCIAL</v>
          </cell>
          <cell r="I209" t="str">
            <v>ADMINISTRACION COMERCIAL</v>
          </cell>
          <cell r="J209" t="str">
            <v>RED PROPIA</v>
          </cell>
          <cell r="K209">
            <v>0</v>
          </cell>
          <cell r="L209" t="str">
            <v>Activos</v>
          </cell>
          <cell r="M209" t="str">
            <v>Fuera de Convenio</v>
          </cell>
          <cell r="N209" t="str">
            <v>Indeterminado</v>
          </cell>
          <cell r="O209" t="str">
            <v>Edif. Petrobras</v>
          </cell>
          <cell r="P209">
            <v>34122</v>
          </cell>
        </row>
        <row r="210">
          <cell r="A210">
            <v>60004850</v>
          </cell>
          <cell r="B210" t="str">
            <v>GALAVANESKY MARELLI, LUIS ABRAHAM</v>
          </cell>
          <cell r="C210" t="str">
            <v>ANALISTA JR.</v>
          </cell>
          <cell r="D210">
            <v>53</v>
          </cell>
          <cell r="E210" t="str">
            <v>Comercial</v>
          </cell>
          <cell r="F210" t="str">
            <v>Comercial PB Arg. S.A.</v>
          </cell>
          <cell r="G210" t="str">
            <v>DIRECCION COMERCIAL</v>
          </cell>
          <cell r="H210" t="str">
            <v>PLANEAMIENTO Y ATENCION COMERCIAL</v>
          </cell>
          <cell r="I210" t="str">
            <v>GESTION COMERCIAL</v>
          </cell>
          <cell r="J210">
            <v>0</v>
          </cell>
          <cell r="K210">
            <v>0</v>
          </cell>
          <cell r="L210" t="str">
            <v>Activos</v>
          </cell>
          <cell r="M210" t="str">
            <v>Fuera de Convenio</v>
          </cell>
          <cell r="N210" t="str">
            <v>Indeterminado</v>
          </cell>
          <cell r="O210" t="str">
            <v>Edif. Petrobras</v>
          </cell>
          <cell r="P210">
            <v>34275</v>
          </cell>
        </row>
        <row r="211">
          <cell r="A211">
            <v>60004851</v>
          </cell>
          <cell r="B211" t="str">
            <v>OCHOA, MARCELA MARINA</v>
          </cell>
          <cell r="C211" t="str">
            <v>ANALISTA JR.</v>
          </cell>
          <cell r="D211">
            <v>53</v>
          </cell>
          <cell r="E211" t="str">
            <v>Comercial</v>
          </cell>
          <cell r="F211" t="str">
            <v>Comercial PB Arg. S.A.</v>
          </cell>
          <cell r="G211" t="str">
            <v>DIRECCION COMERCIAL</v>
          </cell>
          <cell r="H211" t="str">
            <v>PLANEAMIENTO Y ATENCION COMERCIAL</v>
          </cell>
          <cell r="I211" t="str">
            <v>ADMINISTRACION COMERCIAL</v>
          </cell>
          <cell r="J211" t="str">
            <v>RED PROPIA</v>
          </cell>
          <cell r="K211">
            <v>0</v>
          </cell>
          <cell r="L211" t="str">
            <v>Activos</v>
          </cell>
          <cell r="M211" t="str">
            <v>Fuera de Convenio</v>
          </cell>
          <cell r="N211" t="str">
            <v>Indeterminado</v>
          </cell>
          <cell r="O211" t="str">
            <v>Edif. Petrobras</v>
          </cell>
          <cell r="P211">
            <v>34913</v>
          </cell>
        </row>
        <row r="212">
          <cell r="A212">
            <v>60004856</v>
          </cell>
          <cell r="B212" t="str">
            <v>POZZA, JOSE ALBERTO</v>
          </cell>
          <cell r="C212" t="str">
            <v>GERENTE</v>
          </cell>
          <cell r="D212">
            <v>55</v>
          </cell>
          <cell r="E212" t="str">
            <v>Comercial</v>
          </cell>
          <cell r="F212" t="str">
            <v>Comercial PB Arg. S.A.</v>
          </cell>
          <cell r="G212" t="str">
            <v>DIRECCION COMERCIAL</v>
          </cell>
          <cell r="H212" t="str">
            <v>SOPORTE TECNICO Y OPERACIONES</v>
          </cell>
          <cell r="I212" t="str">
            <v>DESPACHO</v>
          </cell>
          <cell r="J212">
            <v>0</v>
          </cell>
          <cell r="K212">
            <v>0</v>
          </cell>
          <cell r="L212" t="str">
            <v>Activos</v>
          </cell>
          <cell r="M212" t="str">
            <v>Fuera de Convenio</v>
          </cell>
          <cell r="N212" t="str">
            <v>Indeterminado</v>
          </cell>
          <cell r="O212" t="str">
            <v>Edif. Petrobras</v>
          </cell>
          <cell r="P212">
            <v>36404</v>
          </cell>
        </row>
        <row r="213">
          <cell r="A213">
            <v>60004929</v>
          </cell>
          <cell r="B213" t="str">
            <v>RICHARDELLO, JIMENA PAULA</v>
          </cell>
          <cell r="C213" t="str">
            <v>ANALISTA JR.</v>
          </cell>
          <cell r="D213">
            <v>53</v>
          </cell>
          <cell r="E213" t="str">
            <v>Comercial</v>
          </cell>
          <cell r="F213" t="str">
            <v>Comercial PB Arg. S.A.</v>
          </cell>
          <cell r="G213" t="str">
            <v>DIRECCION COMERCIAL</v>
          </cell>
          <cell r="H213" t="str">
            <v>PLANEAMIENTO Y ATENCION COMERCIAL</v>
          </cell>
          <cell r="I213" t="str">
            <v>ATENCION INTEGRAL AL CLIENTE</v>
          </cell>
          <cell r="J213" t="str">
            <v>SERVICIO DE ATENCION AL CLIENTE</v>
          </cell>
          <cell r="K213">
            <v>0</v>
          </cell>
          <cell r="L213" t="str">
            <v>Activos</v>
          </cell>
          <cell r="M213" t="str">
            <v>Fuera de Convenio</v>
          </cell>
          <cell r="N213" t="str">
            <v>Indeterminado</v>
          </cell>
          <cell r="O213" t="str">
            <v>Edif. Petrobras</v>
          </cell>
          <cell r="P213">
            <v>39173</v>
          </cell>
        </row>
        <row r="214">
          <cell r="A214">
            <v>60005461</v>
          </cell>
          <cell r="B214" t="str">
            <v>FRANCO, ANALIA ELIZABETH</v>
          </cell>
          <cell r="C214" t="str">
            <v>ANALISTA JR.</v>
          </cell>
          <cell r="D214">
            <v>53</v>
          </cell>
          <cell r="E214" t="str">
            <v>Comercial</v>
          </cell>
          <cell r="F214" t="str">
            <v>Comercial PB Arg. S.A.</v>
          </cell>
          <cell r="G214" t="str">
            <v>DIRECCION COMERCIAL</v>
          </cell>
          <cell r="H214" t="str">
            <v>PLANEAMIENTO Y ATENCION COMERCIAL</v>
          </cell>
          <cell r="I214" t="str">
            <v>ATENCION INTEGRAL AL CLIENTE</v>
          </cell>
          <cell r="J214" t="str">
            <v>SERVICIO DE ATENCION AL CLIENTE</v>
          </cell>
          <cell r="K214">
            <v>0</v>
          </cell>
          <cell r="L214" t="str">
            <v>Activos</v>
          </cell>
          <cell r="M214" t="str">
            <v>Fuera de Convenio</v>
          </cell>
          <cell r="N214" t="str">
            <v>Indeterminado</v>
          </cell>
          <cell r="O214" t="str">
            <v>Edif. Petrobras</v>
          </cell>
          <cell r="P214">
            <v>39387</v>
          </cell>
        </row>
        <row r="215">
          <cell r="A215">
            <v>60005643</v>
          </cell>
          <cell r="B215" t="str">
            <v>KONDA, PABLO ANTONIO</v>
          </cell>
          <cell r="C215" t="str">
            <v>PROFESIONAL</v>
          </cell>
          <cell r="D215">
            <v>54</v>
          </cell>
          <cell r="E215" t="str">
            <v>Comercial</v>
          </cell>
          <cell r="F215" t="str">
            <v>Comercial PB Arg. S.A.</v>
          </cell>
          <cell r="G215" t="str">
            <v>DIRECCION COMERCIAL</v>
          </cell>
          <cell r="H215" t="str">
            <v>SOPORTE TECNICO Y OPERACIONES</v>
          </cell>
          <cell r="I215" t="str">
            <v>SERVICIO TECNICO Y CONTROL DE CALIDAD</v>
          </cell>
          <cell r="J215">
            <v>0</v>
          </cell>
          <cell r="K215">
            <v>0</v>
          </cell>
          <cell r="L215" t="str">
            <v>Activos</v>
          </cell>
          <cell r="M215" t="str">
            <v>Fuera de Convenio</v>
          </cell>
          <cell r="N215" t="str">
            <v>Indeterminado</v>
          </cell>
          <cell r="O215" t="str">
            <v>Edif. Petrobras</v>
          </cell>
          <cell r="P215">
            <v>39496</v>
          </cell>
        </row>
        <row r="216">
          <cell r="A216">
            <v>60005822</v>
          </cell>
          <cell r="B216" t="str">
            <v>TERRANERA, JIMENA LAURA</v>
          </cell>
          <cell r="C216" t="str">
            <v>ANALISTA JR.</v>
          </cell>
          <cell r="D216">
            <v>53</v>
          </cell>
          <cell r="E216" t="str">
            <v>Comercial</v>
          </cell>
          <cell r="F216" t="str">
            <v>Comercial PB Arg. S.A.</v>
          </cell>
          <cell r="G216" t="str">
            <v>DIRECCION COMERCIAL</v>
          </cell>
          <cell r="H216" t="str">
            <v>PLANEAMIENTO Y ATENCION COMERCIAL</v>
          </cell>
          <cell r="I216" t="str">
            <v>ATENCION INTEGRAL AL CLIENTE</v>
          </cell>
          <cell r="J216" t="str">
            <v>FACTURACION Y MAESTROS</v>
          </cell>
          <cell r="K216">
            <v>0</v>
          </cell>
          <cell r="L216" t="str">
            <v>Activos</v>
          </cell>
          <cell r="M216" t="str">
            <v>Fuera de Convenio</v>
          </cell>
          <cell r="N216" t="str">
            <v>Indeterminado</v>
          </cell>
          <cell r="O216" t="str">
            <v>Edif. Petrobras</v>
          </cell>
          <cell r="P216">
            <v>39600</v>
          </cell>
        </row>
        <row r="217">
          <cell r="A217">
            <v>60006116</v>
          </cell>
          <cell r="B217" t="str">
            <v>BARBOZA, FERNANDO GABRIEL</v>
          </cell>
          <cell r="C217" t="str">
            <v>ANALISTA SR.</v>
          </cell>
          <cell r="D217">
            <v>55</v>
          </cell>
          <cell r="E217" t="str">
            <v>Comercial</v>
          </cell>
          <cell r="F217" t="str">
            <v>Comercial PB Arg. S.A.</v>
          </cell>
          <cell r="G217" t="str">
            <v>DIRECCION COMERCIAL</v>
          </cell>
          <cell r="H217" t="str">
            <v>SOPORTE TECNICO Y OPERACIONES</v>
          </cell>
          <cell r="I217" t="str">
            <v>LOGISTICA Y TRANSPORTE TERRESTRE</v>
          </cell>
          <cell r="J217" t="str">
            <v>CSMS LOGISTICA Y TTE TERRESTRE</v>
          </cell>
          <cell r="K217">
            <v>0</v>
          </cell>
          <cell r="L217" t="str">
            <v>Activos</v>
          </cell>
          <cell r="M217" t="str">
            <v>Fuera de Convenio</v>
          </cell>
          <cell r="N217" t="str">
            <v>Indeterminado</v>
          </cell>
          <cell r="O217" t="str">
            <v>Edif. Petrobras</v>
          </cell>
          <cell r="P217">
            <v>39783</v>
          </cell>
        </row>
        <row r="218">
          <cell r="A218">
            <v>60006133</v>
          </cell>
          <cell r="B218" t="str">
            <v>VESPA, JUAN PABLO</v>
          </cell>
          <cell r="C218" t="str">
            <v>ANALISTA JR.</v>
          </cell>
          <cell r="D218">
            <v>53</v>
          </cell>
          <cell r="E218" t="str">
            <v>Comercial</v>
          </cell>
          <cell r="F218" t="str">
            <v>Comercial PB Arg. S.A.</v>
          </cell>
          <cell r="G218" t="str">
            <v>DIRECCION COMERCIAL</v>
          </cell>
          <cell r="H218" t="str">
            <v>SOPORTE TECNICO Y OPERACIONES</v>
          </cell>
          <cell r="I218" t="str">
            <v>LOGISTICA Y TRANSPORTE TERRESTRE</v>
          </cell>
          <cell r="J218" t="str">
            <v>CSMS LOGISTICA Y TTE TERRESTRE</v>
          </cell>
          <cell r="K218">
            <v>0</v>
          </cell>
          <cell r="L218" t="str">
            <v>Activos</v>
          </cell>
          <cell r="M218" t="str">
            <v>Fuera de Convenio</v>
          </cell>
          <cell r="N218" t="str">
            <v>Indeterminado</v>
          </cell>
          <cell r="O218" t="str">
            <v>Edif. Petrobras</v>
          </cell>
          <cell r="P218">
            <v>34585</v>
          </cell>
        </row>
        <row r="219">
          <cell r="A219">
            <v>60006238</v>
          </cell>
          <cell r="B219" t="str">
            <v>SARDI, GISELLA</v>
          </cell>
          <cell r="C219" t="str">
            <v>ANALISTA JR.</v>
          </cell>
          <cell r="D219">
            <v>53</v>
          </cell>
          <cell r="E219" t="str">
            <v>Comercial</v>
          </cell>
          <cell r="F219" t="str">
            <v>Comercial PB Arg. S.A.</v>
          </cell>
          <cell r="G219" t="str">
            <v>DIRECCION COMERCIAL</v>
          </cell>
          <cell r="H219" t="str">
            <v>PLANEAMIENTO Y ATENCION COMERCIAL</v>
          </cell>
          <cell r="I219" t="str">
            <v>PLANIFICACION COMERCIAL</v>
          </cell>
          <cell r="J219">
            <v>0</v>
          </cell>
          <cell r="K219">
            <v>0</v>
          </cell>
          <cell r="L219" t="str">
            <v>Activos</v>
          </cell>
          <cell r="M219" t="str">
            <v>Fuera de Convenio</v>
          </cell>
          <cell r="N219" t="str">
            <v>Indeterminado</v>
          </cell>
          <cell r="O219" t="str">
            <v>Edif. Petrobras</v>
          </cell>
          <cell r="P219">
            <v>39832</v>
          </cell>
        </row>
        <row r="220">
          <cell r="A220">
            <v>60006244</v>
          </cell>
          <cell r="B220" t="str">
            <v>VIDAL, MARIA BELEN</v>
          </cell>
          <cell r="C220" t="str">
            <v>ANALISTA JR.</v>
          </cell>
          <cell r="D220">
            <v>53</v>
          </cell>
          <cell r="E220" t="str">
            <v>Comercial</v>
          </cell>
          <cell r="F220" t="str">
            <v>Comercial PB Arg. S.A.</v>
          </cell>
          <cell r="G220" t="str">
            <v>DIRECCION COMERCIAL</v>
          </cell>
          <cell r="H220" t="str">
            <v>SOPORTE TECNICO Y OPERACIONES</v>
          </cell>
          <cell r="I220" t="str">
            <v>LOGISTICA Y TRANSPORTE TERRESTRE</v>
          </cell>
          <cell r="J220">
            <v>0</v>
          </cell>
          <cell r="K220">
            <v>0</v>
          </cell>
          <cell r="L220" t="str">
            <v>Activos</v>
          </cell>
          <cell r="M220" t="str">
            <v>Fuera de Convenio</v>
          </cell>
          <cell r="N220" t="str">
            <v>Indeterminado</v>
          </cell>
          <cell r="O220" t="str">
            <v>Edif. Petrobras</v>
          </cell>
          <cell r="P220">
            <v>39814</v>
          </cell>
        </row>
        <row r="221">
          <cell r="A221">
            <v>60006265</v>
          </cell>
          <cell r="B221" t="str">
            <v>TEUTONICO, NESTOR DOMINGO</v>
          </cell>
          <cell r="C221" t="str">
            <v>TECNICO</v>
          </cell>
          <cell r="D221">
            <v>53</v>
          </cell>
          <cell r="E221" t="str">
            <v>Comercial</v>
          </cell>
          <cell r="F221" t="str">
            <v>Comercial PB Arg. S.A.</v>
          </cell>
          <cell r="G221" t="str">
            <v>DIRECCION COMERCIAL</v>
          </cell>
          <cell r="H221" t="str">
            <v>SOPORTE TECNICO Y OPERACIONES</v>
          </cell>
          <cell r="I221" t="str">
            <v>SERVICIO TECNICO Y CONTROL DE CALIDAD</v>
          </cell>
          <cell r="J221" t="str">
            <v>CONTROL DE CALIDAD</v>
          </cell>
          <cell r="K221">
            <v>0</v>
          </cell>
          <cell r="L221" t="str">
            <v>Activos</v>
          </cell>
          <cell r="M221" t="str">
            <v>Fuera de Convenio</v>
          </cell>
          <cell r="N221" t="str">
            <v>Indeterminado</v>
          </cell>
          <cell r="O221" t="str">
            <v>Edif. Petrobras</v>
          </cell>
          <cell r="P221">
            <v>34889</v>
          </cell>
        </row>
        <row r="222">
          <cell r="A222">
            <v>60000248</v>
          </cell>
          <cell r="B222" t="str">
            <v>BENOTTI, SANTIAGO JOSE</v>
          </cell>
          <cell r="C222" t="str">
            <v>TECHNICAL ADVISOR</v>
          </cell>
          <cell r="D222">
            <v>58</v>
          </cell>
          <cell r="E222" t="str">
            <v>Exploracion y Producción</v>
          </cell>
          <cell r="F222" t="str">
            <v>E&amp;P PB Arg. S.A.</v>
          </cell>
          <cell r="G222" t="str">
            <v>DIRECCION DE EXPLORACION &amp; PRODUCCION</v>
          </cell>
          <cell r="H222" t="str">
            <v>EXPLORACION</v>
          </cell>
          <cell r="I222" t="str">
            <v>PROYECTOS ONSHORE</v>
          </cell>
          <cell r="J222">
            <v>0</v>
          </cell>
          <cell r="K222">
            <v>0</v>
          </cell>
          <cell r="L222" t="str">
            <v>Activos</v>
          </cell>
          <cell r="M222" t="str">
            <v>Fuera de Convenio</v>
          </cell>
          <cell r="N222" t="str">
            <v>Indeterminado</v>
          </cell>
          <cell r="O222" t="str">
            <v>CTA - Neuquén</v>
          </cell>
          <cell r="P222">
            <v>37135</v>
          </cell>
        </row>
        <row r="223">
          <cell r="A223">
            <v>60000249</v>
          </cell>
          <cell r="B223" t="str">
            <v>SCHACHNER, GERARDO ALCIDES</v>
          </cell>
          <cell r="C223" t="str">
            <v>PROFESIONAL PRINCIPAL</v>
          </cell>
          <cell r="D223">
            <v>57</v>
          </cell>
          <cell r="E223" t="str">
            <v>Exploracion y Producción</v>
          </cell>
          <cell r="F223" t="str">
            <v>E&amp;P PB Arg. S.A.</v>
          </cell>
          <cell r="G223" t="str">
            <v>DIRECCION DE EXPLORACION &amp; PRODUCCION</v>
          </cell>
          <cell r="H223" t="str">
            <v>RESERVAS Y RESERVORIOS</v>
          </cell>
          <cell r="I223" t="str">
            <v>DESARROLLO DE PROYECTOS DE GAS</v>
          </cell>
          <cell r="J223" t="str">
            <v>GAS NEUQUINA</v>
          </cell>
          <cell r="K223" t="str">
            <v>GEOLOGIA Y GEOFISICA</v>
          </cell>
          <cell r="L223" t="str">
            <v>Activos</v>
          </cell>
          <cell r="M223" t="str">
            <v>Fuera de Convenio</v>
          </cell>
          <cell r="N223" t="str">
            <v>Indeterminado</v>
          </cell>
          <cell r="O223" t="str">
            <v>CTA - Neuquén</v>
          </cell>
          <cell r="P223">
            <v>33729</v>
          </cell>
        </row>
        <row r="224">
          <cell r="A224">
            <v>60000292</v>
          </cell>
          <cell r="B224" t="str">
            <v>LARICE, OSVALDO RAUL</v>
          </cell>
          <cell r="C224" t="str">
            <v>PROFESIONAL PRINCIPAL</v>
          </cell>
          <cell r="D224">
            <v>57</v>
          </cell>
          <cell r="E224" t="str">
            <v>Exploracion y Producción</v>
          </cell>
          <cell r="F224" t="str">
            <v>E&amp;P PB Arg. S.A.</v>
          </cell>
          <cell r="G224" t="str">
            <v>DIRECCION DE EXPLORACION &amp; PRODUCCION</v>
          </cell>
          <cell r="H224" t="str">
            <v>PRODUCCION</v>
          </cell>
          <cell r="I224" t="str">
            <v>PLANIFICACION DE SUMINISTROS</v>
          </cell>
          <cell r="J224">
            <v>0</v>
          </cell>
          <cell r="K224">
            <v>0</v>
          </cell>
          <cell r="L224" t="str">
            <v>Activos</v>
          </cell>
          <cell r="M224" t="str">
            <v>Fuera de Convenio</v>
          </cell>
          <cell r="N224" t="str">
            <v>Indeterminado</v>
          </cell>
          <cell r="O224" t="str">
            <v>CTA - Neuquén</v>
          </cell>
          <cell r="P224">
            <v>36011</v>
          </cell>
        </row>
        <row r="225">
          <cell r="A225">
            <v>60000299</v>
          </cell>
          <cell r="B225" t="str">
            <v>GENINATTI, DANIEL BERNARDO</v>
          </cell>
          <cell r="C225" t="str">
            <v>GERENTE</v>
          </cell>
          <cell r="D225">
            <v>59</v>
          </cell>
          <cell r="E225" t="str">
            <v>Exploracion y Producción</v>
          </cell>
          <cell r="F225" t="str">
            <v>E&amp;P PB Arg. S.A.</v>
          </cell>
          <cell r="G225" t="str">
            <v>DIRECCION DE EXPLORACION &amp; PRODUCCION</v>
          </cell>
          <cell r="H225" t="str">
            <v>PRODUCCION</v>
          </cell>
          <cell r="I225" t="str">
            <v>INGENIERIA DE INSTALACIONES</v>
          </cell>
          <cell r="J225">
            <v>0</v>
          </cell>
          <cell r="K225">
            <v>0</v>
          </cell>
          <cell r="L225" t="str">
            <v>Activos</v>
          </cell>
          <cell r="M225" t="str">
            <v>Fuera de Convenio</v>
          </cell>
          <cell r="N225" t="str">
            <v>Indeterminado</v>
          </cell>
          <cell r="O225" t="str">
            <v>CTA - Neuquén</v>
          </cell>
          <cell r="P225">
            <v>34248</v>
          </cell>
        </row>
        <row r="226">
          <cell r="A226">
            <v>60000369</v>
          </cell>
          <cell r="B226" t="str">
            <v>ARREGUI, CARLOS DANIEL</v>
          </cell>
          <cell r="C226" t="str">
            <v>TECHNICAL ADVISOR</v>
          </cell>
          <cell r="D226">
            <v>58</v>
          </cell>
          <cell r="E226" t="str">
            <v>Exploracion y Producción</v>
          </cell>
          <cell r="F226" t="str">
            <v>E&amp;P PB Arg. S.A.</v>
          </cell>
          <cell r="G226" t="str">
            <v>DIRECCION DE EXPLORACION &amp; PRODUCCION</v>
          </cell>
          <cell r="H226" t="str">
            <v>RESERVAS Y RESERVORIOS</v>
          </cell>
          <cell r="I226" t="str">
            <v>NUEVOS PROYECTOS</v>
          </cell>
          <cell r="J226" t="str">
            <v>GEOLOGIA Y GEOFISICA</v>
          </cell>
          <cell r="K226">
            <v>0</v>
          </cell>
          <cell r="L226" t="str">
            <v>Activos</v>
          </cell>
          <cell r="M226" t="str">
            <v>Fuera de Convenio</v>
          </cell>
          <cell r="N226" t="str">
            <v>Indeterminado</v>
          </cell>
          <cell r="O226" t="str">
            <v>CTA - Neuquén</v>
          </cell>
          <cell r="P226">
            <v>33695</v>
          </cell>
        </row>
        <row r="227">
          <cell r="A227">
            <v>60000436</v>
          </cell>
          <cell r="B227" t="str">
            <v>BOFFANO, HUGO LUIS</v>
          </cell>
          <cell r="C227" t="str">
            <v>PROFESIONAL PRINCIPAL</v>
          </cell>
          <cell r="D227">
            <v>57</v>
          </cell>
          <cell r="E227" t="str">
            <v>Exploracion y Producción</v>
          </cell>
          <cell r="F227" t="str">
            <v>E&amp;P PB Arg. S.A.</v>
          </cell>
          <cell r="G227" t="str">
            <v>DIRECCION DE EXPLORACION &amp; PRODUCCION</v>
          </cell>
          <cell r="H227" t="str">
            <v>EXPLORACION</v>
          </cell>
          <cell r="I227" t="str">
            <v>OPERACIONES DE EXPLORACION</v>
          </cell>
          <cell r="J227">
            <v>0</v>
          </cell>
          <cell r="K227">
            <v>0</v>
          </cell>
          <cell r="L227" t="str">
            <v>Activos</v>
          </cell>
          <cell r="M227" t="str">
            <v>Fuera de Convenio</v>
          </cell>
          <cell r="N227" t="str">
            <v>Indeterminado</v>
          </cell>
          <cell r="O227" t="str">
            <v>CTA - Neuquén</v>
          </cell>
          <cell r="P227">
            <v>33451</v>
          </cell>
        </row>
        <row r="228">
          <cell r="A228">
            <v>60000472</v>
          </cell>
          <cell r="B228" t="str">
            <v>MARTINEZ, RODOLFO ALFREDO</v>
          </cell>
          <cell r="C228" t="str">
            <v>GERENTE</v>
          </cell>
          <cell r="D228">
            <v>61</v>
          </cell>
          <cell r="E228" t="str">
            <v>Exploracion y Producción</v>
          </cell>
          <cell r="F228" t="str">
            <v>E&amp;P PB Arg. S.A.</v>
          </cell>
          <cell r="G228" t="str">
            <v>DIRECCION DE EXPLORACION &amp; PRODUCCION</v>
          </cell>
          <cell r="H228" t="str">
            <v>RESERVAS Y RESERVORIOS</v>
          </cell>
          <cell r="I228" t="str">
            <v>DESARROLLO DE PROYECTOS DE PETROLEO</v>
          </cell>
          <cell r="J228">
            <v>0</v>
          </cell>
          <cell r="K228">
            <v>0</v>
          </cell>
          <cell r="L228" t="str">
            <v>Activos</v>
          </cell>
          <cell r="M228" t="str">
            <v>Fuera de Convenio</v>
          </cell>
          <cell r="N228" t="str">
            <v>Indeterminado</v>
          </cell>
          <cell r="O228" t="str">
            <v>CTA - Neuquén</v>
          </cell>
          <cell r="P228">
            <v>30580</v>
          </cell>
        </row>
        <row r="229">
          <cell r="A229">
            <v>60000640</v>
          </cell>
          <cell r="B229" t="str">
            <v>MIRENDA, SILVIA ALICIA</v>
          </cell>
          <cell r="C229" t="str">
            <v>PROFESIONAL PRINCIPAL</v>
          </cell>
          <cell r="D229">
            <v>57</v>
          </cell>
          <cell r="E229" t="str">
            <v>Exploracion y Producción</v>
          </cell>
          <cell r="F229" t="str">
            <v>E&amp;P PB Arg. S.A.</v>
          </cell>
          <cell r="G229" t="str">
            <v>DIRECCION DE EXPLORACION &amp; PRODUCCION</v>
          </cell>
          <cell r="H229" t="str">
            <v>EXPLORACION</v>
          </cell>
          <cell r="I229" t="str">
            <v>PROYECTOS ONSHORE</v>
          </cell>
          <cell r="J229">
            <v>0</v>
          </cell>
          <cell r="K229">
            <v>0</v>
          </cell>
          <cell r="L229" t="str">
            <v>Activos</v>
          </cell>
          <cell r="M229" t="str">
            <v>Fuera de Convenio</v>
          </cell>
          <cell r="N229" t="str">
            <v>Indeterminado</v>
          </cell>
          <cell r="O229" t="str">
            <v>CTA - Neuquén</v>
          </cell>
          <cell r="P229">
            <v>38019</v>
          </cell>
        </row>
        <row r="230">
          <cell r="A230">
            <v>60000674</v>
          </cell>
          <cell r="B230" t="str">
            <v>PERALTA, LUIS IGNACIO</v>
          </cell>
          <cell r="C230" t="str">
            <v>TECHNICAL ADVISOR</v>
          </cell>
          <cell r="D230">
            <v>58</v>
          </cell>
          <cell r="E230" t="str">
            <v>Exploracion y Producción</v>
          </cell>
          <cell r="F230" t="str">
            <v>E&amp;P PB Arg. S.A.</v>
          </cell>
          <cell r="G230" t="str">
            <v>DIRECCION DE EXPLORACION &amp; PRODUCCION</v>
          </cell>
          <cell r="H230" t="str">
            <v>EXPLORACION</v>
          </cell>
          <cell r="I230" t="str">
            <v>OPERACIONES DE EXPLORACION</v>
          </cell>
          <cell r="J230">
            <v>0</v>
          </cell>
          <cell r="K230">
            <v>0</v>
          </cell>
          <cell r="L230" t="str">
            <v>Activos</v>
          </cell>
          <cell r="M230" t="str">
            <v>Fuera de Convenio</v>
          </cell>
          <cell r="N230" t="str">
            <v>Indeterminado</v>
          </cell>
          <cell r="O230" t="str">
            <v>CTA - Neuquén</v>
          </cell>
          <cell r="P230">
            <v>35582</v>
          </cell>
        </row>
        <row r="231">
          <cell r="A231">
            <v>60000690</v>
          </cell>
          <cell r="B231" t="str">
            <v>PACI, VICTOR HUGO</v>
          </cell>
          <cell r="C231" t="str">
            <v>TECHNICAL ADVISOR</v>
          </cell>
          <cell r="D231">
            <v>58</v>
          </cell>
          <cell r="E231" t="str">
            <v>Exploracion y Producción</v>
          </cell>
          <cell r="F231" t="str">
            <v>E&amp;P PB Arg. S.A.</v>
          </cell>
          <cell r="G231" t="str">
            <v>DIRECCION DE EXPLORACION &amp; PRODUCCION</v>
          </cell>
          <cell r="H231" t="str">
            <v>RESERVAS Y RESERVORIOS</v>
          </cell>
          <cell r="I231" t="str">
            <v>DESARROLLO DE PROYECTOS DE PETROLEO</v>
          </cell>
          <cell r="J231" t="str">
            <v>PUESTO HERNANDEZ</v>
          </cell>
          <cell r="K231" t="str">
            <v>INGENIERIA DE RESERVORIOS</v>
          </cell>
          <cell r="L231" t="str">
            <v>Activos</v>
          </cell>
          <cell r="M231" t="str">
            <v>Fuera de Convenio</v>
          </cell>
          <cell r="N231" t="str">
            <v>Indeterminado</v>
          </cell>
          <cell r="O231" t="str">
            <v>CTA - Neuquén</v>
          </cell>
          <cell r="P231">
            <v>33756</v>
          </cell>
        </row>
        <row r="232">
          <cell r="A232">
            <v>60000699</v>
          </cell>
          <cell r="B232" t="str">
            <v>TORRES, RODOLFO DANIEL</v>
          </cell>
          <cell r="C232" t="str">
            <v>TECHNICAL ADVISOR</v>
          </cell>
          <cell r="D232">
            <v>58</v>
          </cell>
          <cell r="E232" t="str">
            <v>Exploracion y Producción</v>
          </cell>
          <cell r="F232" t="str">
            <v>E&amp;P PB Arg. S.A.</v>
          </cell>
          <cell r="G232" t="str">
            <v>DIRECCION DE EXPLORACION &amp; PRODUCCION</v>
          </cell>
          <cell r="H232" t="str">
            <v>PRODUCCION</v>
          </cell>
          <cell r="I232" t="str">
            <v>INGENIERIA DE INSTALACIONES</v>
          </cell>
          <cell r="J232">
            <v>0</v>
          </cell>
          <cell r="K232">
            <v>0</v>
          </cell>
          <cell r="L232" t="str">
            <v>Activos</v>
          </cell>
          <cell r="M232" t="str">
            <v>Fuera de Convenio</v>
          </cell>
          <cell r="N232" t="str">
            <v>Indeterminado</v>
          </cell>
          <cell r="O232" t="str">
            <v>CTA - Neuquén</v>
          </cell>
          <cell r="P232">
            <v>32338</v>
          </cell>
        </row>
        <row r="233">
          <cell r="A233">
            <v>60000721</v>
          </cell>
          <cell r="B233" t="str">
            <v>CARRO, CARLOS ALBERTO</v>
          </cell>
          <cell r="C233" t="str">
            <v>TECHNICAL ADVISOR</v>
          </cell>
          <cell r="D233">
            <v>58</v>
          </cell>
          <cell r="E233" t="str">
            <v>Exploracion y Producción</v>
          </cell>
          <cell r="F233" t="str">
            <v>E&amp;P PB Arg. S.A.</v>
          </cell>
          <cell r="G233" t="str">
            <v>DIRECCION DE EXPLORACION &amp; PRODUCCION</v>
          </cell>
          <cell r="H233" t="str">
            <v>ACTIVO NEUQUINA</v>
          </cell>
          <cell r="I233" t="str">
            <v>SERVICIOS COMPARTIDOS</v>
          </cell>
          <cell r="J233" t="str">
            <v>CONTRATOS</v>
          </cell>
          <cell r="K233">
            <v>0</v>
          </cell>
          <cell r="L233" t="str">
            <v>Activos</v>
          </cell>
          <cell r="M233" t="str">
            <v>Fuera de Convenio</v>
          </cell>
          <cell r="N233" t="str">
            <v>Indeterminado</v>
          </cell>
          <cell r="O233" t="str">
            <v>CTA - Neuquén</v>
          </cell>
          <cell r="P233">
            <v>29111</v>
          </cell>
        </row>
        <row r="234">
          <cell r="A234">
            <v>60000734</v>
          </cell>
          <cell r="B234" t="str">
            <v>VILLALBA, ENRIQUE GASPAR</v>
          </cell>
          <cell r="C234" t="str">
            <v>TECHNICAL ADVISOR SSR.</v>
          </cell>
          <cell r="D234">
            <v>59</v>
          </cell>
          <cell r="E234" t="str">
            <v>Exploracion y Producción</v>
          </cell>
          <cell r="F234" t="str">
            <v>E&amp;P PB Arg. S.A.</v>
          </cell>
          <cell r="G234" t="str">
            <v>DIRECCION DE EXPLORACION &amp; PRODUCCION</v>
          </cell>
          <cell r="H234" t="str">
            <v>PORTAFOLIO NVOS NEG. Y AREAS EN ASOCIAC.</v>
          </cell>
          <cell r="I234" t="str">
            <v>JOINT VENTURES</v>
          </cell>
          <cell r="J234">
            <v>0</v>
          </cell>
          <cell r="K234">
            <v>0</v>
          </cell>
          <cell r="L234" t="str">
            <v>Activos</v>
          </cell>
          <cell r="M234" t="str">
            <v>Fuera de Convenio</v>
          </cell>
          <cell r="N234" t="str">
            <v>Indeterminado</v>
          </cell>
          <cell r="O234" t="str">
            <v>CTA - Neuquén</v>
          </cell>
          <cell r="P234">
            <v>32118</v>
          </cell>
        </row>
        <row r="235">
          <cell r="A235">
            <v>60000771</v>
          </cell>
          <cell r="B235" t="str">
            <v>CANOSA, CARLOS NESTOR</v>
          </cell>
          <cell r="C235" t="str">
            <v>TECHNICAL ADVISOR SSR.</v>
          </cell>
          <cell r="D235">
            <v>59</v>
          </cell>
          <cell r="E235" t="str">
            <v>Exploracion y Producción</v>
          </cell>
          <cell r="F235" t="str">
            <v>E&amp;P PB Arg. S.A.</v>
          </cell>
          <cell r="G235" t="str">
            <v>DIRECCION DE EXPLORACION &amp; PRODUCCION</v>
          </cell>
          <cell r="H235" t="str">
            <v>RESERVAS Y RESERVORIOS</v>
          </cell>
          <cell r="I235" t="str">
            <v>NUEVOS PROYECTOS</v>
          </cell>
          <cell r="J235" t="str">
            <v>RESERVORIOS</v>
          </cell>
          <cell r="K235">
            <v>0</v>
          </cell>
          <cell r="L235" t="str">
            <v>Activos</v>
          </cell>
          <cell r="M235" t="str">
            <v>Fuera de Convenio</v>
          </cell>
          <cell r="N235" t="str">
            <v>Indeterminado</v>
          </cell>
          <cell r="O235" t="str">
            <v>CTA - Neuquén</v>
          </cell>
          <cell r="P235">
            <v>30560</v>
          </cell>
        </row>
        <row r="236">
          <cell r="A236">
            <v>60000793</v>
          </cell>
          <cell r="B236" t="str">
            <v>BARBUGLI, JORGE ALBERTO</v>
          </cell>
          <cell r="C236" t="str">
            <v>TECHNICAL ADVISOR</v>
          </cell>
          <cell r="D236">
            <v>58</v>
          </cell>
          <cell r="E236" t="str">
            <v>Exploracion y Producción</v>
          </cell>
          <cell r="F236" t="str">
            <v>E&amp;P PB Arg. S.A.</v>
          </cell>
          <cell r="G236" t="str">
            <v>DIRECCION DE EXPLORACION &amp; PRODUCCION</v>
          </cell>
          <cell r="H236" t="str">
            <v>PRODUCCION</v>
          </cell>
          <cell r="I236" t="str">
            <v>INGENIERIA DE POZOS</v>
          </cell>
          <cell r="J236">
            <v>0</v>
          </cell>
          <cell r="K236">
            <v>0</v>
          </cell>
          <cell r="L236" t="str">
            <v>Activos</v>
          </cell>
          <cell r="M236" t="str">
            <v>Fuera de Convenio</v>
          </cell>
          <cell r="N236" t="str">
            <v>Indeterminado</v>
          </cell>
          <cell r="O236" t="str">
            <v>CTA - Neuquén</v>
          </cell>
          <cell r="P236">
            <v>32525</v>
          </cell>
        </row>
        <row r="237">
          <cell r="A237">
            <v>60000805</v>
          </cell>
          <cell r="B237" t="str">
            <v>FERNANDEZ, RODOLFO</v>
          </cell>
          <cell r="C237" t="str">
            <v>TECHNICAL ADVISOR</v>
          </cell>
          <cell r="D237">
            <v>58</v>
          </cell>
          <cell r="E237" t="str">
            <v>Exploracion y Producción</v>
          </cell>
          <cell r="F237" t="str">
            <v>E&amp;P PB Arg. S.A.</v>
          </cell>
          <cell r="G237" t="str">
            <v>DIRECCION DE EXPLORACION &amp; PRODUCCION</v>
          </cell>
          <cell r="H237" t="str">
            <v>PRODUCCION</v>
          </cell>
          <cell r="I237" t="str">
            <v>INGENIERIA DE INSTALACIONES</v>
          </cell>
          <cell r="J237">
            <v>0</v>
          </cell>
          <cell r="K237">
            <v>0</v>
          </cell>
          <cell r="L237" t="str">
            <v>Activos</v>
          </cell>
          <cell r="M237" t="str">
            <v>Fuera de Convenio</v>
          </cell>
          <cell r="N237" t="str">
            <v>Indeterminado</v>
          </cell>
          <cell r="O237" t="str">
            <v>CTA - Neuquén</v>
          </cell>
          <cell r="P237">
            <v>38930</v>
          </cell>
        </row>
        <row r="238">
          <cell r="A238">
            <v>60000815</v>
          </cell>
          <cell r="B238" t="str">
            <v>SIGISMONDI, MARIO EMILIO</v>
          </cell>
          <cell r="C238" t="str">
            <v>TECHNICAL ADVISOR SR.</v>
          </cell>
          <cell r="D238">
            <v>60</v>
          </cell>
          <cell r="E238" t="str">
            <v>Exploracion y Producción</v>
          </cell>
          <cell r="F238" t="str">
            <v>E&amp;P PB Arg. S.A.</v>
          </cell>
          <cell r="G238" t="str">
            <v>DIRECCION DE EXPLORACION &amp; PRODUCCION</v>
          </cell>
          <cell r="H238" t="str">
            <v>RESERVAS Y RESERVORIOS</v>
          </cell>
          <cell r="I238" t="str">
            <v>NUEVOS PROYECTOS</v>
          </cell>
          <cell r="J238" t="str">
            <v>GEOLOGIA Y GEOFISICA</v>
          </cell>
          <cell r="K238">
            <v>0</v>
          </cell>
          <cell r="L238" t="str">
            <v>Activos</v>
          </cell>
          <cell r="M238" t="str">
            <v>Fuera de Convenio</v>
          </cell>
          <cell r="N238" t="str">
            <v>Indeterminado</v>
          </cell>
          <cell r="O238" t="str">
            <v>CTA - Neuquén</v>
          </cell>
          <cell r="P238">
            <v>35582</v>
          </cell>
        </row>
        <row r="239">
          <cell r="A239">
            <v>60000859</v>
          </cell>
          <cell r="B239" t="str">
            <v>SACCAVINO, LUIS LUCAS</v>
          </cell>
          <cell r="C239" t="str">
            <v>PROFESIONAL PRINCIPAL</v>
          </cell>
          <cell r="D239">
            <v>57</v>
          </cell>
          <cell r="E239" t="str">
            <v>Exploracion y Producción</v>
          </cell>
          <cell r="F239" t="str">
            <v>E&amp;P PB Arg. S.A.</v>
          </cell>
          <cell r="G239" t="str">
            <v>DIRECCION DE EXPLORACION &amp; PRODUCCION</v>
          </cell>
          <cell r="H239" t="str">
            <v>RESERVAS Y RESERVORIOS</v>
          </cell>
          <cell r="I239" t="str">
            <v>DESARROLLO DE PROYECTOS DE PETROLEO</v>
          </cell>
          <cell r="J239" t="str">
            <v>MEDANITO</v>
          </cell>
          <cell r="K239" t="str">
            <v>GEOLOGIA Y GEOFISICA</v>
          </cell>
          <cell r="L239" t="str">
            <v>Activos</v>
          </cell>
          <cell r="M239" t="str">
            <v>Fuera de Convenio</v>
          </cell>
          <cell r="N239" t="str">
            <v>Indeterminado</v>
          </cell>
          <cell r="O239" t="str">
            <v>CTA - Neuquén</v>
          </cell>
          <cell r="P239">
            <v>33707</v>
          </cell>
        </row>
        <row r="240">
          <cell r="A240">
            <v>60000883</v>
          </cell>
          <cell r="B240" t="str">
            <v>OYARZABAL, FELIX RUBÉN</v>
          </cell>
          <cell r="C240" t="str">
            <v>PROFESIONAL PRINCIPAL</v>
          </cell>
          <cell r="D240">
            <v>57</v>
          </cell>
          <cell r="E240" t="str">
            <v>Exploracion y Producción</v>
          </cell>
          <cell r="F240" t="str">
            <v>E&amp;P PB Arg. S.A.</v>
          </cell>
          <cell r="G240" t="str">
            <v>DIRECCION DE EXPLORACION &amp; PRODUCCION</v>
          </cell>
          <cell r="H240" t="str">
            <v>EXPLORACION</v>
          </cell>
          <cell r="I240" t="str">
            <v>PROYECTOS ONSHORE</v>
          </cell>
          <cell r="J240">
            <v>0</v>
          </cell>
          <cell r="K240">
            <v>0</v>
          </cell>
          <cell r="L240" t="str">
            <v>Activos</v>
          </cell>
          <cell r="M240" t="str">
            <v>Fuera de Convenio</v>
          </cell>
          <cell r="N240" t="str">
            <v>Indeterminado</v>
          </cell>
          <cell r="O240" t="str">
            <v>CTA - Neuquén</v>
          </cell>
          <cell r="P240">
            <v>35990</v>
          </cell>
        </row>
        <row r="241">
          <cell r="A241">
            <v>60000930</v>
          </cell>
          <cell r="B241" t="str">
            <v>ARGUELLO, JORGE GUSTAVO</v>
          </cell>
          <cell r="C241" t="str">
            <v>COORDINADOR</v>
          </cell>
          <cell r="D241">
            <v>59</v>
          </cell>
          <cell r="E241" t="str">
            <v>Exploracion y Producción</v>
          </cell>
          <cell r="F241" t="str">
            <v>E&amp;P PB Arg. S.A.</v>
          </cell>
          <cell r="G241" t="str">
            <v>DIRECCION DE EXPLORACION &amp; PRODUCCION</v>
          </cell>
          <cell r="H241" t="str">
            <v>RESERVAS Y RESERVORIOS</v>
          </cell>
          <cell r="I241" t="str">
            <v>DESARROLLO DE PROYECTOS DE PETROLEO</v>
          </cell>
          <cell r="J241" t="str">
            <v>PUESTO HERNANDEZ</v>
          </cell>
          <cell r="K241">
            <v>0</v>
          </cell>
          <cell r="L241" t="str">
            <v>Activos</v>
          </cell>
          <cell r="M241" t="str">
            <v>Fuera de Convenio</v>
          </cell>
          <cell r="N241" t="str">
            <v>Indeterminado</v>
          </cell>
          <cell r="O241" t="str">
            <v>CTA - Neuquén</v>
          </cell>
          <cell r="P241">
            <v>34029</v>
          </cell>
        </row>
        <row r="242">
          <cell r="A242">
            <v>60000931</v>
          </cell>
          <cell r="B242" t="str">
            <v>NEHME, JORGE JULIAN</v>
          </cell>
          <cell r="C242" t="str">
            <v>TECHNICAL ADVISOR</v>
          </cell>
          <cell r="D242">
            <v>58</v>
          </cell>
          <cell r="E242" t="str">
            <v>Exploracion y Producción</v>
          </cell>
          <cell r="F242" t="str">
            <v>E&amp;P PB Arg. S.A.</v>
          </cell>
          <cell r="G242" t="str">
            <v>DIRECCION DE EXPLORACION &amp; PRODUCCION</v>
          </cell>
          <cell r="H242" t="str">
            <v>RESERVAS Y RESERVORIOS</v>
          </cell>
          <cell r="I242" t="str">
            <v>DESARROLLO DE PROYECTOS DE PETROLEO</v>
          </cell>
          <cell r="J242" t="str">
            <v>MEDANITO</v>
          </cell>
          <cell r="K242" t="str">
            <v>INGENIERIA DE RESERVORIOS</v>
          </cell>
          <cell r="L242" t="str">
            <v>Activos</v>
          </cell>
          <cell r="M242" t="str">
            <v>Fuera de Convenio</v>
          </cell>
          <cell r="N242" t="str">
            <v>Indeterminado</v>
          </cell>
          <cell r="O242" t="str">
            <v>CTA - Neuquén</v>
          </cell>
          <cell r="P242">
            <v>38817</v>
          </cell>
        </row>
        <row r="243">
          <cell r="A243">
            <v>60000952</v>
          </cell>
          <cell r="B243" t="str">
            <v>ALFARO, EDGARDO RAFAEL</v>
          </cell>
          <cell r="C243" t="str">
            <v>TECHNICAL ADVISOR</v>
          </cell>
          <cell r="D243">
            <v>58</v>
          </cell>
          <cell r="E243" t="str">
            <v>Exploracion y Producción</v>
          </cell>
          <cell r="F243" t="str">
            <v>E&amp;P PB Arg. S.A.</v>
          </cell>
          <cell r="G243" t="str">
            <v>DIRECCION DE EXPLORACION &amp; PRODUCCION</v>
          </cell>
          <cell r="H243" t="str">
            <v>PRODUCCION</v>
          </cell>
          <cell r="I243" t="str">
            <v>INGENIERIA DE POZOS</v>
          </cell>
          <cell r="J243">
            <v>0</v>
          </cell>
          <cell r="K243">
            <v>0</v>
          </cell>
          <cell r="L243" t="str">
            <v>Activos</v>
          </cell>
          <cell r="M243" t="str">
            <v>Fuera de Convenio</v>
          </cell>
          <cell r="N243" t="str">
            <v>Indeterminado</v>
          </cell>
          <cell r="O243" t="str">
            <v>CTA - Neuquén</v>
          </cell>
          <cell r="P243">
            <v>31472</v>
          </cell>
        </row>
        <row r="244">
          <cell r="A244">
            <v>60001009</v>
          </cell>
          <cell r="B244" t="str">
            <v>PARDO, JORGE HECTOR</v>
          </cell>
          <cell r="C244" t="str">
            <v>PROFESIONAL PRINCIPAL</v>
          </cell>
          <cell r="D244">
            <v>57</v>
          </cell>
          <cell r="E244" t="str">
            <v>Exploracion y Producción</v>
          </cell>
          <cell r="F244" t="str">
            <v>E&amp;P PB Arg. S.A.</v>
          </cell>
          <cell r="G244" t="str">
            <v>DIRECCION DE EXPLORACION &amp; PRODUCCION</v>
          </cell>
          <cell r="H244" t="str">
            <v>RESERVAS Y RESERVORIOS</v>
          </cell>
          <cell r="I244" t="str">
            <v>DESARROLLO DE PROYECTOS DE GAS</v>
          </cell>
          <cell r="J244" t="str">
            <v>GAS NEUQUINA</v>
          </cell>
          <cell r="K244" t="str">
            <v>INGENIERIA DE RESERVORIOS</v>
          </cell>
          <cell r="L244" t="str">
            <v>Activos</v>
          </cell>
          <cell r="M244" t="str">
            <v>Fuera de Convenio</v>
          </cell>
          <cell r="N244" t="str">
            <v>Indeterminado</v>
          </cell>
          <cell r="O244" t="str">
            <v>CTA - Neuquén</v>
          </cell>
          <cell r="P244">
            <v>32356</v>
          </cell>
        </row>
        <row r="245">
          <cell r="A245">
            <v>60001032</v>
          </cell>
          <cell r="B245" t="str">
            <v>FALCONARO, SERGIO ROBERTO</v>
          </cell>
          <cell r="C245" t="str">
            <v>COORDINADOR</v>
          </cell>
          <cell r="D245">
            <v>58</v>
          </cell>
          <cell r="E245" t="str">
            <v>Exploracion y Producción</v>
          </cell>
          <cell r="F245" t="str">
            <v>E&amp;P PB Arg. S.A.</v>
          </cell>
          <cell r="G245" t="str">
            <v>DIRECCION DE EXPLORACION &amp; PRODUCCION</v>
          </cell>
          <cell r="H245" t="str">
            <v>RESERVAS Y RESERVORIOS</v>
          </cell>
          <cell r="I245" t="str">
            <v>DESARROLLO DE PROYECTOS DE GAS</v>
          </cell>
          <cell r="J245" t="str">
            <v>GAS NEUQUINA</v>
          </cell>
          <cell r="K245">
            <v>0</v>
          </cell>
          <cell r="L245" t="str">
            <v>Activos</v>
          </cell>
          <cell r="M245" t="str">
            <v>Fuera de Convenio</v>
          </cell>
          <cell r="N245" t="str">
            <v>Indeterminado</v>
          </cell>
          <cell r="O245" t="str">
            <v>CTA - Neuquén</v>
          </cell>
          <cell r="P245">
            <v>32734</v>
          </cell>
        </row>
        <row r="246">
          <cell r="A246">
            <v>60001074</v>
          </cell>
          <cell r="B246" t="str">
            <v>REVOREDO, JUAN CARLOS</v>
          </cell>
          <cell r="C246" t="str">
            <v>TECHNICAL ADVISOR</v>
          </cell>
          <cell r="D246">
            <v>58</v>
          </cell>
          <cell r="E246" t="str">
            <v>Exploracion y Producción</v>
          </cell>
          <cell r="F246" t="str">
            <v>E&amp;P PB Arg. S.A.</v>
          </cell>
          <cell r="G246" t="str">
            <v>DIRECCION DE EXPLORACION &amp; PRODUCCION</v>
          </cell>
          <cell r="H246" t="str">
            <v>PRODUCCION</v>
          </cell>
          <cell r="I246" t="str">
            <v>INGENIERIA DE PRODUCCION</v>
          </cell>
          <cell r="J246">
            <v>0</v>
          </cell>
          <cell r="K246">
            <v>0</v>
          </cell>
          <cell r="L246" t="str">
            <v>Activos</v>
          </cell>
          <cell r="M246" t="str">
            <v>Fuera de Convenio</v>
          </cell>
          <cell r="N246" t="str">
            <v>Indeterminado</v>
          </cell>
          <cell r="O246" t="str">
            <v>CTA - Neuquén</v>
          </cell>
          <cell r="P246">
            <v>33162</v>
          </cell>
        </row>
        <row r="247">
          <cell r="A247">
            <v>60001082</v>
          </cell>
          <cell r="B247" t="str">
            <v>MAFFONI, ANTONIO ALEJANDRO</v>
          </cell>
          <cell r="C247" t="str">
            <v>TECHNICAL ADVISOR</v>
          </cell>
          <cell r="D247">
            <v>58</v>
          </cell>
          <cell r="E247" t="str">
            <v>Exploracion y Producción</v>
          </cell>
          <cell r="F247" t="str">
            <v>E&amp;P PB Arg. S.A.</v>
          </cell>
          <cell r="G247" t="str">
            <v>DIRECCION DE EXPLORACION &amp; PRODUCCION</v>
          </cell>
          <cell r="H247" t="str">
            <v>RESERVAS Y RESERVORIOS</v>
          </cell>
          <cell r="I247" t="str">
            <v>DESARROLLO DE PROYECTOS DE GAS</v>
          </cell>
          <cell r="J247" t="str">
            <v>GAS NEUQUINA</v>
          </cell>
          <cell r="K247" t="str">
            <v>INGENIERIA DE RESERVORIOS</v>
          </cell>
          <cell r="L247" t="str">
            <v>Activos</v>
          </cell>
          <cell r="M247" t="str">
            <v>Fuera de Convenio</v>
          </cell>
          <cell r="N247" t="str">
            <v>Indeterminado</v>
          </cell>
          <cell r="O247" t="str">
            <v>CTA - Neuquén</v>
          </cell>
          <cell r="P247">
            <v>32309</v>
          </cell>
        </row>
        <row r="248">
          <cell r="A248">
            <v>60001101</v>
          </cell>
          <cell r="B248" t="str">
            <v>ECHEVARRIA, CARLOS</v>
          </cell>
          <cell r="C248" t="str">
            <v>TECHNICAL ADVISOR</v>
          </cell>
          <cell r="D248">
            <v>58</v>
          </cell>
          <cell r="E248" t="str">
            <v>Exploracion y Producción</v>
          </cell>
          <cell r="F248" t="str">
            <v>E&amp;P PB Arg. S.A.</v>
          </cell>
          <cell r="G248" t="str">
            <v>DIRECCION DE EXPLORACION &amp; PRODUCCION</v>
          </cell>
          <cell r="H248" t="str">
            <v>RESERVAS Y RESERVORIOS</v>
          </cell>
          <cell r="I248" t="str">
            <v>DESARROLLO DE PROYECTOS DE GAS</v>
          </cell>
          <cell r="J248" t="str">
            <v>GAS NEUQUINA</v>
          </cell>
          <cell r="K248" t="str">
            <v>GEOLOGIA Y GEOFISICA</v>
          </cell>
          <cell r="L248" t="str">
            <v>Activos</v>
          </cell>
          <cell r="M248" t="str">
            <v>Fuera de Convenio</v>
          </cell>
          <cell r="N248" t="str">
            <v>Indeterminado</v>
          </cell>
          <cell r="O248" t="str">
            <v>CTA - Neuquén</v>
          </cell>
          <cell r="P248">
            <v>36542</v>
          </cell>
        </row>
        <row r="249">
          <cell r="A249">
            <v>60001161</v>
          </cell>
          <cell r="B249" t="str">
            <v>VICENTE, CARLOS ALBERTO</v>
          </cell>
          <cell r="C249" t="str">
            <v>GERENTE</v>
          </cell>
          <cell r="D249">
            <v>61</v>
          </cell>
          <cell r="E249" t="str">
            <v>Exploracion y Producción</v>
          </cell>
          <cell r="F249" t="str">
            <v>E&amp;P PB Arg. S.A.</v>
          </cell>
          <cell r="G249" t="str">
            <v>DIRECCION DE EXPLORACION &amp; PRODUCCION</v>
          </cell>
          <cell r="H249" t="str">
            <v>ACTIVO NEUQUINA</v>
          </cell>
          <cell r="I249" t="str">
            <v>SERVICIOS COMPARTIDOS</v>
          </cell>
          <cell r="J249">
            <v>0</v>
          </cell>
          <cell r="K249">
            <v>0</v>
          </cell>
          <cell r="L249" t="str">
            <v>Activos</v>
          </cell>
          <cell r="M249" t="str">
            <v>Fuera de Convenio</v>
          </cell>
          <cell r="N249" t="str">
            <v>Indeterminado</v>
          </cell>
          <cell r="O249" t="str">
            <v>CTA - Neuquén</v>
          </cell>
          <cell r="P249">
            <v>32448</v>
          </cell>
        </row>
        <row r="250">
          <cell r="A250">
            <v>60001248</v>
          </cell>
          <cell r="B250" t="str">
            <v>PISANO, GUILLERMO ANIBAL</v>
          </cell>
          <cell r="C250" t="str">
            <v>TECHNICAL ADVISOR</v>
          </cell>
          <cell r="D250">
            <v>58</v>
          </cell>
          <cell r="E250" t="str">
            <v>Exploracion y Producción</v>
          </cell>
          <cell r="F250" t="str">
            <v>E&amp;P PB Arg. S.A.</v>
          </cell>
          <cell r="G250" t="str">
            <v>DIRECCION DE EXPLORACION &amp; PRODUCCION</v>
          </cell>
          <cell r="H250" t="str">
            <v>PRODUCCION</v>
          </cell>
          <cell r="I250" t="str">
            <v>INGENIERIA DE INSTALACIONES</v>
          </cell>
          <cell r="J250">
            <v>0</v>
          </cell>
          <cell r="K250">
            <v>0</v>
          </cell>
          <cell r="L250" t="str">
            <v>Activos</v>
          </cell>
          <cell r="M250" t="str">
            <v>Fuera de Convenio</v>
          </cell>
          <cell r="N250" t="str">
            <v>Indeterminado</v>
          </cell>
          <cell r="O250" t="str">
            <v>CTA - Neuquén</v>
          </cell>
          <cell r="P250">
            <v>34151</v>
          </cell>
        </row>
        <row r="251">
          <cell r="A251">
            <v>60001304</v>
          </cell>
          <cell r="B251" t="str">
            <v>ARDIANI, GERARDO ENRIQUE</v>
          </cell>
          <cell r="C251" t="str">
            <v>TECHNICAL ADVISOR SSR.</v>
          </cell>
          <cell r="D251">
            <v>59</v>
          </cell>
          <cell r="E251" t="str">
            <v>Exploracion y Producción</v>
          </cell>
          <cell r="F251" t="str">
            <v>E&amp;P PB Arg. S.A.</v>
          </cell>
          <cell r="G251" t="str">
            <v>DIRECCION DE EXPLORACION &amp; PRODUCCION</v>
          </cell>
          <cell r="H251" t="str">
            <v>ACTIVO NEUQUINA</v>
          </cell>
          <cell r="I251" t="str">
            <v>SERVICIOS COMPARTIDOS</v>
          </cell>
          <cell r="J251" t="str">
            <v>CONTROL DE VARIABLES OPERATIVAS</v>
          </cell>
          <cell r="K251">
            <v>0</v>
          </cell>
          <cell r="L251" t="str">
            <v>Activos</v>
          </cell>
          <cell r="M251" t="str">
            <v>Fuera de Convenio</v>
          </cell>
          <cell r="N251" t="str">
            <v>Indeterminado</v>
          </cell>
          <cell r="O251" t="str">
            <v>CTA - Neuquén</v>
          </cell>
          <cell r="P251">
            <v>34578</v>
          </cell>
        </row>
        <row r="252">
          <cell r="A252">
            <v>60001313</v>
          </cell>
          <cell r="B252" t="str">
            <v>FERNANDEZ, HECTOR ANTONIO</v>
          </cell>
          <cell r="C252" t="str">
            <v>PROFESIONAL PRINCIPAL</v>
          </cell>
          <cell r="D252">
            <v>57</v>
          </cell>
          <cell r="E252" t="str">
            <v>Exploracion y Producción</v>
          </cell>
          <cell r="F252" t="str">
            <v>E&amp;P PB Arg. S.A.</v>
          </cell>
          <cell r="G252" t="str">
            <v>DIRECCION DE EXPLORACION &amp; PRODUCCION</v>
          </cell>
          <cell r="H252" t="str">
            <v>PRODUCCION</v>
          </cell>
          <cell r="I252" t="str">
            <v>INGENIERIA DE INSTALACIONES</v>
          </cell>
          <cell r="J252">
            <v>0</v>
          </cell>
          <cell r="K252">
            <v>0</v>
          </cell>
          <cell r="L252" t="str">
            <v>Activos</v>
          </cell>
          <cell r="M252" t="str">
            <v>Fuera de Convenio</v>
          </cell>
          <cell r="N252" t="str">
            <v>Indeterminado</v>
          </cell>
          <cell r="O252" t="str">
            <v>CTA - Neuquén</v>
          </cell>
          <cell r="P252">
            <v>32671</v>
          </cell>
        </row>
        <row r="253">
          <cell r="A253">
            <v>60001317</v>
          </cell>
          <cell r="B253" t="str">
            <v>BARRIONUEVO, MARCELO FABIO</v>
          </cell>
          <cell r="C253" t="str">
            <v>TECHNICAL ADVISOR</v>
          </cell>
          <cell r="D253">
            <v>58</v>
          </cell>
          <cell r="E253" t="str">
            <v>Exploracion y Producción</v>
          </cell>
          <cell r="F253" t="str">
            <v>E&amp;P PB Arg. S.A.</v>
          </cell>
          <cell r="G253" t="str">
            <v>DIRECCION DE EXPLORACION &amp; PRODUCCION</v>
          </cell>
          <cell r="H253" t="str">
            <v>RESERVAS Y RESERVORIOS</v>
          </cell>
          <cell r="I253" t="str">
            <v>DESARROLLO DE PROYECTOS DE PETROLEO</v>
          </cell>
          <cell r="J253" t="str">
            <v>MEDANITO</v>
          </cell>
          <cell r="K253" t="str">
            <v>GEOLOGIA Y GEOFISICA</v>
          </cell>
          <cell r="L253" t="str">
            <v>Activos</v>
          </cell>
          <cell r="M253" t="str">
            <v>Fuera de Convenio</v>
          </cell>
          <cell r="N253" t="str">
            <v>Indeterminado</v>
          </cell>
          <cell r="O253" t="str">
            <v>CTA - Neuquén</v>
          </cell>
          <cell r="P253">
            <v>33695</v>
          </cell>
        </row>
        <row r="254">
          <cell r="A254">
            <v>60001502</v>
          </cell>
          <cell r="B254" t="str">
            <v>PERALTA, DANIEL GUSTAVO</v>
          </cell>
          <cell r="C254" t="str">
            <v>TECHNICAL ADVISOR</v>
          </cell>
          <cell r="D254">
            <v>58</v>
          </cell>
          <cell r="E254" t="str">
            <v>Exploracion y Producción</v>
          </cell>
          <cell r="F254" t="str">
            <v>E&amp;P PB Arg. S.A.</v>
          </cell>
          <cell r="G254" t="str">
            <v>DIRECCION DE EXPLORACION &amp; PRODUCCION</v>
          </cell>
          <cell r="H254" t="str">
            <v>PRODUCCION</v>
          </cell>
          <cell r="I254" t="str">
            <v>INGENIERIA DE POZOS</v>
          </cell>
          <cell r="J254">
            <v>0</v>
          </cell>
          <cell r="K254">
            <v>0</v>
          </cell>
          <cell r="L254" t="str">
            <v>Activos</v>
          </cell>
          <cell r="M254" t="str">
            <v>Fuera de Convenio</v>
          </cell>
          <cell r="N254" t="str">
            <v>Indeterminado</v>
          </cell>
          <cell r="O254" t="str">
            <v>CTA - Neuquén</v>
          </cell>
          <cell r="P254">
            <v>33695</v>
          </cell>
        </row>
        <row r="255">
          <cell r="A255">
            <v>60001603</v>
          </cell>
          <cell r="B255" t="str">
            <v>DAVIES, GUSTAVO LUIS</v>
          </cell>
          <cell r="C255" t="str">
            <v>PROFESIONAL PRINCIPAL</v>
          </cell>
          <cell r="D255">
            <v>57</v>
          </cell>
          <cell r="E255" t="str">
            <v>Exploracion y Producción</v>
          </cell>
          <cell r="F255" t="str">
            <v>E&amp;P PB Arg. S.A.</v>
          </cell>
          <cell r="G255" t="str">
            <v>DIRECCION DE EXPLORACION &amp; PRODUCCION</v>
          </cell>
          <cell r="H255" t="str">
            <v>PRODUCCION</v>
          </cell>
          <cell r="I255" t="str">
            <v>INGENIERIA DE INSTALACIONES</v>
          </cell>
          <cell r="J255">
            <v>0</v>
          </cell>
          <cell r="K255">
            <v>0</v>
          </cell>
          <cell r="L255" t="str">
            <v>Activos</v>
          </cell>
          <cell r="M255" t="str">
            <v>Fuera de Convenio</v>
          </cell>
          <cell r="N255" t="str">
            <v>Indeterminado</v>
          </cell>
          <cell r="O255" t="str">
            <v>CTA - Neuquén</v>
          </cell>
          <cell r="P255">
            <v>38657</v>
          </cell>
        </row>
        <row r="256">
          <cell r="A256">
            <v>60001706</v>
          </cell>
          <cell r="B256" t="str">
            <v>FERNANDEZ, MARCELA LIDIA</v>
          </cell>
          <cell r="C256" t="str">
            <v>TECHNICAL ADVISOR</v>
          </cell>
          <cell r="D256">
            <v>58</v>
          </cell>
          <cell r="E256" t="str">
            <v>Exploracion y Producción</v>
          </cell>
          <cell r="F256" t="str">
            <v>E&amp;P PB Arg. S.A.</v>
          </cell>
          <cell r="G256" t="str">
            <v>DIRECCION DE EXPLORACION &amp; PRODUCCION</v>
          </cell>
          <cell r="H256" t="str">
            <v>EXPLORACION</v>
          </cell>
          <cell r="I256" t="str">
            <v>PROYECTOS ONSHORE</v>
          </cell>
          <cell r="J256">
            <v>0</v>
          </cell>
          <cell r="K256">
            <v>0</v>
          </cell>
          <cell r="L256" t="str">
            <v>Activos</v>
          </cell>
          <cell r="M256" t="str">
            <v>Fuera de Convenio</v>
          </cell>
          <cell r="N256" t="str">
            <v>Indeterminado</v>
          </cell>
          <cell r="O256" t="str">
            <v>CTA - Neuquén</v>
          </cell>
          <cell r="P256">
            <v>38019</v>
          </cell>
        </row>
        <row r="257">
          <cell r="A257">
            <v>60001711</v>
          </cell>
          <cell r="B257" t="str">
            <v>DISTEFANO, MARIO GUSTAVO</v>
          </cell>
          <cell r="C257" t="str">
            <v>PROFESIONAL PRINCIPAL</v>
          </cell>
          <cell r="D257">
            <v>57</v>
          </cell>
          <cell r="E257" t="str">
            <v>Exploracion y Producción</v>
          </cell>
          <cell r="F257" t="str">
            <v>E&amp;P PB Arg. S.A.</v>
          </cell>
          <cell r="G257" t="str">
            <v>DIRECCION DE EXPLORACION &amp; PRODUCCION</v>
          </cell>
          <cell r="H257" t="str">
            <v>PRODUCCION</v>
          </cell>
          <cell r="I257" t="str">
            <v>INGENIERIA DE PRODUCCION</v>
          </cell>
          <cell r="J257">
            <v>0</v>
          </cell>
          <cell r="K257">
            <v>0</v>
          </cell>
          <cell r="L257" t="str">
            <v>Activos</v>
          </cell>
          <cell r="M257" t="str">
            <v>Fuera de Convenio</v>
          </cell>
          <cell r="N257" t="str">
            <v>Indeterminado</v>
          </cell>
          <cell r="O257" t="str">
            <v>CTA - Neuquén</v>
          </cell>
          <cell r="P257">
            <v>35562</v>
          </cell>
        </row>
        <row r="258">
          <cell r="A258">
            <v>60001729</v>
          </cell>
          <cell r="B258" t="str">
            <v>CARBONE, OSVALDO CARLOS</v>
          </cell>
          <cell r="C258" t="str">
            <v>PROFESIONAL PRINCIPAL</v>
          </cell>
          <cell r="D258">
            <v>57</v>
          </cell>
          <cell r="E258" t="str">
            <v>Exploracion y Producción</v>
          </cell>
          <cell r="F258" t="str">
            <v>E&amp;P PB Arg. S.A.</v>
          </cell>
          <cell r="G258" t="str">
            <v>DIRECCION DE EXPLORACION &amp; PRODUCCION</v>
          </cell>
          <cell r="H258" t="str">
            <v>EXPLORACION</v>
          </cell>
          <cell r="I258" t="str">
            <v>OPERACIONES DE EXPLORACION</v>
          </cell>
          <cell r="J258">
            <v>0</v>
          </cell>
          <cell r="K258">
            <v>0</v>
          </cell>
          <cell r="L258" t="str">
            <v>Activos</v>
          </cell>
          <cell r="M258" t="str">
            <v>Fuera de Convenio</v>
          </cell>
          <cell r="N258" t="str">
            <v>Indeterminado</v>
          </cell>
          <cell r="O258" t="str">
            <v>CTA - Neuquén</v>
          </cell>
          <cell r="P258">
            <v>33848</v>
          </cell>
        </row>
        <row r="259">
          <cell r="A259">
            <v>60001738</v>
          </cell>
          <cell r="B259" t="str">
            <v>FERNANDEZ MONSALVO, GUILLERMO RENE</v>
          </cell>
          <cell r="C259" t="str">
            <v>TECHNICAL ADVISOR</v>
          </cell>
          <cell r="D259">
            <v>58</v>
          </cell>
          <cell r="E259" t="str">
            <v>Exploracion y Producción</v>
          </cell>
          <cell r="F259" t="str">
            <v>E&amp;P PB Arg. S.A.</v>
          </cell>
          <cell r="G259" t="str">
            <v>DIRECCION DE EXPLORACION &amp; PRODUCCION</v>
          </cell>
          <cell r="H259" t="str">
            <v>RESERVAS Y RESERVORIOS</v>
          </cell>
          <cell r="I259" t="str">
            <v>NUEVOS PROYECTOS</v>
          </cell>
          <cell r="J259" t="str">
            <v>GEOLOGIA Y GEOFISICA</v>
          </cell>
          <cell r="K259">
            <v>0</v>
          </cell>
          <cell r="L259" t="str">
            <v>Activos</v>
          </cell>
          <cell r="M259" t="str">
            <v>Fuera de Convenio</v>
          </cell>
          <cell r="N259" t="str">
            <v>Indeterminado</v>
          </cell>
          <cell r="O259" t="str">
            <v>CTA - Neuquén</v>
          </cell>
          <cell r="P259">
            <v>38033</v>
          </cell>
        </row>
        <row r="260">
          <cell r="A260">
            <v>60001908</v>
          </cell>
          <cell r="B260" t="str">
            <v>KENNEDY, MARTIN IGNACIO</v>
          </cell>
          <cell r="C260" t="str">
            <v>TECHNICAL ADVISOR</v>
          </cell>
          <cell r="D260">
            <v>58</v>
          </cell>
          <cell r="E260" t="str">
            <v>Exploracion y Producción</v>
          </cell>
          <cell r="F260" t="str">
            <v>E&amp;P PB Arg. S.A.</v>
          </cell>
          <cell r="G260" t="str">
            <v>DIRECCION DE EXPLORACION &amp; PRODUCCION</v>
          </cell>
          <cell r="H260" t="str">
            <v>PRODUCCION</v>
          </cell>
          <cell r="I260" t="str">
            <v>INGENIERIA DE PRODUCCION</v>
          </cell>
          <cell r="J260">
            <v>0</v>
          </cell>
          <cell r="K260">
            <v>0</v>
          </cell>
          <cell r="L260" t="str">
            <v>Activos</v>
          </cell>
          <cell r="M260" t="str">
            <v>Fuera de Convenio</v>
          </cell>
          <cell r="N260" t="str">
            <v>Indeterminado</v>
          </cell>
          <cell r="O260" t="str">
            <v>CTA - Neuquén</v>
          </cell>
          <cell r="P260">
            <v>35914</v>
          </cell>
        </row>
        <row r="261">
          <cell r="A261">
            <v>60001950</v>
          </cell>
          <cell r="B261" t="str">
            <v>MARTINEZ, RICARDO SEBASTIAN</v>
          </cell>
          <cell r="C261" t="str">
            <v>TECHNICAL ADVISOR</v>
          </cell>
          <cell r="D261">
            <v>58</v>
          </cell>
          <cell r="E261" t="str">
            <v>Exploracion y Producción</v>
          </cell>
          <cell r="F261" t="str">
            <v>E&amp;P PB Arg. S.A.</v>
          </cell>
          <cell r="G261" t="str">
            <v>DIRECCION DE EXPLORACION &amp; PRODUCCION</v>
          </cell>
          <cell r="H261" t="str">
            <v>EXPLORACION</v>
          </cell>
          <cell r="I261" t="str">
            <v>PROYECTOS ONSHORE</v>
          </cell>
          <cell r="J261">
            <v>0</v>
          </cell>
          <cell r="K261">
            <v>0</v>
          </cell>
          <cell r="L261" t="str">
            <v>Activos</v>
          </cell>
          <cell r="M261" t="str">
            <v>Fuera de Convenio</v>
          </cell>
          <cell r="N261" t="str">
            <v>Indeterminado</v>
          </cell>
          <cell r="O261" t="str">
            <v>CTA - Neuquén</v>
          </cell>
          <cell r="P261">
            <v>37043</v>
          </cell>
        </row>
        <row r="262">
          <cell r="A262">
            <v>60004901</v>
          </cell>
          <cell r="B262" t="str">
            <v>JUAN, EUGENIO SIMON</v>
          </cell>
          <cell r="C262" t="str">
            <v>TECHNICAL ADVISOR</v>
          </cell>
          <cell r="D262">
            <v>58</v>
          </cell>
          <cell r="E262" t="str">
            <v>Exploracion y Producción</v>
          </cell>
          <cell r="F262" t="str">
            <v>E&amp;P PB Arg. S.A.</v>
          </cell>
          <cell r="G262" t="str">
            <v>DIRECCION DE EXPLORACION &amp; PRODUCCION</v>
          </cell>
          <cell r="H262" t="str">
            <v>RESERVAS Y RESERVORIOS</v>
          </cell>
          <cell r="I262" t="str">
            <v>NUEVOS PROYECTOS</v>
          </cell>
          <cell r="J262" t="str">
            <v>RESERVORIOS</v>
          </cell>
          <cell r="K262">
            <v>0</v>
          </cell>
          <cell r="L262" t="str">
            <v>Activos</v>
          </cell>
          <cell r="M262" t="str">
            <v>Fuera de Convenio</v>
          </cell>
          <cell r="N262" t="str">
            <v>Indeterminado</v>
          </cell>
          <cell r="O262" t="str">
            <v>CTA - Neuquén</v>
          </cell>
          <cell r="P262">
            <v>39142</v>
          </cell>
        </row>
        <row r="263">
          <cell r="A263">
            <v>60005862</v>
          </cell>
          <cell r="B263" t="str">
            <v>CICCHITTI, AUGUSTO OSCAR</v>
          </cell>
          <cell r="C263" t="str">
            <v>GERENTE</v>
          </cell>
          <cell r="D263">
            <v>62</v>
          </cell>
          <cell r="E263" t="str">
            <v>Exploracion y Producción</v>
          </cell>
          <cell r="F263" t="str">
            <v>E&amp;P PB Arg. S.A.</v>
          </cell>
          <cell r="G263" t="str">
            <v>DIRECCION DE EXPLORACION &amp; PRODUCCION</v>
          </cell>
          <cell r="H263" t="str">
            <v>ACTIVO NEUQUINA</v>
          </cell>
          <cell r="I263">
            <v>0</v>
          </cell>
          <cell r="J263">
            <v>0</v>
          </cell>
          <cell r="K263">
            <v>0</v>
          </cell>
          <cell r="L263" t="str">
            <v>Activos</v>
          </cell>
          <cell r="M263" t="str">
            <v>Fuera de Convenio</v>
          </cell>
          <cell r="N263" t="str">
            <v>Indeterminado</v>
          </cell>
          <cell r="O263" t="str">
            <v>CTA - Neuquén</v>
          </cell>
          <cell r="P263">
            <v>32568</v>
          </cell>
        </row>
        <row r="264">
          <cell r="A264">
            <v>60005878</v>
          </cell>
          <cell r="B264" t="str">
            <v>IBAÑEZ ZURITA, PABLO JAVIER</v>
          </cell>
          <cell r="C264" t="str">
            <v>COORDINADOR</v>
          </cell>
          <cell r="D264">
            <v>57</v>
          </cell>
          <cell r="E264" t="str">
            <v>Exploracion y Producción</v>
          </cell>
          <cell r="F264" t="str">
            <v>E&amp;P PB Arg. S.A.</v>
          </cell>
          <cell r="G264" t="str">
            <v>DIRECCION DE EXPLORACION &amp; PRODUCCION</v>
          </cell>
          <cell r="H264" t="str">
            <v>RESERVAS Y RESERVORIOS</v>
          </cell>
          <cell r="I264" t="str">
            <v>DESARROLLO DE PROYECTOS DE PETROLEO</v>
          </cell>
          <cell r="J264" t="str">
            <v>MEDANITO</v>
          </cell>
          <cell r="K264">
            <v>0</v>
          </cell>
          <cell r="L264" t="str">
            <v>Activos</v>
          </cell>
          <cell r="M264" t="str">
            <v>Fuera de Convenio</v>
          </cell>
          <cell r="N264" t="str">
            <v>Indeterminado</v>
          </cell>
          <cell r="O264" t="str">
            <v>CTA - Neuquén</v>
          </cell>
          <cell r="P264">
            <v>39643</v>
          </cell>
        </row>
        <row r="265">
          <cell r="A265">
            <v>60005979</v>
          </cell>
          <cell r="B265" t="str">
            <v>POROLLAN, MIGUEL ANGEL</v>
          </cell>
          <cell r="C265" t="str">
            <v>PROFESIONAL PRINCIPAL</v>
          </cell>
          <cell r="D265">
            <v>57</v>
          </cell>
          <cell r="E265" t="str">
            <v>Exploracion y Producción</v>
          </cell>
          <cell r="F265" t="str">
            <v>E&amp;P PB Arg. S.A.</v>
          </cell>
          <cell r="G265" t="str">
            <v>DIRECCION DE EXPLORACION &amp; PRODUCCION</v>
          </cell>
          <cell r="H265" t="str">
            <v>PRODUCCION</v>
          </cell>
          <cell r="I265" t="str">
            <v>INGENIERIA DE POZOS</v>
          </cell>
          <cell r="J265">
            <v>0</v>
          </cell>
          <cell r="K265">
            <v>0</v>
          </cell>
          <cell r="L265" t="str">
            <v>Activos</v>
          </cell>
          <cell r="M265" t="str">
            <v>Fuera de Convenio</v>
          </cell>
          <cell r="N265" t="str">
            <v>Indeterminado</v>
          </cell>
          <cell r="O265" t="str">
            <v>CTA - Neuquén</v>
          </cell>
          <cell r="P265">
            <v>39706</v>
          </cell>
        </row>
        <row r="266">
          <cell r="A266">
            <v>60006081</v>
          </cell>
          <cell r="B266" t="str">
            <v>HOFMANN, CHRISTIAN MARCELO</v>
          </cell>
          <cell r="C266" t="str">
            <v>TECHNICAL ADVISOR</v>
          </cell>
          <cell r="D266">
            <v>58</v>
          </cell>
          <cell r="E266" t="str">
            <v>Exploracion y Producción</v>
          </cell>
          <cell r="F266" t="str">
            <v>E&amp;P PB Arg. S.A.</v>
          </cell>
          <cell r="G266" t="str">
            <v>DIRECCION DE EXPLORACION &amp; PRODUCCION</v>
          </cell>
          <cell r="H266" t="str">
            <v>RESERVAS Y RESERVORIOS</v>
          </cell>
          <cell r="I266" t="str">
            <v>DESARROLLO DE PROYECTOS DE GAS</v>
          </cell>
          <cell r="J266" t="str">
            <v>GAS NEUQUINA</v>
          </cell>
          <cell r="K266" t="str">
            <v>GEOLOGIA Y GEOFISICA</v>
          </cell>
          <cell r="L266" t="str">
            <v>Activos</v>
          </cell>
          <cell r="M266" t="str">
            <v>Fuera de Convenio</v>
          </cell>
          <cell r="N266" t="str">
            <v>Indeterminado</v>
          </cell>
          <cell r="O266" t="str">
            <v>CTA - Neuquén</v>
          </cell>
          <cell r="P266">
            <v>39783</v>
          </cell>
        </row>
        <row r="267">
          <cell r="A267">
            <v>60000002</v>
          </cell>
          <cell r="B267" t="str">
            <v>LATTARULO MARTINEZ, YACOMO MARTIN</v>
          </cell>
          <cell r="C267" t="str">
            <v>TECHNICAL ADVISOR SSR.</v>
          </cell>
          <cell r="D267">
            <v>59</v>
          </cell>
          <cell r="E267" t="str">
            <v>Exploracion y Producción</v>
          </cell>
          <cell r="F267" t="str">
            <v>E&amp;P PB Arg. S.A.</v>
          </cell>
          <cell r="G267" t="str">
            <v>DIRECCION DE EXPLORACION &amp; PRODUCCION</v>
          </cell>
          <cell r="H267" t="str">
            <v>PRODUCCION</v>
          </cell>
          <cell r="I267" t="str">
            <v>INGENIERIA DE PRODUCCION</v>
          </cell>
          <cell r="J267">
            <v>0</v>
          </cell>
          <cell r="K267">
            <v>0</v>
          </cell>
          <cell r="L267" t="str">
            <v>Activos</v>
          </cell>
          <cell r="M267" t="str">
            <v>Fuera de Convenio</v>
          </cell>
          <cell r="N267" t="str">
            <v>Indeterminado</v>
          </cell>
          <cell r="O267" t="str">
            <v>Edif. Petrobras</v>
          </cell>
          <cell r="P267">
            <v>38840</v>
          </cell>
        </row>
        <row r="268">
          <cell r="A268">
            <v>60000003</v>
          </cell>
          <cell r="B268" t="str">
            <v>MARCHAL, DENIS ANDRE</v>
          </cell>
          <cell r="C268" t="str">
            <v>TECHNICAL ADVISOR SSR.</v>
          </cell>
          <cell r="D268">
            <v>59</v>
          </cell>
          <cell r="E268" t="str">
            <v>Exploracion y Producción</v>
          </cell>
          <cell r="F268" t="str">
            <v>E&amp;P PB Arg. S.A.</v>
          </cell>
          <cell r="G268" t="str">
            <v>DIRECCION DE EXPLORACION &amp; PRODUCCION</v>
          </cell>
          <cell r="H268" t="str">
            <v>EXPLORACION</v>
          </cell>
          <cell r="I268" t="str">
            <v>PROYECTOS ONSHORE</v>
          </cell>
          <cell r="J268">
            <v>0</v>
          </cell>
          <cell r="K268">
            <v>0</v>
          </cell>
          <cell r="L268" t="str">
            <v>Activos</v>
          </cell>
          <cell r="M268" t="str">
            <v>Fuera de Convenio</v>
          </cell>
          <cell r="N268" t="str">
            <v>Indeterminado</v>
          </cell>
          <cell r="O268" t="str">
            <v>Edif. Petrobras</v>
          </cell>
          <cell r="P268">
            <v>38808</v>
          </cell>
        </row>
        <row r="269">
          <cell r="A269">
            <v>60000414</v>
          </cell>
          <cell r="B269" t="str">
            <v>LASO, HUGO ARMANDO</v>
          </cell>
          <cell r="C269" t="str">
            <v>PROFESIONAL PRINCIPAL</v>
          </cell>
          <cell r="D269">
            <v>57</v>
          </cell>
          <cell r="E269" t="str">
            <v>Exploracion y Producción</v>
          </cell>
          <cell r="F269" t="str">
            <v>E&amp;P PB Arg. S.A.</v>
          </cell>
          <cell r="G269" t="str">
            <v>DIRECCION DE EXPLORACION &amp; PRODUCCION</v>
          </cell>
          <cell r="H269" t="str">
            <v>PRODUCCION</v>
          </cell>
          <cell r="I269" t="str">
            <v>INGENIERIA DE PRODUCCION</v>
          </cell>
          <cell r="J269">
            <v>0</v>
          </cell>
          <cell r="K269">
            <v>0</v>
          </cell>
          <cell r="L269" t="str">
            <v>Activos</v>
          </cell>
          <cell r="M269" t="str">
            <v>Fuera de Convenio</v>
          </cell>
          <cell r="N269" t="str">
            <v>Indeterminado</v>
          </cell>
          <cell r="O269" t="str">
            <v>Edif. Petrobras</v>
          </cell>
          <cell r="P269">
            <v>33196</v>
          </cell>
        </row>
        <row r="270">
          <cell r="A270">
            <v>60000511</v>
          </cell>
          <cell r="B270" t="str">
            <v>WEINER, ADOLFO GABRIEL</v>
          </cell>
          <cell r="C270" t="str">
            <v>TECHNICAL ADVISOR SR.</v>
          </cell>
          <cell r="D270">
            <v>60</v>
          </cell>
          <cell r="E270" t="str">
            <v>Exploracion y Producción</v>
          </cell>
          <cell r="F270" t="str">
            <v>E&amp;P PB Arg. S.A.</v>
          </cell>
          <cell r="G270" t="str">
            <v>DIRECCION DE EXPLORACION &amp; PRODUCCION</v>
          </cell>
          <cell r="H270" t="str">
            <v>EXPLORACION</v>
          </cell>
          <cell r="I270">
            <v>0</v>
          </cell>
          <cell r="J270">
            <v>0</v>
          </cell>
          <cell r="K270">
            <v>0</v>
          </cell>
          <cell r="L270" t="str">
            <v>Activos</v>
          </cell>
          <cell r="M270" t="str">
            <v>Fuera de Convenio</v>
          </cell>
          <cell r="N270" t="str">
            <v>Indeterminado</v>
          </cell>
          <cell r="O270" t="str">
            <v>Edif. Petrobras</v>
          </cell>
          <cell r="P270">
            <v>34029</v>
          </cell>
        </row>
        <row r="271">
          <cell r="A271">
            <v>60000579</v>
          </cell>
          <cell r="B271" t="str">
            <v>BERDINI, OSCAR RAUL</v>
          </cell>
          <cell r="C271" t="str">
            <v>TECHNICAL ADVISOR</v>
          </cell>
          <cell r="D271">
            <v>58</v>
          </cell>
          <cell r="E271" t="str">
            <v>Exploracion y Producción</v>
          </cell>
          <cell r="F271" t="str">
            <v>E&amp;P PB Arg. S.A.</v>
          </cell>
          <cell r="G271" t="str">
            <v>DIRECCION DE EXPLORACION &amp; PRODUCCION</v>
          </cell>
          <cell r="H271" t="str">
            <v>RESERVAS Y RESERVORIOS</v>
          </cell>
          <cell r="I271" t="str">
            <v>NUEVOS PROYECTOS</v>
          </cell>
          <cell r="J271" t="str">
            <v>GEOLOGIA Y GEOFISICA</v>
          </cell>
          <cell r="K271">
            <v>0</v>
          </cell>
          <cell r="L271" t="str">
            <v>Activos</v>
          </cell>
          <cell r="M271" t="str">
            <v>Fuera de Convenio</v>
          </cell>
          <cell r="N271" t="str">
            <v>Indeterminado</v>
          </cell>
          <cell r="O271" t="str">
            <v>Edif. Petrobras</v>
          </cell>
          <cell r="P271">
            <v>35737</v>
          </cell>
        </row>
        <row r="272">
          <cell r="A272">
            <v>60000591</v>
          </cell>
          <cell r="B272" t="str">
            <v>GUTIERREZ, JORGE LUIS</v>
          </cell>
          <cell r="C272" t="str">
            <v>GESTOR DE DATOS ESP.</v>
          </cell>
          <cell r="D272">
            <v>54</v>
          </cell>
          <cell r="E272" t="str">
            <v>Exploracion y Producción</v>
          </cell>
          <cell r="F272" t="str">
            <v>E&amp;P PB Arg. S.A.</v>
          </cell>
          <cell r="G272" t="str">
            <v>DIRECCION DE EXPLORACION &amp; PRODUCCION</v>
          </cell>
          <cell r="H272" t="str">
            <v>EXPLORACION</v>
          </cell>
          <cell r="I272" t="str">
            <v>OPERACIONES DE EXPLORACION</v>
          </cell>
          <cell r="J272">
            <v>0</v>
          </cell>
          <cell r="K272">
            <v>0</v>
          </cell>
          <cell r="L272" t="str">
            <v>Activos</v>
          </cell>
          <cell r="M272" t="str">
            <v>Fuera de Convenio</v>
          </cell>
          <cell r="N272" t="str">
            <v>Indeterminado</v>
          </cell>
          <cell r="O272" t="str">
            <v>Edif. Petrobras</v>
          </cell>
          <cell r="P272">
            <v>32342</v>
          </cell>
        </row>
        <row r="273">
          <cell r="A273">
            <v>60000608</v>
          </cell>
          <cell r="B273" t="str">
            <v>DE DIEGO, PABLO ANTONIO</v>
          </cell>
          <cell r="C273" t="str">
            <v>COORDINADOR</v>
          </cell>
          <cell r="D273">
            <v>61</v>
          </cell>
          <cell r="E273" t="str">
            <v>Exploracion y Producción</v>
          </cell>
          <cell r="F273" t="str">
            <v>E&amp;P PB Arg. S.A.</v>
          </cell>
          <cell r="G273" t="str">
            <v>DIRECCION DE EXPLORACION &amp; PRODUCCION</v>
          </cell>
          <cell r="H273" t="str">
            <v>RESERVAS Y RESERVORIOS</v>
          </cell>
          <cell r="I273" t="str">
            <v>CONTROL DE RESERVAS</v>
          </cell>
          <cell r="J273">
            <v>0</v>
          </cell>
          <cell r="K273">
            <v>0</v>
          </cell>
          <cell r="L273" t="str">
            <v>Activos</v>
          </cell>
          <cell r="M273" t="str">
            <v>Fuera de Convenio</v>
          </cell>
          <cell r="N273" t="str">
            <v>Indeterminado</v>
          </cell>
          <cell r="O273" t="str">
            <v>Edif. Petrobras</v>
          </cell>
          <cell r="P273">
            <v>33512</v>
          </cell>
        </row>
        <row r="274">
          <cell r="A274">
            <v>60000652</v>
          </cell>
          <cell r="B274" t="str">
            <v>NAIDES, CLAUDIO HUGO</v>
          </cell>
          <cell r="C274" t="str">
            <v>TECHNICAL ADVISOR SR.</v>
          </cell>
          <cell r="D274">
            <v>60</v>
          </cell>
          <cell r="E274" t="str">
            <v>Exploracion y Producción</v>
          </cell>
          <cell r="F274" t="str">
            <v>E&amp;P PB Arg. S.A.</v>
          </cell>
          <cell r="G274" t="str">
            <v>DIRECCION DE EXPLORACION &amp; PRODUCCION</v>
          </cell>
          <cell r="H274" t="str">
            <v>RESERVAS Y RESERVORIOS</v>
          </cell>
          <cell r="I274" t="str">
            <v>NUEVOS PROYECTOS</v>
          </cell>
          <cell r="J274" t="str">
            <v>GEOLOGIA Y GEOFISICA</v>
          </cell>
          <cell r="K274">
            <v>0</v>
          </cell>
          <cell r="L274" t="str">
            <v>Activos</v>
          </cell>
          <cell r="M274" t="str">
            <v>Fuera de Convenio</v>
          </cell>
          <cell r="N274" t="str">
            <v>Indeterminado</v>
          </cell>
          <cell r="O274" t="str">
            <v>Edif. Petrobras</v>
          </cell>
          <cell r="P274">
            <v>34366</v>
          </cell>
        </row>
        <row r="275">
          <cell r="A275">
            <v>60000762</v>
          </cell>
          <cell r="B275" t="str">
            <v>GOMEZ, MARCELO GERARDO</v>
          </cell>
          <cell r="C275" t="str">
            <v>GERENTE</v>
          </cell>
          <cell r="D275">
            <v>63</v>
          </cell>
          <cell r="E275" t="str">
            <v>Exploracion y Producción</v>
          </cell>
          <cell r="F275" t="str">
            <v>E&amp;P PB Arg. S.A.</v>
          </cell>
          <cell r="G275" t="str">
            <v>DIRECCION DE EXPLORACION &amp; PRODUCCION</v>
          </cell>
          <cell r="H275" t="str">
            <v>PRODUCCION</v>
          </cell>
          <cell r="I275">
            <v>0</v>
          </cell>
          <cell r="J275">
            <v>0</v>
          </cell>
          <cell r="K275">
            <v>0</v>
          </cell>
          <cell r="L275" t="str">
            <v>Activos</v>
          </cell>
          <cell r="M275" t="str">
            <v>Fuera de Convenio</v>
          </cell>
          <cell r="N275" t="str">
            <v>Indeterminado</v>
          </cell>
          <cell r="O275" t="str">
            <v>Edif. Petrobras</v>
          </cell>
          <cell r="P275">
            <v>31495</v>
          </cell>
        </row>
        <row r="276">
          <cell r="A276">
            <v>60000789</v>
          </cell>
          <cell r="B276" t="str">
            <v>VALENZUELA, DIANA  ELSA</v>
          </cell>
          <cell r="C276" t="str">
            <v>SECRETARIA</v>
          </cell>
          <cell r="D276">
            <v>54</v>
          </cell>
          <cell r="E276" t="str">
            <v>Funciones Centralizadas</v>
          </cell>
          <cell r="F276" t="str">
            <v>E&amp;P PB Arg. S.A.</v>
          </cell>
          <cell r="G276" t="str">
            <v>DIRECCION DE EXPLORACION &amp; PRODUCCION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 t="str">
            <v>Activos</v>
          </cell>
          <cell r="M276" t="str">
            <v>Fuera de Convenio</v>
          </cell>
          <cell r="N276" t="str">
            <v>Indeterminado</v>
          </cell>
          <cell r="O276" t="str">
            <v>Edif. Petrobras</v>
          </cell>
          <cell r="P276">
            <v>36464</v>
          </cell>
        </row>
        <row r="277">
          <cell r="A277">
            <v>60000795</v>
          </cell>
          <cell r="B277" t="str">
            <v>CAGNOLATTI, MARCELO JUAN</v>
          </cell>
          <cell r="C277" t="str">
            <v>GERENTE</v>
          </cell>
          <cell r="D277">
            <v>60</v>
          </cell>
          <cell r="E277" t="str">
            <v>Exploracion y Producción</v>
          </cell>
          <cell r="F277" t="str">
            <v>E&amp;P PB Arg. S.A.</v>
          </cell>
          <cell r="G277" t="str">
            <v>DIRECCION DE EXPLORACION &amp; PRODUCCION</v>
          </cell>
          <cell r="H277" t="str">
            <v>EXPLORACION</v>
          </cell>
          <cell r="I277" t="str">
            <v>PROYECTOS OFFSHORE</v>
          </cell>
          <cell r="J277">
            <v>0</v>
          </cell>
          <cell r="K277">
            <v>0</v>
          </cell>
          <cell r="L277" t="str">
            <v>Activos</v>
          </cell>
          <cell r="M277" t="str">
            <v>Fuera de Convenio</v>
          </cell>
          <cell r="N277" t="str">
            <v>Indeterminado</v>
          </cell>
          <cell r="O277" t="str">
            <v>Edif. Petrobras</v>
          </cell>
          <cell r="P277">
            <v>36795</v>
          </cell>
        </row>
        <row r="278">
          <cell r="A278">
            <v>60000814</v>
          </cell>
          <cell r="B278" t="str">
            <v>ARMARETTI, TRISTAN ALBERTO</v>
          </cell>
          <cell r="C278" t="str">
            <v>GERENTE</v>
          </cell>
          <cell r="D278">
            <v>61</v>
          </cell>
          <cell r="E278" t="str">
            <v>Exploracion y Producción</v>
          </cell>
          <cell r="F278" t="str">
            <v>E&amp;P PB Arg. S.A.</v>
          </cell>
          <cell r="G278" t="str">
            <v>DIRECCION DE EXPLORACION &amp; PRODUCCION</v>
          </cell>
          <cell r="H278" t="str">
            <v>ACTIVO AUSTRAL</v>
          </cell>
          <cell r="I278">
            <v>0</v>
          </cell>
          <cell r="J278">
            <v>0</v>
          </cell>
          <cell r="K278">
            <v>0</v>
          </cell>
          <cell r="L278" t="str">
            <v>Activos</v>
          </cell>
          <cell r="M278" t="str">
            <v>Fuera de Convenio</v>
          </cell>
          <cell r="N278" t="str">
            <v>Indeterminado</v>
          </cell>
          <cell r="O278" t="str">
            <v>Edif. Petrobras</v>
          </cell>
          <cell r="P278">
            <v>34647</v>
          </cell>
        </row>
        <row r="279">
          <cell r="A279">
            <v>60000830</v>
          </cell>
          <cell r="B279" t="str">
            <v>SANCHEZ, EDUARDO EUGENIO</v>
          </cell>
          <cell r="C279" t="str">
            <v>TECHNICAL ADVISOR SSR.</v>
          </cell>
          <cell r="D279">
            <v>59</v>
          </cell>
          <cell r="E279" t="str">
            <v>Exploracion y Producción</v>
          </cell>
          <cell r="F279" t="str">
            <v>E&amp;P PB Arg. S.A.</v>
          </cell>
          <cell r="G279" t="str">
            <v>DIRECCION DE EXPLORACION &amp; PRODUCCION</v>
          </cell>
          <cell r="H279" t="str">
            <v>PORTAFOLIO NVOS NEG. Y AREAS EN ASOCIAC.</v>
          </cell>
          <cell r="I279" t="str">
            <v>JOINT VENTURES</v>
          </cell>
          <cell r="J279">
            <v>0</v>
          </cell>
          <cell r="K279">
            <v>0</v>
          </cell>
          <cell r="L279" t="str">
            <v>Activos</v>
          </cell>
          <cell r="M279" t="str">
            <v>Fuera de Convenio</v>
          </cell>
          <cell r="N279" t="str">
            <v>Indeterminado</v>
          </cell>
          <cell r="O279" t="str">
            <v>Edif. Petrobras</v>
          </cell>
          <cell r="P279">
            <v>30858</v>
          </cell>
        </row>
        <row r="280">
          <cell r="A280">
            <v>60000847</v>
          </cell>
          <cell r="B280" t="str">
            <v>MOLINA, ALFREDO LUIS</v>
          </cell>
          <cell r="C280" t="str">
            <v>GERENTE</v>
          </cell>
          <cell r="D280">
            <v>60</v>
          </cell>
          <cell r="E280" t="str">
            <v>Exploracion y Producción</v>
          </cell>
          <cell r="F280" t="str">
            <v>E&amp;P PB Arg. S.A.</v>
          </cell>
          <cell r="G280" t="str">
            <v>DIRECCION DE EXPLORACION &amp; PRODUCCION</v>
          </cell>
          <cell r="H280" t="str">
            <v>PRODUCCION</v>
          </cell>
          <cell r="I280" t="str">
            <v>INGENIERIA DE POZOS</v>
          </cell>
          <cell r="J280">
            <v>0</v>
          </cell>
          <cell r="K280">
            <v>0</v>
          </cell>
          <cell r="L280" t="str">
            <v>Activos</v>
          </cell>
          <cell r="M280" t="str">
            <v>Fuera de Convenio</v>
          </cell>
          <cell r="N280" t="str">
            <v>Indeterminado</v>
          </cell>
          <cell r="O280" t="str">
            <v>Edif. Petrobras</v>
          </cell>
          <cell r="P280">
            <v>32540</v>
          </cell>
        </row>
        <row r="281">
          <cell r="A281">
            <v>60000856</v>
          </cell>
          <cell r="B281" t="str">
            <v>BELOTTI, HUGO JUAN</v>
          </cell>
          <cell r="C281" t="str">
            <v>TECHNICAL ADVISOR SR.</v>
          </cell>
          <cell r="D281">
            <v>60</v>
          </cell>
          <cell r="E281" t="str">
            <v>Exploracion y Producción</v>
          </cell>
          <cell r="F281" t="str">
            <v>E&amp;P PB Arg. S.A.</v>
          </cell>
          <cell r="G281" t="str">
            <v>DIRECCION DE EXPLORACION &amp; PRODUCCION</v>
          </cell>
          <cell r="H281" t="str">
            <v>EXPLORACION</v>
          </cell>
          <cell r="I281" t="str">
            <v>PROYECTOS OFFSHORE</v>
          </cell>
          <cell r="J281">
            <v>0</v>
          </cell>
          <cell r="K281">
            <v>0</v>
          </cell>
          <cell r="L281" t="str">
            <v>Activos</v>
          </cell>
          <cell r="M281" t="str">
            <v>Fuera de Convenio</v>
          </cell>
          <cell r="N281" t="str">
            <v>Indeterminado</v>
          </cell>
          <cell r="O281" t="str">
            <v>Edif. Petrobras</v>
          </cell>
          <cell r="P281">
            <v>33420</v>
          </cell>
        </row>
        <row r="282">
          <cell r="A282">
            <v>60000946</v>
          </cell>
          <cell r="B282" t="str">
            <v>VALLEJO, EDUARDO LUCIO</v>
          </cell>
          <cell r="C282" t="str">
            <v>GERENTE</v>
          </cell>
          <cell r="D282">
            <v>60</v>
          </cell>
          <cell r="E282" t="str">
            <v>Exploracion y Producción</v>
          </cell>
          <cell r="F282" t="str">
            <v>E&amp;P PB Arg. S.A.</v>
          </cell>
          <cell r="G282" t="str">
            <v>DIRECCION DE EXPLORACION &amp; PRODUCCION</v>
          </cell>
          <cell r="H282" t="str">
            <v>EXPLORACION</v>
          </cell>
          <cell r="I282" t="str">
            <v>PROYECTOS ONSHORE</v>
          </cell>
          <cell r="J282">
            <v>0</v>
          </cell>
          <cell r="K282">
            <v>0</v>
          </cell>
          <cell r="L282" t="str">
            <v>Activos</v>
          </cell>
          <cell r="M282" t="str">
            <v>Fuera de Convenio</v>
          </cell>
          <cell r="N282" t="str">
            <v>Indeterminado</v>
          </cell>
          <cell r="O282" t="str">
            <v>Edif. Petrobras</v>
          </cell>
          <cell r="P282">
            <v>33434</v>
          </cell>
        </row>
        <row r="283">
          <cell r="A283">
            <v>60000962</v>
          </cell>
          <cell r="B283" t="str">
            <v>ALVAREZ, HECTOR MANUEL</v>
          </cell>
          <cell r="C283" t="str">
            <v>PROFESIONAL PRINCIPAL</v>
          </cell>
          <cell r="D283">
            <v>57</v>
          </cell>
          <cell r="E283" t="str">
            <v>Exploracion y Producción</v>
          </cell>
          <cell r="F283" t="str">
            <v>E&amp;P PB Arg. S.A.</v>
          </cell>
          <cell r="G283" t="str">
            <v>DIRECCION DE EXPLORACION &amp; PRODUCCION</v>
          </cell>
          <cell r="H283" t="str">
            <v>PRODUCCION</v>
          </cell>
          <cell r="I283" t="str">
            <v>INGENIERIA DE INSTALACIONES</v>
          </cell>
          <cell r="J283">
            <v>0</v>
          </cell>
          <cell r="K283">
            <v>0</v>
          </cell>
          <cell r="L283" t="str">
            <v>Activos</v>
          </cell>
          <cell r="M283" t="str">
            <v>Fuera de Convenio</v>
          </cell>
          <cell r="N283" t="str">
            <v>Indeterminado</v>
          </cell>
          <cell r="O283" t="str">
            <v>Edif. Petrobras</v>
          </cell>
          <cell r="P283">
            <v>38453</v>
          </cell>
        </row>
        <row r="284">
          <cell r="A284">
            <v>60000964</v>
          </cell>
          <cell r="B284" t="str">
            <v>SALVA, CARLOS</v>
          </cell>
          <cell r="C284" t="str">
            <v>TECHNICAL ADVISOR SSR.</v>
          </cell>
          <cell r="D284">
            <v>59</v>
          </cell>
          <cell r="E284" t="str">
            <v>Exploracion y Producción</v>
          </cell>
          <cell r="F284" t="str">
            <v>E&amp;P PB Arg. S.A.</v>
          </cell>
          <cell r="G284" t="str">
            <v>DIRECCION DE EXPLORACION &amp; PRODUCCION</v>
          </cell>
          <cell r="H284" t="str">
            <v>PRODUCCION</v>
          </cell>
          <cell r="I284" t="str">
            <v>INGENIERIA DE INSTALACIONES</v>
          </cell>
          <cell r="J284">
            <v>0</v>
          </cell>
          <cell r="K284">
            <v>0</v>
          </cell>
          <cell r="L284" t="str">
            <v>Activos</v>
          </cell>
          <cell r="M284" t="str">
            <v>Fuera de Convenio</v>
          </cell>
          <cell r="N284" t="str">
            <v>Indeterminado</v>
          </cell>
          <cell r="O284" t="str">
            <v>Edif. Petrobras</v>
          </cell>
          <cell r="P284">
            <v>33695</v>
          </cell>
        </row>
        <row r="285">
          <cell r="A285">
            <v>60000976</v>
          </cell>
          <cell r="B285" t="str">
            <v>SARMIENTO, EDUARDO GABRIEL</v>
          </cell>
          <cell r="C285" t="str">
            <v>TECHNICAL ADVISOR SR.</v>
          </cell>
          <cell r="D285">
            <v>60</v>
          </cell>
          <cell r="E285" t="str">
            <v>Exploracion y Producción</v>
          </cell>
          <cell r="F285" t="str">
            <v>E&amp;P PB Arg. S.A.</v>
          </cell>
          <cell r="G285" t="str">
            <v>DIRECCION DE EXPLORACION &amp; PRODUCCION</v>
          </cell>
          <cell r="H285" t="str">
            <v>RESERVAS Y RESERVORIOS</v>
          </cell>
          <cell r="I285" t="str">
            <v>NUEVOS PROYECTOS</v>
          </cell>
          <cell r="J285" t="str">
            <v>GEOLOGIA Y GEOFISICA</v>
          </cell>
          <cell r="K285">
            <v>0</v>
          </cell>
          <cell r="L285" t="str">
            <v>Activos</v>
          </cell>
          <cell r="M285" t="str">
            <v>Fuera de Convenio</v>
          </cell>
          <cell r="N285" t="str">
            <v>Indeterminado</v>
          </cell>
          <cell r="O285" t="str">
            <v>Edif. Petrobras</v>
          </cell>
          <cell r="P285">
            <v>35862</v>
          </cell>
        </row>
        <row r="286">
          <cell r="A286">
            <v>60001061</v>
          </cell>
          <cell r="B286" t="str">
            <v>AGUILAR, JORGE MARCELO</v>
          </cell>
          <cell r="C286" t="str">
            <v>TECHNICAL ADVISOR</v>
          </cell>
          <cell r="D286">
            <v>58</v>
          </cell>
          <cell r="E286" t="str">
            <v>Exploracion y Producción</v>
          </cell>
          <cell r="F286" t="str">
            <v>E&amp;P PB Arg. S.A.</v>
          </cell>
          <cell r="G286" t="str">
            <v>DIRECCION DE EXPLORACION &amp; PRODUCCION</v>
          </cell>
          <cell r="H286" t="str">
            <v>PRODUCCION</v>
          </cell>
          <cell r="I286" t="str">
            <v>INGENIERIA DE PRODUCCION</v>
          </cell>
          <cell r="J286">
            <v>0</v>
          </cell>
          <cell r="K286">
            <v>0</v>
          </cell>
          <cell r="L286" t="str">
            <v>Activos</v>
          </cell>
          <cell r="M286" t="str">
            <v>Fuera de Convenio</v>
          </cell>
          <cell r="N286" t="str">
            <v>Indeterminado</v>
          </cell>
          <cell r="O286" t="str">
            <v>Edif. Petrobras</v>
          </cell>
          <cell r="P286">
            <v>38292</v>
          </cell>
        </row>
        <row r="287">
          <cell r="A287">
            <v>60001080</v>
          </cell>
          <cell r="B287" t="str">
            <v>MIGUEZ, GUILLERMO PATRICI</v>
          </cell>
          <cell r="C287" t="str">
            <v>GERENTE</v>
          </cell>
          <cell r="D287">
            <v>60</v>
          </cell>
          <cell r="E287" t="str">
            <v>Exploracion y Producción</v>
          </cell>
          <cell r="F287" t="str">
            <v>E&amp;P PB Arg. S.A.</v>
          </cell>
          <cell r="G287" t="str">
            <v>DIRECCION DE EXPLORACION &amp; PRODUCCION</v>
          </cell>
          <cell r="H287" t="str">
            <v>PORTAFOLIO NVOS NEG. Y AREAS EN ASOCIAC.</v>
          </cell>
          <cell r="I287" t="str">
            <v>JOINT VENTURES</v>
          </cell>
          <cell r="J287">
            <v>0</v>
          </cell>
          <cell r="K287">
            <v>0</v>
          </cell>
          <cell r="L287" t="str">
            <v>Activos</v>
          </cell>
          <cell r="M287" t="str">
            <v>Fuera de Convenio</v>
          </cell>
          <cell r="N287" t="str">
            <v>Indeterminado</v>
          </cell>
          <cell r="O287" t="str">
            <v>Edif. Petrobras</v>
          </cell>
          <cell r="P287">
            <v>35470</v>
          </cell>
        </row>
        <row r="288">
          <cell r="A288">
            <v>60001089</v>
          </cell>
          <cell r="B288" t="str">
            <v>SEVILLA, GUSTAVO JORGE</v>
          </cell>
          <cell r="C288" t="str">
            <v>AUXILIAR TECNICO SR.</v>
          </cell>
          <cell r="D288">
            <v>53</v>
          </cell>
          <cell r="E288" t="str">
            <v>Exploracion y Producción</v>
          </cell>
          <cell r="F288" t="str">
            <v>E&amp;P PB Arg. S.A.</v>
          </cell>
          <cell r="G288" t="str">
            <v>DIRECCION DE EXPLORACION &amp; PRODUCCION</v>
          </cell>
          <cell r="H288" t="str">
            <v>PORTAFOLIO NVOS NEG. Y AREAS EN ASOCIAC.</v>
          </cell>
          <cell r="I288" t="str">
            <v>INFORMACIONES EXTERNAS Y APOYO A LA GEST</v>
          </cell>
          <cell r="J288">
            <v>0</v>
          </cell>
          <cell r="K288">
            <v>0</v>
          </cell>
          <cell r="L288" t="str">
            <v>Activos</v>
          </cell>
          <cell r="M288" t="str">
            <v>Fuera de Convenio</v>
          </cell>
          <cell r="N288" t="str">
            <v>Indeterminado</v>
          </cell>
          <cell r="O288" t="str">
            <v>Edif. Petrobras</v>
          </cell>
          <cell r="P288">
            <v>33336</v>
          </cell>
        </row>
        <row r="289">
          <cell r="A289">
            <v>60001207</v>
          </cell>
          <cell r="B289" t="str">
            <v>VENTURINO, ALFREDO MARTIN</v>
          </cell>
          <cell r="C289" t="str">
            <v>TECHNICAL ADVISOR</v>
          </cell>
          <cell r="D289">
            <v>58</v>
          </cell>
          <cell r="E289" t="str">
            <v>Exploracion y Producción</v>
          </cell>
          <cell r="F289" t="str">
            <v>E&amp;P PB Arg. S.A.</v>
          </cell>
          <cell r="G289" t="str">
            <v>DIRECCION DE EXPLORACION &amp; PRODUCCION</v>
          </cell>
          <cell r="H289" t="str">
            <v>RESERVAS Y RESERVORIOS</v>
          </cell>
          <cell r="I289" t="str">
            <v>NUEVOS PROYECTOS</v>
          </cell>
          <cell r="J289" t="str">
            <v>GEOLOGIA Y GEOFISICA</v>
          </cell>
          <cell r="K289">
            <v>0</v>
          </cell>
          <cell r="L289" t="str">
            <v>Activos</v>
          </cell>
          <cell r="M289" t="str">
            <v>Fuera de Convenio</v>
          </cell>
          <cell r="N289" t="str">
            <v>Indeterminado</v>
          </cell>
          <cell r="O289" t="str">
            <v>Edif. Petrobras</v>
          </cell>
          <cell r="P289">
            <v>32692</v>
          </cell>
        </row>
        <row r="290">
          <cell r="A290">
            <v>60001268</v>
          </cell>
          <cell r="B290" t="str">
            <v>CIFUENTES, GABRIEL FERNAN</v>
          </cell>
          <cell r="C290" t="str">
            <v>GERENTE</v>
          </cell>
          <cell r="D290">
            <v>60</v>
          </cell>
          <cell r="E290" t="str">
            <v>Exploracion y Producción</v>
          </cell>
          <cell r="F290" t="str">
            <v>E&amp;P PB Arg. S.A.</v>
          </cell>
          <cell r="G290" t="str">
            <v>DIRECCION DE EXPLORACION &amp; PRODUCCION</v>
          </cell>
          <cell r="H290" t="str">
            <v>PRODUCCION</v>
          </cell>
          <cell r="I290" t="str">
            <v>INGENIERIA DE PRODUCCION</v>
          </cell>
          <cell r="J290">
            <v>0</v>
          </cell>
          <cell r="K290">
            <v>0</v>
          </cell>
          <cell r="L290" t="str">
            <v>Activos</v>
          </cell>
          <cell r="M290" t="str">
            <v>Fuera de Convenio</v>
          </cell>
          <cell r="N290" t="str">
            <v>Indeterminado</v>
          </cell>
          <cell r="O290" t="str">
            <v>Edif. Petrobras</v>
          </cell>
          <cell r="P290">
            <v>32351</v>
          </cell>
        </row>
        <row r="291">
          <cell r="A291">
            <v>60001306</v>
          </cell>
          <cell r="B291" t="str">
            <v>TRAPICHE, ALEJANDRO GUSTAVO</v>
          </cell>
          <cell r="C291" t="str">
            <v>PROFESIONAL PRINCIPAL</v>
          </cell>
          <cell r="D291">
            <v>57</v>
          </cell>
          <cell r="E291" t="str">
            <v>Exploracion y Producción</v>
          </cell>
          <cell r="F291" t="str">
            <v>E&amp;P PB Arg. S.A.</v>
          </cell>
          <cell r="G291" t="str">
            <v>DIRECCION DE EXPLORACION &amp; PRODUCCION</v>
          </cell>
          <cell r="H291" t="str">
            <v>RESERVAS Y RESERVORIOS</v>
          </cell>
          <cell r="I291" t="str">
            <v>DESARROLLO DE PROYECTOS DE GAS</v>
          </cell>
          <cell r="J291" t="str">
            <v>SANTA CRUZ</v>
          </cell>
          <cell r="K291" t="str">
            <v>GEOLOGIA Y GEOFISICA</v>
          </cell>
          <cell r="L291" t="str">
            <v>Activos</v>
          </cell>
          <cell r="M291" t="str">
            <v>Fuera de Convenio</v>
          </cell>
          <cell r="N291" t="str">
            <v>Indeterminado</v>
          </cell>
          <cell r="O291" t="str">
            <v>Edif. Petrobras</v>
          </cell>
          <cell r="P291">
            <v>35716</v>
          </cell>
        </row>
        <row r="292">
          <cell r="A292">
            <v>60001375</v>
          </cell>
          <cell r="B292" t="str">
            <v>SAMPATARO, MARCELO DANIEL</v>
          </cell>
          <cell r="C292" t="str">
            <v>DESARROLLADOR CONSULTOR</v>
          </cell>
          <cell r="D292">
            <v>61</v>
          </cell>
          <cell r="E292" t="str">
            <v>Exploracion y Producción</v>
          </cell>
          <cell r="F292" t="str">
            <v>E&amp;P PB Arg. S.A.</v>
          </cell>
          <cell r="G292" t="str">
            <v>DIRECCION DE EXPLORACION &amp; PRODUCCION</v>
          </cell>
          <cell r="H292" t="str">
            <v>PORTAFOLIO NVOS NEG. Y AREAS EN ASOCIAC.</v>
          </cell>
          <cell r="I292" t="str">
            <v>DESARROLLO DE NEGOCIOS</v>
          </cell>
          <cell r="J292">
            <v>0</v>
          </cell>
          <cell r="K292">
            <v>0</v>
          </cell>
          <cell r="L292" t="str">
            <v>Activos</v>
          </cell>
          <cell r="M292" t="str">
            <v>Fuera de Convenio</v>
          </cell>
          <cell r="N292" t="str">
            <v>Indeterminado</v>
          </cell>
          <cell r="O292" t="str">
            <v>Edif. Petrobras</v>
          </cell>
          <cell r="P292">
            <v>35372</v>
          </cell>
        </row>
        <row r="293">
          <cell r="A293">
            <v>60001448</v>
          </cell>
          <cell r="B293" t="str">
            <v>DOINY CABRE, MARIA SARA DOLORE</v>
          </cell>
          <cell r="C293" t="str">
            <v>ASISTENTE</v>
          </cell>
          <cell r="D293">
            <v>53</v>
          </cell>
          <cell r="E293" t="str">
            <v>Funciones Centralizadas</v>
          </cell>
          <cell r="F293" t="str">
            <v>E&amp;P PB Arg. S.A.</v>
          </cell>
          <cell r="G293" t="str">
            <v>DIRECCION DE EXPLORACION &amp; PRODUCCION</v>
          </cell>
          <cell r="H293" t="str">
            <v>RESERVAS Y RESERVORIOS</v>
          </cell>
          <cell r="I293">
            <v>0</v>
          </cell>
          <cell r="J293">
            <v>0</v>
          </cell>
          <cell r="K293">
            <v>0</v>
          </cell>
          <cell r="L293" t="str">
            <v>Activos</v>
          </cell>
          <cell r="M293" t="str">
            <v>Fuera de Convenio</v>
          </cell>
          <cell r="N293" t="str">
            <v>Indeterminado</v>
          </cell>
          <cell r="O293" t="str">
            <v>Edif. Petrobras</v>
          </cell>
          <cell r="P293">
            <v>38108</v>
          </cell>
        </row>
        <row r="294">
          <cell r="A294">
            <v>60001484</v>
          </cell>
          <cell r="B294" t="str">
            <v>ALDASORO, MARTIN</v>
          </cell>
          <cell r="C294" t="str">
            <v>GERENTE</v>
          </cell>
          <cell r="D294">
            <v>61</v>
          </cell>
          <cell r="E294" t="str">
            <v>Exploracion y Producción</v>
          </cell>
          <cell r="F294" t="str">
            <v>E&amp;P PB Arg. S.A.</v>
          </cell>
          <cell r="G294" t="str">
            <v>DIRECCION DE EXPLORACION &amp; PRODUCCION</v>
          </cell>
          <cell r="H294" t="str">
            <v>PORTAFOLIO NVOS NEG. Y AREAS EN ASOCIAC.</v>
          </cell>
          <cell r="I294" t="str">
            <v>DESARROLLO DE NEGOCIOS</v>
          </cell>
          <cell r="J294">
            <v>0</v>
          </cell>
          <cell r="K294">
            <v>0</v>
          </cell>
          <cell r="L294" t="str">
            <v>Activos</v>
          </cell>
          <cell r="M294" t="str">
            <v>Fuera de Convenio</v>
          </cell>
          <cell r="N294" t="str">
            <v>Indeterminado</v>
          </cell>
          <cell r="O294" t="str">
            <v>Edif. Petrobras</v>
          </cell>
          <cell r="P294">
            <v>35646</v>
          </cell>
        </row>
        <row r="295">
          <cell r="A295">
            <v>60001488</v>
          </cell>
          <cell r="B295" t="str">
            <v>SAINZ, MARIA INES</v>
          </cell>
          <cell r="C295" t="str">
            <v>ANALISTA SSR.</v>
          </cell>
          <cell r="D295">
            <v>55</v>
          </cell>
          <cell r="E295" t="str">
            <v>Exploracion y Producción</v>
          </cell>
          <cell r="F295" t="str">
            <v>E&amp;P PB Arg. S.A.</v>
          </cell>
          <cell r="G295" t="str">
            <v>DIRECCION DE EXPLORACION &amp; PRODUCCION</v>
          </cell>
          <cell r="H295" t="str">
            <v>PORTAFOLIO NVOS NEG. Y AREAS EN ASOCIAC.</v>
          </cell>
          <cell r="I295" t="str">
            <v>PLANEAMIENTO Y PORTAFOLIO</v>
          </cell>
          <cell r="J295">
            <v>0</v>
          </cell>
          <cell r="K295">
            <v>0</v>
          </cell>
          <cell r="L295" t="str">
            <v>Activos</v>
          </cell>
          <cell r="M295" t="str">
            <v>Fuera de Convenio</v>
          </cell>
          <cell r="N295" t="str">
            <v>Indeterminado</v>
          </cell>
          <cell r="O295" t="str">
            <v>Edif. Petrobras</v>
          </cell>
          <cell r="P295">
            <v>35541</v>
          </cell>
        </row>
        <row r="296">
          <cell r="A296">
            <v>60001534</v>
          </cell>
          <cell r="B296" t="str">
            <v>FRANCO, ANTONIO ALBERTO</v>
          </cell>
          <cell r="C296" t="str">
            <v>ANALISTA SSR.</v>
          </cell>
          <cell r="D296">
            <v>54</v>
          </cell>
          <cell r="E296" t="str">
            <v>Exploracion y Producción</v>
          </cell>
          <cell r="F296" t="str">
            <v>E&amp;P PB Arg. S.A.</v>
          </cell>
          <cell r="G296" t="str">
            <v>DIRECCION DE EXPLORACION &amp; PRODUCCION</v>
          </cell>
          <cell r="H296" t="str">
            <v>PORTAFOLIO NVOS NEG. Y AREAS EN ASOCIAC.</v>
          </cell>
          <cell r="I296" t="str">
            <v>JOINT VENTURES</v>
          </cell>
          <cell r="J296">
            <v>0</v>
          </cell>
          <cell r="K296">
            <v>0</v>
          </cell>
          <cell r="L296" t="str">
            <v>Activos</v>
          </cell>
          <cell r="M296" t="str">
            <v>Fuera de Convenio</v>
          </cell>
          <cell r="N296" t="str">
            <v>Indeterminado</v>
          </cell>
          <cell r="O296" t="str">
            <v>Edif. Petrobras</v>
          </cell>
          <cell r="P296">
            <v>35886</v>
          </cell>
        </row>
        <row r="297">
          <cell r="A297">
            <v>60001544</v>
          </cell>
          <cell r="B297" t="str">
            <v>RUGOLO, PAULA</v>
          </cell>
          <cell r="C297" t="str">
            <v>AUXILIAR TECNICO SSR.</v>
          </cell>
          <cell r="D297">
            <v>52</v>
          </cell>
          <cell r="E297" t="str">
            <v>Exploracion y Producción</v>
          </cell>
          <cell r="F297" t="str">
            <v>E&amp;P PB Arg. S.A.</v>
          </cell>
          <cell r="G297" t="str">
            <v>DIRECCION DE EXPLORACION &amp; PRODUCCION</v>
          </cell>
          <cell r="H297" t="str">
            <v>PORTAFOLIO NVOS NEG. Y AREAS EN ASOCIAC.</v>
          </cell>
          <cell r="I297" t="str">
            <v>JOINT VENTURES</v>
          </cell>
          <cell r="J297">
            <v>0</v>
          </cell>
          <cell r="K297">
            <v>0</v>
          </cell>
          <cell r="L297" t="str">
            <v>Activos</v>
          </cell>
          <cell r="M297" t="str">
            <v>Fuera de Convenio</v>
          </cell>
          <cell r="N297" t="str">
            <v>Indeterminado</v>
          </cell>
          <cell r="O297" t="str">
            <v>Edif. Petrobras</v>
          </cell>
          <cell r="P297">
            <v>34546</v>
          </cell>
        </row>
        <row r="298">
          <cell r="A298">
            <v>60001587</v>
          </cell>
          <cell r="B298" t="str">
            <v>FERNANDEZ MARTINEZ, GUSTAVO</v>
          </cell>
          <cell r="C298" t="str">
            <v>GERENTE</v>
          </cell>
          <cell r="D298">
            <v>63</v>
          </cell>
          <cell r="E298" t="str">
            <v>Exploracion y Producción</v>
          </cell>
          <cell r="F298" t="str">
            <v>E&amp;P PB Arg. S.A.</v>
          </cell>
          <cell r="G298" t="str">
            <v>DIRECCION DE EXPLORACION &amp; PRODUCCION</v>
          </cell>
          <cell r="H298" t="str">
            <v>PORTAFOLIO NVOS NEG. Y AREAS EN ASOCIAC.</v>
          </cell>
          <cell r="I298">
            <v>0</v>
          </cell>
          <cell r="J298">
            <v>0</v>
          </cell>
          <cell r="K298">
            <v>0</v>
          </cell>
          <cell r="L298" t="str">
            <v>Activos</v>
          </cell>
          <cell r="M298" t="str">
            <v>Fuera de Convenio</v>
          </cell>
          <cell r="N298" t="str">
            <v>Indeterminado</v>
          </cell>
          <cell r="O298" t="str">
            <v>Edif. Petrobras</v>
          </cell>
          <cell r="P298">
            <v>35065</v>
          </cell>
        </row>
        <row r="299">
          <cell r="A299">
            <v>60001650</v>
          </cell>
          <cell r="B299" t="str">
            <v>VIGGIANO, DANIEL A.</v>
          </cell>
          <cell r="C299" t="str">
            <v>AUXILIAR TECNICO JR.</v>
          </cell>
          <cell r="D299">
            <v>51</v>
          </cell>
          <cell r="E299" t="str">
            <v>Exploracion y Producción</v>
          </cell>
          <cell r="F299" t="str">
            <v>E&amp;P PB Arg. S.A.</v>
          </cell>
          <cell r="G299" t="str">
            <v>DIRECCION DE EXPLORACION &amp; PRODUCCION</v>
          </cell>
          <cell r="H299" t="str">
            <v>PORTAFOLIO NVOS NEG. Y AREAS EN ASOCIAC.</v>
          </cell>
          <cell r="I299" t="str">
            <v>INFORMACIONES EXTERNAS Y APOYO A LA GEST</v>
          </cell>
          <cell r="J299">
            <v>0</v>
          </cell>
          <cell r="K299">
            <v>0</v>
          </cell>
          <cell r="L299" t="str">
            <v>Activos</v>
          </cell>
          <cell r="M299" t="str">
            <v>Fuera de Convenio</v>
          </cell>
          <cell r="N299" t="str">
            <v>Indeterminado</v>
          </cell>
          <cell r="O299" t="str">
            <v>Edif. Petrobras</v>
          </cell>
          <cell r="P299">
            <v>31929</v>
          </cell>
        </row>
        <row r="300">
          <cell r="A300">
            <v>60001652</v>
          </cell>
          <cell r="B300" t="str">
            <v>SOURROUILLE, MARIA NOEL</v>
          </cell>
          <cell r="C300" t="str">
            <v>ANALISTA CONSULTOR</v>
          </cell>
          <cell r="D300">
            <v>57</v>
          </cell>
          <cell r="E300" t="str">
            <v>Exploracion y Producción</v>
          </cell>
          <cell r="F300" t="str">
            <v>E&amp;P PB Arg. S.A.</v>
          </cell>
          <cell r="G300" t="str">
            <v>DIRECCION DE EXPLORACION &amp; PRODUCCION</v>
          </cell>
          <cell r="H300" t="str">
            <v>PORTAFOLIO NVOS NEG. Y AREAS EN ASOCIAC.</v>
          </cell>
          <cell r="I300" t="str">
            <v>PLANEAMIENTO Y PORTAFOLIO</v>
          </cell>
          <cell r="J300">
            <v>0</v>
          </cell>
          <cell r="K300">
            <v>0</v>
          </cell>
          <cell r="L300" t="str">
            <v>Activos</v>
          </cell>
          <cell r="M300" t="str">
            <v>Fuera de Convenio</v>
          </cell>
          <cell r="N300" t="str">
            <v>Indeterminado</v>
          </cell>
          <cell r="O300" t="str">
            <v>Edif. Petrobras</v>
          </cell>
          <cell r="P300">
            <v>31628</v>
          </cell>
        </row>
        <row r="301">
          <cell r="A301">
            <v>60001685</v>
          </cell>
          <cell r="B301" t="str">
            <v>PULVIRENTI, PABLO JUAN</v>
          </cell>
          <cell r="C301" t="str">
            <v>PROFESIONAL PRINCIPAL</v>
          </cell>
          <cell r="D301">
            <v>57</v>
          </cell>
          <cell r="E301" t="str">
            <v>Exploracion y Producción</v>
          </cell>
          <cell r="F301" t="str">
            <v>E&amp;P PB Arg. S.A.</v>
          </cell>
          <cell r="G301" t="str">
            <v>DIRECCION DE EXPLORACION &amp; PRODUCCION</v>
          </cell>
          <cell r="H301" t="str">
            <v>PRODUCCION</v>
          </cell>
          <cell r="I301" t="str">
            <v>INGENIERIA DE PRODUCCION</v>
          </cell>
          <cell r="J301">
            <v>0</v>
          </cell>
          <cell r="K301">
            <v>0</v>
          </cell>
          <cell r="L301" t="str">
            <v>Activos</v>
          </cell>
          <cell r="M301" t="str">
            <v>Fuera de Convenio</v>
          </cell>
          <cell r="N301" t="str">
            <v>Indeterminado</v>
          </cell>
          <cell r="O301" t="str">
            <v>Edif. Petrobras</v>
          </cell>
          <cell r="P301">
            <v>34582</v>
          </cell>
        </row>
        <row r="302">
          <cell r="A302">
            <v>60001720</v>
          </cell>
          <cell r="B302" t="str">
            <v>CUELLO, GABRIEL MARCELO</v>
          </cell>
          <cell r="C302" t="str">
            <v>PROFESIONAL PRINCIPAL</v>
          </cell>
          <cell r="D302">
            <v>57</v>
          </cell>
          <cell r="E302" t="str">
            <v>Exploracion y Producción</v>
          </cell>
          <cell r="F302" t="str">
            <v>E&amp;P PB Arg. S.A.</v>
          </cell>
          <cell r="G302" t="str">
            <v>DIRECCION DE EXPLORACION &amp; PRODUCCION</v>
          </cell>
          <cell r="H302" t="str">
            <v>PRODUCCION</v>
          </cell>
          <cell r="I302" t="str">
            <v>INGENIERIA DE PRODUCCION</v>
          </cell>
          <cell r="J302">
            <v>0</v>
          </cell>
          <cell r="K302">
            <v>0</v>
          </cell>
          <cell r="L302" t="str">
            <v>Activos</v>
          </cell>
          <cell r="M302" t="str">
            <v>Fuera de Convenio</v>
          </cell>
          <cell r="N302" t="str">
            <v>Indeterminado</v>
          </cell>
          <cell r="O302" t="str">
            <v>Edif. Petrobras</v>
          </cell>
          <cell r="P302">
            <v>35541</v>
          </cell>
        </row>
        <row r="303">
          <cell r="A303">
            <v>60001736</v>
          </cell>
          <cell r="B303" t="str">
            <v>VALENTE, SILVINA ADELA</v>
          </cell>
          <cell r="C303" t="str">
            <v>TECHNICAL ADVISOR SSR.</v>
          </cell>
          <cell r="D303">
            <v>59</v>
          </cell>
          <cell r="E303" t="str">
            <v>Exploracion y Producción</v>
          </cell>
          <cell r="F303" t="str">
            <v>E&amp;P PB Arg. S.A.</v>
          </cell>
          <cell r="G303" t="str">
            <v>DIRECCION DE EXPLORACION &amp; PRODUCCION</v>
          </cell>
          <cell r="H303" t="str">
            <v>RESERVAS Y RESERVORIOS</v>
          </cell>
          <cell r="I303" t="str">
            <v>NUEVOS PROYECTOS</v>
          </cell>
          <cell r="J303" t="str">
            <v>GEOLOGIA Y GEOFISICA</v>
          </cell>
          <cell r="K303">
            <v>0</v>
          </cell>
          <cell r="L303" t="str">
            <v>Activos</v>
          </cell>
          <cell r="M303" t="str">
            <v>Fuera de Convenio</v>
          </cell>
          <cell r="N303" t="str">
            <v>Indeterminado</v>
          </cell>
          <cell r="O303" t="str">
            <v>Edif. Petrobras</v>
          </cell>
          <cell r="P303">
            <v>37409</v>
          </cell>
        </row>
        <row r="304">
          <cell r="A304">
            <v>60001742</v>
          </cell>
          <cell r="B304" t="str">
            <v>RODRIGUEZ, JORGE FRANCISCO</v>
          </cell>
          <cell r="C304" t="str">
            <v>TECHNICAL ADVISOR</v>
          </cell>
          <cell r="D304">
            <v>58</v>
          </cell>
          <cell r="E304" t="str">
            <v>Exploracion y Producción</v>
          </cell>
          <cell r="F304" t="str">
            <v>E&amp;P PB Arg. S.A.</v>
          </cell>
          <cell r="G304" t="str">
            <v>DIRECCION DE EXPLORACION &amp; PRODUCCION</v>
          </cell>
          <cell r="H304" t="str">
            <v>EXPLORACION</v>
          </cell>
          <cell r="I304" t="str">
            <v>PROYECTOS OFFSHORE</v>
          </cell>
          <cell r="J304">
            <v>0</v>
          </cell>
          <cell r="K304">
            <v>0</v>
          </cell>
          <cell r="L304" t="str">
            <v>Activos</v>
          </cell>
          <cell r="M304" t="str">
            <v>Fuera de Convenio</v>
          </cell>
          <cell r="N304" t="str">
            <v>Indeterminado</v>
          </cell>
          <cell r="O304" t="str">
            <v>Edif. Petrobras</v>
          </cell>
          <cell r="P304">
            <v>35878</v>
          </cell>
        </row>
        <row r="305">
          <cell r="A305">
            <v>60001754</v>
          </cell>
          <cell r="B305" t="str">
            <v>BENEDINI, ADOLFO CESAR</v>
          </cell>
          <cell r="C305" t="str">
            <v>DESARROLLADOR SR.</v>
          </cell>
          <cell r="D305">
            <v>58</v>
          </cell>
          <cell r="E305" t="str">
            <v>Exploracion y Producción</v>
          </cell>
          <cell r="F305" t="str">
            <v>E&amp;P PB Arg. S.A.</v>
          </cell>
          <cell r="G305" t="str">
            <v>DIRECCION DE EXPLORACION &amp; PRODUCCION</v>
          </cell>
          <cell r="H305" t="str">
            <v>PORTAFOLIO NVOS NEG. Y AREAS EN ASOCIAC.</v>
          </cell>
          <cell r="I305" t="str">
            <v>DESARROLLO DE NEGOCIOS</v>
          </cell>
          <cell r="J305">
            <v>0</v>
          </cell>
          <cell r="K305">
            <v>0</v>
          </cell>
          <cell r="L305" t="str">
            <v>Activos</v>
          </cell>
          <cell r="M305" t="str">
            <v>Fuera de Convenio</v>
          </cell>
          <cell r="N305" t="str">
            <v>Indeterminado</v>
          </cell>
          <cell r="O305" t="str">
            <v>Edif. Petrobras</v>
          </cell>
          <cell r="P305">
            <v>34613</v>
          </cell>
        </row>
        <row r="306">
          <cell r="A306">
            <v>60001873</v>
          </cell>
          <cell r="B306" t="str">
            <v>BLUMENTHAL, LESLIE ALLAN</v>
          </cell>
          <cell r="C306" t="str">
            <v>GERENTE</v>
          </cell>
          <cell r="D306">
            <v>59</v>
          </cell>
          <cell r="E306" t="str">
            <v>Exploracion y Producción</v>
          </cell>
          <cell r="F306" t="str">
            <v>E&amp;P PB Arg. S.A.</v>
          </cell>
          <cell r="G306" t="str">
            <v>DIRECCION DE EXPLORACION &amp; PRODUCCION</v>
          </cell>
          <cell r="H306" t="str">
            <v>PORTAFOLIO NVOS NEG. Y AREAS EN ASOCIAC.</v>
          </cell>
          <cell r="I306" t="str">
            <v>INFORMACIONES EXTERNAS Y APOYO A LA GEST</v>
          </cell>
          <cell r="J306">
            <v>0</v>
          </cell>
          <cell r="K306">
            <v>0</v>
          </cell>
          <cell r="L306" t="str">
            <v>Activos</v>
          </cell>
          <cell r="M306" t="str">
            <v>Fuera de Convenio</v>
          </cell>
          <cell r="N306" t="str">
            <v>Indeterminado</v>
          </cell>
          <cell r="O306" t="str">
            <v>Edif. Petrobras</v>
          </cell>
          <cell r="P306">
            <v>34583</v>
          </cell>
        </row>
        <row r="307">
          <cell r="A307">
            <v>60001931</v>
          </cell>
          <cell r="B307" t="str">
            <v>TRUMINO, JOSE LUIS</v>
          </cell>
          <cell r="C307" t="str">
            <v>ANALISTA SR.</v>
          </cell>
          <cell r="D307">
            <v>56</v>
          </cell>
          <cell r="E307" t="str">
            <v>Exploracion y Producción</v>
          </cell>
          <cell r="F307" t="str">
            <v>E&amp;P PB Arg. S.A.</v>
          </cell>
          <cell r="G307" t="str">
            <v>DIRECCION DE EXPLORACION &amp; PRODUCCION</v>
          </cell>
          <cell r="H307" t="str">
            <v>PRODUCCION</v>
          </cell>
          <cell r="I307" t="str">
            <v>PLANIFICACION DE SUMINISTROS</v>
          </cell>
          <cell r="J307">
            <v>0</v>
          </cell>
          <cell r="K307">
            <v>0</v>
          </cell>
          <cell r="L307" t="str">
            <v>Activos</v>
          </cell>
          <cell r="M307" t="str">
            <v>Fuera de Convenio</v>
          </cell>
          <cell r="N307" t="str">
            <v>Indeterminado</v>
          </cell>
          <cell r="O307" t="str">
            <v>Edif. Petrobras</v>
          </cell>
          <cell r="P307">
            <v>37378</v>
          </cell>
        </row>
        <row r="308">
          <cell r="A308">
            <v>60002011</v>
          </cell>
          <cell r="B308" t="str">
            <v>USANDIVARAS, JIMENA</v>
          </cell>
          <cell r="C308" t="str">
            <v>SECRETARIA</v>
          </cell>
          <cell r="D308">
            <v>53</v>
          </cell>
          <cell r="E308" t="str">
            <v>Funciones Centralizadas</v>
          </cell>
          <cell r="F308" t="str">
            <v>E&amp;P PB Arg. S.A.</v>
          </cell>
          <cell r="G308" t="str">
            <v>DIRECCION DE EXPLORACION &amp; PRODUCCION</v>
          </cell>
          <cell r="H308" t="str">
            <v>PORTAFOLIO NVOS NEG. Y AREAS EN ASOCIAC.</v>
          </cell>
          <cell r="I308">
            <v>0</v>
          </cell>
          <cell r="J308">
            <v>0</v>
          </cell>
          <cell r="K308">
            <v>0</v>
          </cell>
          <cell r="L308" t="str">
            <v>Activos</v>
          </cell>
          <cell r="M308" t="str">
            <v>Fuera de Convenio</v>
          </cell>
          <cell r="N308" t="str">
            <v>Indeterminado</v>
          </cell>
          <cell r="O308" t="str">
            <v>Edif. Petrobras</v>
          </cell>
          <cell r="P308">
            <v>36892</v>
          </cell>
        </row>
        <row r="309">
          <cell r="A309">
            <v>60002042</v>
          </cell>
          <cell r="B309" t="str">
            <v>GONZALEZ, RICARDO DANIEL</v>
          </cell>
          <cell r="C309" t="str">
            <v>GESTOR DE DATOS SSR.</v>
          </cell>
          <cell r="D309">
            <v>52</v>
          </cell>
          <cell r="E309" t="str">
            <v>Exploracion y Producción</v>
          </cell>
          <cell r="F309" t="str">
            <v>E&amp;P PB Arg. S.A.</v>
          </cell>
          <cell r="G309" t="str">
            <v>DIRECCION DE EXPLORACION &amp; PRODUCCION</v>
          </cell>
          <cell r="H309" t="str">
            <v>EXPLORACION</v>
          </cell>
          <cell r="I309" t="str">
            <v>OPERACIONES DE EXPLORACION</v>
          </cell>
          <cell r="J309">
            <v>0</v>
          </cell>
          <cell r="K309">
            <v>0</v>
          </cell>
          <cell r="L309" t="str">
            <v>Activos</v>
          </cell>
          <cell r="M309" t="str">
            <v>Fuera de Convenio</v>
          </cell>
          <cell r="N309" t="str">
            <v>Indeterminado</v>
          </cell>
          <cell r="O309" t="str">
            <v>Edif. Petrobras</v>
          </cell>
          <cell r="P309">
            <v>36951</v>
          </cell>
        </row>
        <row r="310">
          <cell r="A310">
            <v>60002080</v>
          </cell>
          <cell r="B310" t="str">
            <v>CABEDA, DANIEL ALEJANDRO</v>
          </cell>
          <cell r="C310" t="str">
            <v>ANALISTA JR.</v>
          </cell>
          <cell r="D310">
            <v>54</v>
          </cell>
          <cell r="E310" t="str">
            <v>Exploracion y Producción</v>
          </cell>
          <cell r="F310" t="str">
            <v>E&amp;P PB Arg. S.A.</v>
          </cell>
          <cell r="G310" t="str">
            <v>DIRECCION DE EXPLORACION &amp; PRODUCCION</v>
          </cell>
          <cell r="H310" t="str">
            <v>PORTAFOLIO NVOS NEG. Y AREAS EN ASOCIAC.</v>
          </cell>
          <cell r="I310" t="str">
            <v>INFORMACIONES EXTERNAS Y APOYO A LA GEST</v>
          </cell>
          <cell r="J310">
            <v>0</v>
          </cell>
          <cell r="K310">
            <v>0</v>
          </cell>
          <cell r="L310" t="str">
            <v>Activos</v>
          </cell>
          <cell r="M310" t="str">
            <v>Fuera de Convenio</v>
          </cell>
          <cell r="N310" t="str">
            <v>Indeterminado</v>
          </cell>
          <cell r="O310" t="str">
            <v>Edif. Petrobras</v>
          </cell>
          <cell r="P310">
            <v>34394</v>
          </cell>
        </row>
        <row r="311">
          <cell r="A311">
            <v>60002104</v>
          </cell>
          <cell r="B311" t="str">
            <v>ROMERA, WALTER ARIEL</v>
          </cell>
          <cell r="C311" t="str">
            <v>TECHNICAL ADVISOR</v>
          </cell>
          <cell r="D311">
            <v>58</v>
          </cell>
          <cell r="E311" t="str">
            <v>Exploracion y Producción</v>
          </cell>
          <cell r="F311" t="str">
            <v>E&amp;P PB Arg. S.A.</v>
          </cell>
          <cell r="G311" t="str">
            <v>DIRECCION DE EXPLORACION &amp; PRODUCCION</v>
          </cell>
          <cell r="H311" t="str">
            <v>RESERVAS Y RESERVORIOS</v>
          </cell>
          <cell r="I311" t="str">
            <v>NUEVOS PROYECTOS</v>
          </cell>
          <cell r="J311" t="str">
            <v>RESERVORIOS</v>
          </cell>
          <cell r="K311">
            <v>0</v>
          </cell>
          <cell r="L311" t="str">
            <v>Activos</v>
          </cell>
          <cell r="M311" t="str">
            <v>Fuera de Convenio</v>
          </cell>
          <cell r="N311" t="str">
            <v>Indeterminado</v>
          </cell>
          <cell r="O311" t="str">
            <v>Edif. Petrobras</v>
          </cell>
          <cell r="P311">
            <v>35957</v>
          </cell>
        </row>
        <row r="312">
          <cell r="A312">
            <v>60002139</v>
          </cell>
          <cell r="B312" t="str">
            <v>BENVENUTO, VERONICA LUCILA</v>
          </cell>
          <cell r="C312" t="str">
            <v>PROFESIONAL JR.</v>
          </cell>
          <cell r="D312">
            <v>54</v>
          </cell>
          <cell r="E312" t="str">
            <v>Exploracion y Producción</v>
          </cell>
          <cell r="F312" t="str">
            <v>E&amp;P PB Arg. S.A.</v>
          </cell>
          <cell r="G312" t="str">
            <v>DIRECCION DE EXPLORACION &amp; PRODUCCION</v>
          </cell>
          <cell r="H312" t="str">
            <v>RESERVAS Y RESERVORIOS</v>
          </cell>
          <cell r="I312" t="str">
            <v>DESARROLLO DE PROYECTOS DE GAS</v>
          </cell>
          <cell r="J312" t="str">
            <v>SOPORTE</v>
          </cell>
          <cell r="K312">
            <v>0</v>
          </cell>
          <cell r="L312" t="str">
            <v>Activos</v>
          </cell>
          <cell r="M312" t="str">
            <v>Fuera de Convenio</v>
          </cell>
          <cell r="N312" t="str">
            <v>Indeterminado</v>
          </cell>
          <cell r="O312" t="str">
            <v>Edif. Petrobras</v>
          </cell>
          <cell r="P312">
            <v>35886</v>
          </cell>
        </row>
        <row r="313">
          <cell r="A313">
            <v>60002155</v>
          </cell>
          <cell r="B313" t="str">
            <v>GROBA, CRISTIAN FEDERICO</v>
          </cell>
          <cell r="C313" t="str">
            <v>TECHNICAL ADVISOR</v>
          </cell>
          <cell r="D313">
            <v>58</v>
          </cell>
          <cell r="E313" t="str">
            <v>Exploracion y Producción</v>
          </cell>
          <cell r="F313" t="str">
            <v>E&amp;P PB Arg. S.A.</v>
          </cell>
          <cell r="G313" t="str">
            <v>DIRECCION DE EXPLORACION &amp; PRODUCCION</v>
          </cell>
          <cell r="H313" t="str">
            <v>RESERVAS Y RESERVORIOS</v>
          </cell>
          <cell r="I313" t="str">
            <v>NUEVOS PROYECTOS</v>
          </cell>
          <cell r="J313" t="str">
            <v>RESERVORIOS</v>
          </cell>
          <cell r="K313">
            <v>0</v>
          </cell>
          <cell r="L313" t="str">
            <v>Activos</v>
          </cell>
          <cell r="M313" t="str">
            <v>Fuera de Convenio</v>
          </cell>
          <cell r="N313" t="str">
            <v>Indeterminado</v>
          </cell>
          <cell r="O313" t="str">
            <v>Edif. Petrobras</v>
          </cell>
          <cell r="P313">
            <v>34366</v>
          </cell>
        </row>
        <row r="314">
          <cell r="A314">
            <v>60002188</v>
          </cell>
          <cell r="B314" t="str">
            <v>GUIZADA, PABLO HERNAN</v>
          </cell>
          <cell r="C314" t="str">
            <v>PROFESIONAL PRINCIPAL</v>
          </cell>
          <cell r="D314">
            <v>57</v>
          </cell>
          <cell r="E314" t="str">
            <v>Exploracion y Producción</v>
          </cell>
          <cell r="F314" t="str">
            <v>E&amp;P PB Arg. S.A.</v>
          </cell>
          <cell r="G314" t="str">
            <v>DIRECCION DE EXPLORACION &amp; PRODUCCION</v>
          </cell>
          <cell r="H314" t="str">
            <v>RESERVAS Y RESERVORIOS</v>
          </cell>
          <cell r="I314" t="str">
            <v>DESARROLLO DE PROYECTOS DE GAS</v>
          </cell>
          <cell r="J314" t="str">
            <v>SANTA CRUZ</v>
          </cell>
          <cell r="K314" t="str">
            <v>INGENIERIA DE RESERVORIOS</v>
          </cell>
          <cell r="L314" t="str">
            <v>Activos</v>
          </cell>
          <cell r="M314" t="str">
            <v>Fuera de Convenio</v>
          </cell>
          <cell r="N314" t="str">
            <v>Indeterminado</v>
          </cell>
          <cell r="O314" t="str">
            <v>Edif. Petrobras</v>
          </cell>
          <cell r="P314">
            <v>39104</v>
          </cell>
        </row>
        <row r="315">
          <cell r="A315">
            <v>60002190</v>
          </cell>
          <cell r="B315" t="str">
            <v>PANGARO, FRANCISCO</v>
          </cell>
          <cell r="C315" t="str">
            <v>TECHNICAL ADVISOR</v>
          </cell>
          <cell r="D315">
            <v>58</v>
          </cell>
          <cell r="E315" t="str">
            <v>Exploracion y Producción</v>
          </cell>
          <cell r="F315" t="str">
            <v>E&amp;P PB Arg. S.A.</v>
          </cell>
          <cell r="G315" t="str">
            <v>DIRECCION DE EXPLORACION &amp; PRODUCCION</v>
          </cell>
          <cell r="H315" t="str">
            <v>EXPLORACION</v>
          </cell>
          <cell r="I315" t="str">
            <v>PROYECTOS OFFSHORE</v>
          </cell>
          <cell r="J315">
            <v>0</v>
          </cell>
          <cell r="K315">
            <v>0</v>
          </cell>
          <cell r="L315" t="str">
            <v>Activos</v>
          </cell>
          <cell r="M315" t="str">
            <v>Fuera de Convenio</v>
          </cell>
          <cell r="N315" t="str">
            <v>Indeterminado</v>
          </cell>
          <cell r="O315" t="str">
            <v>Edif. Petrobras</v>
          </cell>
          <cell r="P315">
            <v>38873</v>
          </cell>
        </row>
        <row r="316">
          <cell r="A316">
            <v>60002285</v>
          </cell>
          <cell r="B316" t="str">
            <v>ZAFFORE, MARTIN ALEJANDRO</v>
          </cell>
          <cell r="C316" t="str">
            <v>GERENTE</v>
          </cell>
          <cell r="D316">
            <v>60</v>
          </cell>
          <cell r="E316" t="str">
            <v>Exploracion y Producción</v>
          </cell>
          <cell r="F316" t="str">
            <v>E&amp;P PB Arg. S.A.</v>
          </cell>
          <cell r="G316" t="str">
            <v>DIRECCION DE EXPLORACION &amp; PRODUCCION</v>
          </cell>
          <cell r="H316" t="str">
            <v>PORTAFOLIO NVOS NEG. Y AREAS EN ASOCIAC.</v>
          </cell>
          <cell r="I316" t="str">
            <v>PLANEAMIENTO Y PORTAFOLIO</v>
          </cell>
          <cell r="J316">
            <v>0</v>
          </cell>
          <cell r="K316">
            <v>0</v>
          </cell>
          <cell r="L316" t="str">
            <v>Activos</v>
          </cell>
          <cell r="M316" t="str">
            <v>Fuera de Convenio</v>
          </cell>
          <cell r="N316" t="str">
            <v>Indeterminado</v>
          </cell>
          <cell r="O316" t="str">
            <v>Edif. Petrobras</v>
          </cell>
          <cell r="P316">
            <v>33460</v>
          </cell>
        </row>
        <row r="317">
          <cell r="A317">
            <v>60002405</v>
          </cell>
          <cell r="B317" t="str">
            <v>OLMO, CARLA</v>
          </cell>
          <cell r="C317" t="str">
            <v>PROFESIONAL SR.</v>
          </cell>
          <cell r="D317">
            <v>56</v>
          </cell>
          <cell r="E317" t="str">
            <v>Exploracion y Producción</v>
          </cell>
          <cell r="F317" t="str">
            <v>E&amp;P PB Arg. S.A.</v>
          </cell>
          <cell r="G317" t="str">
            <v>DIRECCION DE EXPLORACION &amp; PRODUCCION</v>
          </cell>
          <cell r="H317" t="str">
            <v>RESERVAS Y RESERVORIOS</v>
          </cell>
          <cell r="I317" t="str">
            <v>NUEVOS PROYECTOS</v>
          </cell>
          <cell r="J317" t="str">
            <v>SOPORTE</v>
          </cell>
          <cell r="K317">
            <v>0</v>
          </cell>
          <cell r="L317" t="str">
            <v>Activos</v>
          </cell>
          <cell r="M317" t="str">
            <v>Fuera de Convenio</v>
          </cell>
          <cell r="N317" t="str">
            <v>Indeterminado</v>
          </cell>
          <cell r="O317" t="str">
            <v>Edif. Petrobras</v>
          </cell>
          <cell r="P317">
            <v>38887</v>
          </cell>
        </row>
        <row r="318">
          <cell r="A318">
            <v>60002485</v>
          </cell>
          <cell r="B318" t="str">
            <v>PANZUTO, SANTIAGO AUGUSTO</v>
          </cell>
          <cell r="C318" t="str">
            <v>ANALISTA SSR.</v>
          </cell>
          <cell r="D318">
            <v>55</v>
          </cell>
          <cell r="E318" t="str">
            <v>Exploracion y Producción</v>
          </cell>
          <cell r="F318" t="str">
            <v>E&amp;P PB Arg. S.A.</v>
          </cell>
          <cell r="G318" t="str">
            <v>DIRECCION DE EXPLORACION &amp; PRODUCCION</v>
          </cell>
          <cell r="H318" t="str">
            <v>PORTAFOLIO NVOS NEG. Y AREAS EN ASOCIAC.</v>
          </cell>
          <cell r="I318" t="str">
            <v>PLANEAMIENTO Y PORTAFOLIO</v>
          </cell>
          <cell r="J318">
            <v>0</v>
          </cell>
          <cell r="K318">
            <v>0</v>
          </cell>
          <cell r="L318" t="str">
            <v>Activos</v>
          </cell>
          <cell r="M318" t="str">
            <v>Fuera de Convenio</v>
          </cell>
          <cell r="N318" t="str">
            <v>Indeterminado</v>
          </cell>
          <cell r="O318" t="str">
            <v>Edif. Petrobras</v>
          </cell>
          <cell r="P318">
            <v>38718</v>
          </cell>
        </row>
        <row r="319">
          <cell r="A319">
            <v>60002517</v>
          </cell>
          <cell r="B319" t="str">
            <v>COLACE, LEONARDO HUGO</v>
          </cell>
          <cell r="C319" t="str">
            <v>ANALISTA SR.</v>
          </cell>
          <cell r="D319">
            <v>56</v>
          </cell>
          <cell r="E319" t="str">
            <v>Exploracion y Producción</v>
          </cell>
          <cell r="F319" t="str">
            <v>E&amp;P PB Arg. S.A.</v>
          </cell>
          <cell r="G319" t="str">
            <v>DIRECCION DE EXPLORACION &amp; PRODUCCION</v>
          </cell>
          <cell r="H319" t="str">
            <v>PORTAFOLIO NVOS NEG. Y AREAS EN ASOCIAC.</v>
          </cell>
          <cell r="I319" t="str">
            <v>PLANEAMIENTO Y PORTAFOLIO</v>
          </cell>
          <cell r="J319">
            <v>0</v>
          </cell>
          <cell r="K319">
            <v>0</v>
          </cell>
          <cell r="L319" t="str">
            <v>Activos</v>
          </cell>
          <cell r="M319" t="str">
            <v>Fuera de Convenio</v>
          </cell>
          <cell r="N319" t="str">
            <v>Indeterminado</v>
          </cell>
          <cell r="O319" t="str">
            <v>Edif. Petrobras</v>
          </cell>
          <cell r="P319">
            <v>35431</v>
          </cell>
        </row>
        <row r="320">
          <cell r="A320">
            <v>60002545</v>
          </cell>
          <cell r="B320" t="str">
            <v>VIVIAN, MARCELO PABLO</v>
          </cell>
          <cell r="C320" t="str">
            <v>ANALISTA CONSULTOR</v>
          </cell>
          <cell r="D320">
            <v>57</v>
          </cell>
          <cell r="E320" t="str">
            <v>Exploracion y Producción</v>
          </cell>
          <cell r="F320" t="str">
            <v>E&amp;P PB Arg. S.A.</v>
          </cell>
          <cell r="G320" t="str">
            <v>DIRECCION DE EXPLORACION &amp; PRODUCCION</v>
          </cell>
          <cell r="H320" t="str">
            <v>PORTAFOLIO NVOS NEG. Y AREAS EN ASOCIAC.</v>
          </cell>
          <cell r="I320" t="str">
            <v>PLANEAMIENTO Y PORTAFOLIO</v>
          </cell>
          <cell r="J320">
            <v>0</v>
          </cell>
          <cell r="K320">
            <v>0</v>
          </cell>
          <cell r="L320" t="str">
            <v>Activos</v>
          </cell>
          <cell r="M320" t="str">
            <v>Fuera de Convenio</v>
          </cell>
          <cell r="N320" t="str">
            <v>Indeterminado</v>
          </cell>
          <cell r="O320" t="str">
            <v>Edif. Petrobras</v>
          </cell>
          <cell r="P320">
            <v>35678</v>
          </cell>
        </row>
        <row r="321">
          <cell r="A321">
            <v>60002571</v>
          </cell>
          <cell r="B321" t="str">
            <v>RAMOS, FEDERICO AGUSTIN</v>
          </cell>
          <cell r="C321" t="str">
            <v>DESARROLLADOR SR.</v>
          </cell>
          <cell r="D321">
            <v>58</v>
          </cell>
          <cell r="E321" t="str">
            <v>Exploracion y Producción</v>
          </cell>
          <cell r="F321" t="str">
            <v>E&amp;P PB Arg. S.A.</v>
          </cell>
          <cell r="G321" t="str">
            <v>DIRECCION DE EXPLORACION &amp; PRODUCCION</v>
          </cell>
          <cell r="H321" t="str">
            <v>PORTAFOLIO NVOS NEG. Y AREAS EN ASOCIAC.</v>
          </cell>
          <cell r="I321" t="str">
            <v>DESARROLLO DE NEGOCIOS</v>
          </cell>
          <cell r="J321">
            <v>0</v>
          </cell>
          <cell r="K321">
            <v>0</v>
          </cell>
          <cell r="L321" t="str">
            <v>Activos</v>
          </cell>
          <cell r="M321" t="str">
            <v>Fuera de Convenio</v>
          </cell>
          <cell r="N321" t="str">
            <v>Indeterminado</v>
          </cell>
          <cell r="O321" t="str">
            <v>Edif. Petrobras</v>
          </cell>
          <cell r="P321">
            <v>38586</v>
          </cell>
        </row>
        <row r="322">
          <cell r="A322">
            <v>60002642</v>
          </cell>
          <cell r="B322" t="str">
            <v>ALBIZUA, GUILLERMO OSCAR</v>
          </cell>
          <cell r="C322" t="str">
            <v>COORDINADOR</v>
          </cell>
          <cell r="D322">
            <v>58</v>
          </cell>
          <cell r="E322" t="str">
            <v>Exploracion y Producción</v>
          </cell>
          <cell r="F322" t="str">
            <v>E&amp;P PB Arg. S.A.</v>
          </cell>
          <cell r="G322" t="str">
            <v>DIRECCION DE EXPLORACION &amp; PRODUCCION</v>
          </cell>
          <cell r="H322" t="str">
            <v>RESERVAS Y RESERVORIOS</v>
          </cell>
          <cell r="I322" t="str">
            <v>DESARROLLO DE PROYECTOS DE GAS</v>
          </cell>
          <cell r="J322" t="str">
            <v>SANTA CRUZ</v>
          </cell>
          <cell r="K322">
            <v>0</v>
          </cell>
          <cell r="L322" t="str">
            <v>Activos</v>
          </cell>
          <cell r="M322" t="str">
            <v>Fuera de Convenio</v>
          </cell>
          <cell r="N322" t="str">
            <v>Indeterminado</v>
          </cell>
          <cell r="O322" t="str">
            <v>Edif. Petrobras</v>
          </cell>
          <cell r="P322">
            <v>35937</v>
          </cell>
        </row>
        <row r="323">
          <cell r="A323">
            <v>60002721</v>
          </cell>
          <cell r="B323" t="str">
            <v>FERNANDEZ, HERNAN DIEGO</v>
          </cell>
          <cell r="C323" t="str">
            <v>ADMINISTRATIVO ESP.</v>
          </cell>
          <cell r="D323">
            <v>52</v>
          </cell>
          <cell r="E323" t="str">
            <v>Exploracion y Producción</v>
          </cell>
          <cell r="F323" t="str">
            <v>E&amp;P PB Arg. S.A.</v>
          </cell>
          <cell r="G323" t="str">
            <v>DIRECCION DE EXPLORACION &amp; PRODUCCION</v>
          </cell>
          <cell r="H323" t="str">
            <v>PORTAFOLIO NVOS NEG. Y AREAS EN ASOCIAC.</v>
          </cell>
          <cell r="I323" t="str">
            <v>JOINT VENTURES</v>
          </cell>
          <cell r="J323">
            <v>0</v>
          </cell>
          <cell r="K323">
            <v>0</v>
          </cell>
          <cell r="L323" t="str">
            <v>Activos</v>
          </cell>
          <cell r="M323" t="str">
            <v>Fuera de Convenio</v>
          </cell>
          <cell r="N323" t="str">
            <v>Indeterminado</v>
          </cell>
          <cell r="O323" t="str">
            <v>Edif. Petrobras</v>
          </cell>
          <cell r="P323">
            <v>34608</v>
          </cell>
        </row>
        <row r="324">
          <cell r="A324">
            <v>60003109</v>
          </cell>
          <cell r="B324" t="str">
            <v>OSAN, GUSTAVO FERNANDO</v>
          </cell>
          <cell r="C324" t="str">
            <v>ADMINISTRATIVO ESP.</v>
          </cell>
          <cell r="D324">
            <v>52</v>
          </cell>
          <cell r="E324" t="str">
            <v>Exploracion y Producción</v>
          </cell>
          <cell r="F324" t="str">
            <v>E&amp;P PB Arg. S.A.</v>
          </cell>
          <cell r="G324" t="str">
            <v>DIRECCION DE EXPLORACION &amp; PRODUCCION</v>
          </cell>
          <cell r="H324" t="str">
            <v>PORTAFOLIO NVOS NEG. Y AREAS EN ASOCIAC.</v>
          </cell>
          <cell r="I324" t="str">
            <v>JOINT VENTURES</v>
          </cell>
          <cell r="J324">
            <v>0</v>
          </cell>
          <cell r="K324">
            <v>0</v>
          </cell>
          <cell r="L324" t="str">
            <v>Activos</v>
          </cell>
          <cell r="M324" t="str">
            <v>Fuera de Convenio</v>
          </cell>
          <cell r="N324" t="str">
            <v>Indeterminado</v>
          </cell>
          <cell r="O324" t="str">
            <v>Edif. Petrobras</v>
          </cell>
          <cell r="P324">
            <v>35380</v>
          </cell>
        </row>
        <row r="325">
          <cell r="A325">
            <v>60003167</v>
          </cell>
          <cell r="B325" t="str">
            <v>OLIVA, FERNANDO</v>
          </cell>
          <cell r="C325" t="str">
            <v>PROFESIONAL SSR.</v>
          </cell>
          <cell r="D325">
            <v>55</v>
          </cell>
          <cell r="E325" t="str">
            <v>Exploracion y Producción</v>
          </cell>
          <cell r="F325" t="str">
            <v>E&amp;P PB Arg. S.A.</v>
          </cell>
          <cell r="G325" t="str">
            <v>DIRECCION DE EXPLORACION &amp; PRODUCCION</v>
          </cell>
          <cell r="H325" t="str">
            <v>PRODUCCION</v>
          </cell>
          <cell r="I325" t="str">
            <v>INGENIERIA DE INSTALACIONES</v>
          </cell>
          <cell r="J325">
            <v>0</v>
          </cell>
          <cell r="K325">
            <v>0</v>
          </cell>
          <cell r="L325" t="str">
            <v>Activos</v>
          </cell>
          <cell r="M325" t="str">
            <v>Fuera de Convenio</v>
          </cell>
          <cell r="N325" t="str">
            <v>Indeterminado</v>
          </cell>
          <cell r="O325" t="str">
            <v>Edif. Petrobras</v>
          </cell>
          <cell r="P325">
            <v>38169</v>
          </cell>
        </row>
        <row r="326">
          <cell r="A326">
            <v>60003240</v>
          </cell>
          <cell r="B326" t="str">
            <v>SUAREZ ALVAREZ, MARIA FERNANDA</v>
          </cell>
          <cell r="C326" t="str">
            <v>ANALISTA SR.</v>
          </cell>
          <cell r="D326">
            <v>56</v>
          </cell>
          <cell r="E326" t="str">
            <v>Exploracion y Producción</v>
          </cell>
          <cell r="F326" t="str">
            <v>E&amp;P PB Arg. S.A.</v>
          </cell>
          <cell r="G326" t="str">
            <v>DIRECCION DE EXPLORACION &amp; PRODUCCION</v>
          </cell>
          <cell r="H326" t="str">
            <v>ACTIVO AUSTRAL</v>
          </cell>
          <cell r="I326" t="str">
            <v>PLANEAMIENTO</v>
          </cell>
          <cell r="J326">
            <v>0</v>
          </cell>
          <cell r="K326">
            <v>0</v>
          </cell>
          <cell r="L326" t="str">
            <v>Activos</v>
          </cell>
          <cell r="M326" t="str">
            <v>Fuera de Convenio</v>
          </cell>
          <cell r="N326" t="str">
            <v>Indeterminado</v>
          </cell>
          <cell r="O326" t="str">
            <v>Edif. Petrobras</v>
          </cell>
          <cell r="P326">
            <v>35585</v>
          </cell>
        </row>
        <row r="327">
          <cell r="A327">
            <v>60003281</v>
          </cell>
          <cell r="B327" t="str">
            <v>CASTELLARINI, PABLO ARTURO</v>
          </cell>
          <cell r="C327" t="str">
            <v>PROFESIONAL SSR.</v>
          </cell>
          <cell r="D327">
            <v>55</v>
          </cell>
          <cell r="E327" t="str">
            <v>Exploracion y Producción</v>
          </cell>
          <cell r="F327" t="str">
            <v>E&amp;P PB Arg. S.A.</v>
          </cell>
          <cell r="G327" t="str">
            <v>DIRECCION DE EXPLORACION &amp; PRODUCCION</v>
          </cell>
          <cell r="H327" t="str">
            <v>RESERVAS Y RESERVORIOS</v>
          </cell>
          <cell r="I327" t="str">
            <v>DESARROLLO DE PROYECTOS DE GAS</v>
          </cell>
          <cell r="J327" t="str">
            <v>SANTA CRUZ</v>
          </cell>
          <cell r="K327" t="str">
            <v>GEOLOGIA Y GEOFISICA</v>
          </cell>
          <cell r="L327" t="str">
            <v>Activos</v>
          </cell>
          <cell r="M327" t="str">
            <v>Fuera de Convenio</v>
          </cell>
          <cell r="N327" t="str">
            <v>Indeterminado</v>
          </cell>
          <cell r="O327" t="str">
            <v>Edif. Petrobras</v>
          </cell>
          <cell r="P327">
            <v>38078</v>
          </cell>
        </row>
        <row r="328">
          <cell r="A328">
            <v>60003395</v>
          </cell>
          <cell r="B328" t="str">
            <v>PAGAN, FACUNDO</v>
          </cell>
          <cell r="C328" t="str">
            <v>PROFESIONAL SSR.</v>
          </cell>
          <cell r="D328">
            <v>55</v>
          </cell>
          <cell r="E328" t="str">
            <v>Exploracion y Producción</v>
          </cell>
          <cell r="F328" t="str">
            <v>E&amp;P PB Arg. S.A.</v>
          </cell>
          <cell r="G328" t="str">
            <v>DIRECCION DE EXPLORACION &amp; PRODUCCION</v>
          </cell>
          <cell r="H328" t="str">
            <v>EXPLORACION</v>
          </cell>
          <cell r="I328" t="str">
            <v>PROYECTOS OFFSHORE</v>
          </cell>
          <cell r="J328">
            <v>0</v>
          </cell>
          <cell r="K328">
            <v>0</v>
          </cell>
          <cell r="L328" t="str">
            <v>Activos</v>
          </cell>
          <cell r="M328" t="str">
            <v>Fuera de Convenio</v>
          </cell>
          <cell r="N328" t="str">
            <v>Indeterminado</v>
          </cell>
          <cell r="O328" t="str">
            <v>Edif. Petrobras</v>
          </cell>
          <cell r="P328">
            <v>38642</v>
          </cell>
        </row>
        <row r="329">
          <cell r="A329">
            <v>60003799</v>
          </cell>
          <cell r="B329" t="str">
            <v>NIGRO ABAD, ESTEBAN LUIS</v>
          </cell>
          <cell r="C329" t="str">
            <v>PROFESIONAL JR.</v>
          </cell>
          <cell r="D329">
            <v>54</v>
          </cell>
          <cell r="E329" t="str">
            <v>Exploracion y Producción</v>
          </cell>
          <cell r="F329" t="str">
            <v>E&amp;P PB Arg. S.A.</v>
          </cell>
          <cell r="G329" t="str">
            <v>DIRECCION DE EXPLORACION &amp; PRODUCCION</v>
          </cell>
          <cell r="H329" t="str">
            <v>EXPLORACION</v>
          </cell>
          <cell r="I329" t="str">
            <v>OPERACIONES DE EXPLORACION</v>
          </cell>
          <cell r="J329">
            <v>0</v>
          </cell>
          <cell r="K329">
            <v>0</v>
          </cell>
          <cell r="L329" t="str">
            <v>Activos</v>
          </cell>
          <cell r="M329" t="str">
            <v>Fuera de Convenio</v>
          </cell>
          <cell r="N329" t="str">
            <v>Indeterminado</v>
          </cell>
          <cell r="O329" t="str">
            <v>Edif. Petrobras</v>
          </cell>
          <cell r="P329">
            <v>39085</v>
          </cell>
        </row>
        <row r="330">
          <cell r="A330">
            <v>60003884</v>
          </cell>
          <cell r="B330" t="str">
            <v>BETTI, DIEGO</v>
          </cell>
          <cell r="C330" t="str">
            <v>ANALISTA JR.</v>
          </cell>
          <cell r="D330">
            <v>53</v>
          </cell>
          <cell r="E330" t="str">
            <v>Exploracion y Producción</v>
          </cell>
          <cell r="F330" t="str">
            <v>E&amp;P PB Arg. S.A.</v>
          </cell>
          <cell r="G330" t="str">
            <v>DIRECCION DE EXPLORACION &amp; PRODUCCION</v>
          </cell>
          <cell r="H330" t="str">
            <v>PORTAFOLIO NVOS NEG. Y AREAS EN ASOCIAC.</v>
          </cell>
          <cell r="I330" t="str">
            <v>PLANEAMIENTO Y PORTAFOLIO</v>
          </cell>
          <cell r="J330">
            <v>0</v>
          </cell>
          <cell r="K330">
            <v>0</v>
          </cell>
          <cell r="L330" t="str">
            <v>Activos</v>
          </cell>
          <cell r="M330" t="str">
            <v>Fuera de Convenio</v>
          </cell>
          <cell r="N330" t="str">
            <v>Indeterminado</v>
          </cell>
          <cell r="O330" t="str">
            <v>Edif. Petrobras</v>
          </cell>
          <cell r="P330">
            <v>38657</v>
          </cell>
        </row>
        <row r="331">
          <cell r="A331">
            <v>60003955</v>
          </cell>
          <cell r="B331" t="str">
            <v>KOHLER, GUILLERMINA</v>
          </cell>
          <cell r="C331" t="str">
            <v>PROFESIONAL SSR.</v>
          </cell>
          <cell r="D331">
            <v>55</v>
          </cell>
          <cell r="E331" t="str">
            <v>Exploracion y Producción</v>
          </cell>
          <cell r="F331" t="str">
            <v>E&amp;P PB Arg. S.A.</v>
          </cell>
          <cell r="G331" t="str">
            <v>DIRECCION DE EXPLORACION &amp; PRODUCCION</v>
          </cell>
          <cell r="H331" t="str">
            <v>EXPLORACION</v>
          </cell>
          <cell r="I331" t="str">
            <v>PROYECTOS OFFSHORE</v>
          </cell>
          <cell r="J331">
            <v>0</v>
          </cell>
          <cell r="K331">
            <v>0</v>
          </cell>
          <cell r="L331" t="str">
            <v>Activos</v>
          </cell>
          <cell r="M331" t="str">
            <v>Fuera de Convenio</v>
          </cell>
          <cell r="N331" t="str">
            <v>Indeterminado</v>
          </cell>
          <cell r="O331" t="str">
            <v>Edif. Petrobras</v>
          </cell>
          <cell r="P331">
            <v>38642</v>
          </cell>
        </row>
        <row r="332">
          <cell r="A332">
            <v>60004466</v>
          </cell>
          <cell r="B332" t="str">
            <v>BETANCUR, ROBERTO</v>
          </cell>
          <cell r="C332" t="str">
            <v>GERENTE</v>
          </cell>
          <cell r="D332">
            <v>59</v>
          </cell>
          <cell r="E332" t="str">
            <v>Exploracion y Producción</v>
          </cell>
          <cell r="F332" t="str">
            <v>E&amp;P PB Arg. S.A.</v>
          </cell>
          <cell r="G332" t="str">
            <v>DIRECCION DE EXPLORACION &amp; PRODUCCION</v>
          </cell>
          <cell r="H332" t="str">
            <v>RESERVAS Y RESERVORIOS</v>
          </cell>
          <cell r="I332" t="str">
            <v>DESARROLLO DE PROYECTOS DE GAS</v>
          </cell>
          <cell r="J332">
            <v>0</v>
          </cell>
          <cell r="K332">
            <v>0</v>
          </cell>
          <cell r="L332" t="str">
            <v>Activos</v>
          </cell>
          <cell r="M332" t="str">
            <v>Fuera de Convenio</v>
          </cell>
          <cell r="N332" t="str">
            <v>Indeterminado</v>
          </cell>
          <cell r="O332" t="str">
            <v>Edif. Petrobras</v>
          </cell>
          <cell r="P332">
            <v>34639</v>
          </cell>
        </row>
        <row r="333">
          <cell r="A333">
            <v>60004496</v>
          </cell>
          <cell r="B333" t="str">
            <v>GUTMAN LOURO, MARTIN</v>
          </cell>
          <cell r="C333" t="str">
            <v>PROFESIONAL SR.</v>
          </cell>
          <cell r="D333">
            <v>56</v>
          </cell>
          <cell r="E333" t="str">
            <v>Exploracion y Producción</v>
          </cell>
          <cell r="F333" t="str">
            <v>E&amp;P PB Arg. S.A.</v>
          </cell>
          <cell r="G333" t="str">
            <v>DIRECCION DE EXPLORACION &amp; PRODUCCION</v>
          </cell>
          <cell r="H333" t="str">
            <v>RESERVAS Y RESERVORIOS</v>
          </cell>
          <cell r="I333" t="str">
            <v>DESARROLLO DE PROYECTOS DE GAS</v>
          </cell>
          <cell r="J333" t="str">
            <v>SANTA CRUZ</v>
          </cell>
          <cell r="K333" t="str">
            <v>INGENIERIA DE RESERVORIOS</v>
          </cell>
          <cell r="L333" t="str">
            <v>Activos</v>
          </cell>
          <cell r="M333" t="str">
            <v>Fuera de Convenio</v>
          </cell>
          <cell r="N333" t="str">
            <v>Indeterminado</v>
          </cell>
          <cell r="O333" t="str">
            <v>Edif. Petrobras</v>
          </cell>
          <cell r="P333">
            <v>38880</v>
          </cell>
        </row>
        <row r="334">
          <cell r="A334">
            <v>60004507</v>
          </cell>
          <cell r="B334" t="str">
            <v>EHRHARDT, CRISTINA</v>
          </cell>
          <cell r="C334" t="str">
            <v>SECRETARIA</v>
          </cell>
          <cell r="D334">
            <v>53</v>
          </cell>
          <cell r="E334" t="str">
            <v>Funciones Centralizadas</v>
          </cell>
          <cell r="F334" t="str">
            <v>E&amp;P PB Arg. S.A.</v>
          </cell>
          <cell r="G334" t="str">
            <v>DIRECCION DE EXPLORACION &amp; PRODUCCION</v>
          </cell>
          <cell r="H334" t="str">
            <v>EXPLORACION</v>
          </cell>
          <cell r="I334">
            <v>0</v>
          </cell>
          <cell r="J334">
            <v>0</v>
          </cell>
          <cell r="K334">
            <v>0</v>
          </cell>
          <cell r="L334" t="str">
            <v>Activos</v>
          </cell>
          <cell r="M334" t="str">
            <v>Fuera de Convenio</v>
          </cell>
          <cell r="N334" t="str">
            <v>Indeterminado</v>
          </cell>
          <cell r="O334" t="str">
            <v>Edif. Petrobras</v>
          </cell>
          <cell r="P334">
            <v>36770</v>
          </cell>
        </row>
        <row r="335">
          <cell r="A335">
            <v>60004629</v>
          </cell>
          <cell r="B335" t="str">
            <v>PICARELLI, ANDRE TONETTO</v>
          </cell>
          <cell r="C335" t="str">
            <v>GERENTE</v>
          </cell>
          <cell r="D335">
            <v>61</v>
          </cell>
          <cell r="E335" t="str">
            <v>Exploracion y Producción</v>
          </cell>
          <cell r="F335" t="str">
            <v>E&amp;P PB Arg. S.A.</v>
          </cell>
          <cell r="G335" t="str">
            <v>DIRECCION DE EXPLORACION &amp; PRODUCCION</v>
          </cell>
          <cell r="H335" t="str">
            <v>RESERVAS Y RESERVORIOS</v>
          </cell>
          <cell r="I335">
            <v>0</v>
          </cell>
          <cell r="J335">
            <v>0</v>
          </cell>
          <cell r="K335">
            <v>0</v>
          </cell>
          <cell r="L335" t="str">
            <v>Activos</v>
          </cell>
          <cell r="M335" t="str">
            <v>Fuera de Convenio</v>
          </cell>
          <cell r="N335" t="str">
            <v>Indeterminado</v>
          </cell>
          <cell r="O335" t="str">
            <v>Edif. Petrobras</v>
          </cell>
          <cell r="P335">
            <v>36041</v>
          </cell>
        </row>
        <row r="336">
          <cell r="A336">
            <v>60004672</v>
          </cell>
          <cell r="B336" t="str">
            <v>MORALES NIEVES, RAFAEL EMILIO</v>
          </cell>
          <cell r="C336" t="str">
            <v>TECHNICAL ADVISOR SSR.</v>
          </cell>
          <cell r="D336">
            <v>59</v>
          </cell>
          <cell r="E336" t="str">
            <v>Exploracion y Producción</v>
          </cell>
          <cell r="F336" t="str">
            <v>E&amp;P PB Arg. S.A.</v>
          </cell>
          <cell r="G336" t="str">
            <v>DIRECCION DE EXPLORACION &amp; PRODUCCION</v>
          </cell>
          <cell r="H336" t="str">
            <v>PRODUCCION</v>
          </cell>
          <cell r="I336" t="str">
            <v>INGENIERIA DE INSTALACIONES</v>
          </cell>
          <cell r="J336">
            <v>0</v>
          </cell>
          <cell r="K336">
            <v>0</v>
          </cell>
          <cell r="L336" t="str">
            <v>Activos</v>
          </cell>
          <cell r="M336" t="str">
            <v>Fuera de Convenio</v>
          </cell>
          <cell r="N336" t="str">
            <v>Indeterminado</v>
          </cell>
          <cell r="O336" t="str">
            <v>Edif. Petrobras</v>
          </cell>
          <cell r="P336">
            <v>38071</v>
          </cell>
        </row>
        <row r="337">
          <cell r="A337">
            <v>60004908</v>
          </cell>
          <cell r="B337" t="str">
            <v>BEVILACQUA, LEONARDO CARLOS</v>
          </cell>
          <cell r="C337" t="str">
            <v>ANALISTA CONSULTOR</v>
          </cell>
          <cell r="D337">
            <v>57</v>
          </cell>
          <cell r="E337" t="str">
            <v>Exploracion y Producción</v>
          </cell>
          <cell r="F337" t="str">
            <v>E&amp;P PB Arg. S.A.</v>
          </cell>
          <cell r="G337" t="str">
            <v>DIRECCION DE EXPLORACION &amp; PRODUCCION</v>
          </cell>
          <cell r="H337" t="str">
            <v>PRODUCCION</v>
          </cell>
          <cell r="I337" t="str">
            <v>PLANIFICACION DE SUMINISTROS</v>
          </cell>
          <cell r="J337">
            <v>0</v>
          </cell>
          <cell r="K337">
            <v>0</v>
          </cell>
          <cell r="L337" t="str">
            <v>Activos</v>
          </cell>
          <cell r="M337" t="str">
            <v>Fuera de Convenio</v>
          </cell>
          <cell r="N337" t="str">
            <v>Indeterminado</v>
          </cell>
          <cell r="O337" t="str">
            <v>Edif. Petrobras</v>
          </cell>
          <cell r="P337">
            <v>38108</v>
          </cell>
        </row>
        <row r="338">
          <cell r="A338">
            <v>60004933</v>
          </cell>
          <cell r="B338" t="str">
            <v>AGÜERA, MAXIMILIANO EMANU</v>
          </cell>
          <cell r="C338" t="str">
            <v>PROFESIONAL JR.</v>
          </cell>
          <cell r="D338">
            <v>54</v>
          </cell>
          <cell r="E338" t="str">
            <v>Exploracion y Producción</v>
          </cell>
          <cell r="F338" t="str">
            <v>E&amp;P PB Arg. S.A.</v>
          </cell>
          <cell r="G338" t="str">
            <v>DIRECCION DE EXPLORACION &amp; PRODUCCION</v>
          </cell>
          <cell r="H338" t="str">
            <v>EXPLORACION</v>
          </cell>
          <cell r="I338" t="str">
            <v>OPERACIONES DE EXPLORACION</v>
          </cell>
          <cell r="J338">
            <v>0</v>
          </cell>
          <cell r="K338">
            <v>0</v>
          </cell>
          <cell r="L338" t="str">
            <v>Activos</v>
          </cell>
          <cell r="M338" t="str">
            <v>Fuera de Convenio</v>
          </cell>
          <cell r="N338" t="str">
            <v>Indeterminado</v>
          </cell>
          <cell r="O338" t="str">
            <v>Edif. Petrobras</v>
          </cell>
          <cell r="P338">
            <v>39195</v>
          </cell>
        </row>
        <row r="339">
          <cell r="A339">
            <v>60005044</v>
          </cell>
          <cell r="B339" t="str">
            <v>RUSSO, MARCELA</v>
          </cell>
          <cell r="C339" t="str">
            <v>SECRETARIA</v>
          </cell>
          <cell r="D339">
            <v>53</v>
          </cell>
          <cell r="E339" t="str">
            <v>Funciones Centralizadas</v>
          </cell>
          <cell r="F339" t="str">
            <v>E&amp;P PB Arg. S.A.</v>
          </cell>
          <cell r="G339" t="str">
            <v>DIRECCION DE EXPLORACION &amp; PRODUCCION</v>
          </cell>
          <cell r="H339" t="str">
            <v>PRODUCCION</v>
          </cell>
          <cell r="I339">
            <v>0</v>
          </cell>
          <cell r="J339">
            <v>0</v>
          </cell>
          <cell r="K339">
            <v>0</v>
          </cell>
          <cell r="L339" t="str">
            <v>Activos</v>
          </cell>
          <cell r="M339" t="str">
            <v>Fuera de Convenio</v>
          </cell>
          <cell r="N339" t="str">
            <v>Indeterminado</v>
          </cell>
          <cell r="O339" t="str">
            <v>Edif. Petrobras</v>
          </cell>
          <cell r="P339">
            <v>39630</v>
          </cell>
        </row>
        <row r="340">
          <cell r="A340">
            <v>60005077</v>
          </cell>
          <cell r="B340" t="str">
            <v>PEREZ MAZAS, ANA MARIA</v>
          </cell>
          <cell r="C340" t="str">
            <v>PROFESIONAL SR.</v>
          </cell>
          <cell r="D340">
            <v>56</v>
          </cell>
          <cell r="E340" t="str">
            <v>Exploracion y Producción</v>
          </cell>
          <cell r="F340" t="str">
            <v>E&amp;P PB Arg. S.A.</v>
          </cell>
          <cell r="G340" t="str">
            <v>DIRECCION DE EXPLORACION &amp; PRODUCCION</v>
          </cell>
          <cell r="H340" t="str">
            <v>EXPLORACION</v>
          </cell>
          <cell r="I340" t="str">
            <v>OPERACIONES DE EXPLORACION</v>
          </cell>
          <cell r="J340">
            <v>0</v>
          </cell>
          <cell r="K340">
            <v>0</v>
          </cell>
          <cell r="L340" t="str">
            <v>Activos</v>
          </cell>
          <cell r="M340" t="str">
            <v>Fuera de Convenio</v>
          </cell>
          <cell r="N340" t="str">
            <v>Indeterminado</v>
          </cell>
          <cell r="O340" t="str">
            <v>Edif. Petrobras</v>
          </cell>
          <cell r="P340">
            <v>39203</v>
          </cell>
        </row>
        <row r="341">
          <cell r="A341">
            <v>60005255</v>
          </cell>
          <cell r="B341" t="str">
            <v>MENTUCCI, MATIAS ALBERTO</v>
          </cell>
          <cell r="C341" t="str">
            <v>PROFESIONAL JR.</v>
          </cell>
          <cell r="D341">
            <v>54</v>
          </cell>
          <cell r="E341" t="str">
            <v>Exploracion y Producción</v>
          </cell>
          <cell r="F341" t="str">
            <v>E&amp;P PB Arg. S.A.</v>
          </cell>
          <cell r="G341" t="str">
            <v>GCIA. EJECUTIVA DE RR.HH.</v>
          </cell>
          <cell r="H341" t="str">
            <v>ASIGNACION INTERNACIONAL</v>
          </cell>
          <cell r="I341">
            <v>0</v>
          </cell>
          <cell r="J341">
            <v>0</v>
          </cell>
          <cell r="K341">
            <v>0</v>
          </cell>
          <cell r="L341" t="str">
            <v>Activos</v>
          </cell>
          <cell r="M341" t="str">
            <v>Fuera de Convenio</v>
          </cell>
          <cell r="N341" t="str">
            <v>Indeterminado</v>
          </cell>
          <cell r="O341" t="str">
            <v>Edif. Petrobras</v>
          </cell>
          <cell r="P341">
            <v>39264</v>
          </cell>
        </row>
        <row r="342">
          <cell r="A342">
            <v>60005256</v>
          </cell>
          <cell r="B342" t="str">
            <v>ALVAREZ LEONETTI, LEONARDO GASTON</v>
          </cell>
          <cell r="C342" t="str">
            <v>PROFESIONAL SSR.</v>
          </cell>
          <cell r="D342">
            <v>55</v>
          </cell>
          <cell r="E342" t="str">
            <v>Exploracion y Producción</v>
          </cell>
          <cell r="F342" t="str">
            <v>E&amp;P PB Arg. S.A.</v>
          </cell>
          <cell r="G342" t="str">
            <v>GCIA. EJECUTIVA DE RR.HH.</v>
          </cell>
          <cell r="H342" t="str">
            <v>ASIGNACION INTERNACIONAL</v>
          </cell>
          <cell r="I342">
            <v>0</v>
          </cell>
          <cell r="J342">
            <v>0</v>
          </cell>
          <cell r="K342">
            <v>0</v>
          </cell>
          <cell r="L342" t="str">
            <v>Activos</v>
          </cell>
          <cell r="M342" t="str">
            <v>Fuera de Convenio</v>
          </cell>
          <cell r="N342" t="str">
            <v>Indeterminado</v>
          </cell>
          <cell r="O342" t="str">
            <v>Edif. Petrobras</v>
          </cell>
          <cell r="P342">
            <v>39264</v>
          </cell>
        </row>
        <row r="343">
          <cell r="A343">
            <v>60005345</v>
          </cell>
          <cell r="B343" t="str">
            <v>RAMELLA, MARIA FLORENCIA</v>
          </cell>
          <cell r="C343" t="str">
            <v>AUXILIAR TECNICO JR.</v>
          </cell>
          <cell r="D343">
            <v>51</v>
          </cell>
          <cell r="E343" t="str">
            <v>Exploracion y Producción</v>
          </cell>
          <cell r="F343" t="str">
            <v>E&amp;P PB Arg. S.A.</v>
          </cell>
          <cell r="G343" t="str">
            <v>DIRECCION DE EXPLORACION &amp; PRODUCCION</v>
          </cell>
          <cell r="H343" t="str">
            <v>PORTAFOLIO NVOS NEG. Y AREAS EN ASOCIAC.</v>
          </cell>
          <cell r="I343" t="str">
            <v>JOINT VENTURES</v>
          </cell>
          <cell r="J343">
            <v>0</v>
          </cell>
          <cell r="K343">
            <v>0</v>
          </cell>
          <cell r="L343" t="str">
            <v>Activos</v>
          </cell>
          <cell r="M343" t="str">
            <v>Fuera de Convenio</v>
          </cell>
          <cell r="N343" t="str">
            <v>Indeterminado</v>
          </cell>
          <cell r="O343" t="str">
            <v>Edif. Petrobras</v>
          </cell>
          <cell r="P343">
            <v>38731</v>
          </cell>
        </row>
        <row r="344">
          <cell r="A344">
            <v>60005705</v>
          </cell>
          <cell r="B344" t="str">
            <v>SELVA, CARLOS</v>
          </cell>
          <cell r="C344" t="str">
            <v>GERENTE</v>
          </cell>
          <cell r="D344">
            <v>60</v>
          </cell>
          <cell r="E344" t="str">
            <v>Exploracion y Producción</v>
          </cell>
          <cell r="F344" t="str">
            <v>E&amp;P PB Arg. S.A.</v>
          </cell>
          <cell r="G344" t="str">
            <v>DIRECCION DE EXPLORACION &amp; PRODUCCION</v>
          </cell>
          <cell r="H344" t="str">
            <v>RESERVAS Y RESERVORIOS</v>
          </cell>
          <cell r="I344" t="str">
            <v>NUEVOS PROYECTOS</v>
          </cell>
          <cell r="J344">
            <v>0</v>
          </cell>
          <cell r="K344">
            <v>0</v>
          </cell>
          <cell r="L344" t="str">
            <v>Activos</v>
          </cell>
          <cell r="M344" t="str">
            <v>Fuera de Convenio</v>
          </cell>
          <cell r="N344" t="str">
            <v>Indeterminado</v>
          </cell>
          <cell r="O344" t="str">
            <v>Edif. Petrobras</v>
          </cell>
          <cell r="P344">
            <v>39542</v>
          </cell>
        </row>
        <row r="345">
          <cell r="A345">
            <v>60005740</v>
          </cell>
          <cell r="B345" t="str">
            <v>BURSTEIN, PABLO FEDERICO</v>
          </cell>
          <cell r="C345" t="str">
            <v>GERENTE</v>
          </cell>
          <cell r="D345">
            <v>58</v>
          </cell>
          <cell r="E345" t="str">
            <v>Exploracion y Producción</v>
          </cell>
          <cell r="F345" t="str">
            <v>E&amp;P PB Arg. S.A.</v>
          </cell>
          <cell r="G345" t="str">
            <v>DIRECCION DE EXPLORACION &amp; PRODUCCION</v>
          </cell>
          <cell r="H345" t="str">
            <v>PRODUCCION</v>
          </cell>
          <cell r="I345" t="str">
            <v>PLANIFICACION DE SUMINISTROS</v>
          </cell>
          <cell r="J345">
            <v>0</v>
          </cell>
          <cell r="K345">
            <v>0</v>
          </cell>
          <cell r="L345" t="str">
            <v>Activos</v>
          </cell>
          <cell r="M345" t="str">
            <v>Fuera de Convenio</v>
          </cell>
          <cell r="N345" t="str">
            <v>Indeterminado</v>
          </cell>
          <cell r="O345" t="str">
            <v>Edif. Petrobras</v>
          </cell>
          <cell r="P345">
            <v>39545</v>
          </cell>
        </row>
        <row r="346">
          <cell r="A346">
            <v>60005867</v>
          </cell>
          <cell r="B346" t="str">
            <v>GARBARINO, FLAVIA</v>
          </cell>
          <cell r="C346" t="str">
            <v>PROFESIONAL PRINCIPAL</v>
          </cell>
          <cell r="D346">
            <v>57</v>
          </cell>
          <cell r="E346" t="str">
            <v>Exploracion y Producción</v>
          </cell>
          <cell r="F346" t="str">
            <v>E&amp;P PB Arg. S.A.</v>
          </cell>
          <cell r="G346" t="str">
            <v>DIRECCION DE EXPLORACION &amp; PRODUCCION</v>
          </cell>
          <cell r="H346" t="str">
            <v>RESERVAS Y RESERVORIOS</v>
          </cell>
          <cell r="I346" t="str">
            <v>NUEVOS PROYECTOS</v>
          </cell>
          <cell r="J346" t="str">
            <v>GEOLOGIA Y GEOFISICA</v>
          </cell>
          <cell r="K346">
            <v>0</v>
          </cell>
          <cell r="L346" t="str">
            <v>Activos</v>
          </cell>
          <cell r="M346" t="str">
            <v>Fuera de Convenio</v>
          </cell>
          <cell r="N346" t="str">
            <v>Indeterminado</v>
          </cell>
          <cell r="O346" t="str">
            <v>Edif. Petrobras</v>
          </cell>
          <cell r="P346">
            <v>39643</v>
          </cell>
        </row>
        <row r="347">
          <cell r="A347">
            <v>60005896</v>
          </cell>
          <cell r="B347" t="str">
            <v>PORRAS MORENO, JESUS SALVADOR</v>
          </cell>
          <cell r="C347" t="str">
            <v>TECHNICAL ADVISOR SR.</v>
          </cell>
          <cell r="D347">
            <v>60</v>
          </cell>
          <cell r="E347" t="str">
            <v>Exploracion y Producción</v>
          </cell>
          <cell r="F347" t="str">
            <v>E&amp;P PB Arg. S.A.</v>
          </cell>
          <cell r="G347" t="str">
            <v>DIRECCION DE EXPLORACION &amp; PRODUCCION</v>
          </cell>
          <cell r="H347" t="str">
            <v>EXPLORACION</v>
          </cell>
          <cell r="I347" t="str">
            <v>OPERACIONES DE EXPLORACION</v>
          </cell>
          <cell r="J347">
            <v>0</v>
          </cell>
          <cell r="K347">
            <v>0</v>
          </cell>
          <cell r="L347" t="str">
            <v>Activos</v>
          </cell>
          <cell r="M347" t="str">
            <v>Fuera de Convenio</v>
          </cell>
          <cell r="N347" t="str">
            <v>Indeterminado</v>
          </cell>
          <cell r="O347" t="str">
            <v>Edif. Petrobras</v>
          </cell>
          <cell r="P347">
            <v>39661</v>
          </cell>
        </row>
        <row r="348">
          <cell r="A348">
            <v>60005906</v>
          </cell>
          <cell r="B348" t="str">
            <v>RODRIGUEZ, RUBEN OSVALDO</v>
          </cell>
          <cell r="C348" t="str">
            <v>PROFESIONAL PRINCIPAL</v>
          </cell>
          <cell r="D348">
            <v>57</v>
          </cell>
          <cell r="E348" t="str">
            <v>Exploracion y Producción</v>
          </cell>
          <cell r="F348" t="str">
            <v>E&amp;P PB Arg. S.A.</v>
          </cell>
          <cell r="G348" t="str">
            <v>DIRECCION DE EXPLORACION &amp; PRODUCCION</v>
          </cell>
          <cell r="H348" t="str">
            <v>PRODUCCION</v>
          </cell>
          <cell r="I348" t="str">
            <v>INGENIERIA DE POZOS</v>
          </cell>
          <cell r="J348">
            <v>0</v>
          </cell>
          <cell r="K348">
            <v>0</v>
          </cell>
          <cell r="L348" t="str">
            <v>Activos</v>
          </cell>
          <cell r="M348" t="str">
            <v>Fuera de Convenio</v>
          </cell>
          <cell r="N348" t="str">
            <v>Indeterminado</v>
          </cell>
          <cell r="O348" t="str">
            <v>Edif. Petrobras</v>
          </cell>
          <cell r="P348">
            <v>39661</v>
          </cell>
        </row>
        <row r="349">
          <cell r="A349">
            <v>60005971</v>
          </cell>
          <cell r="B349" t="str">
            <v>DE ARAMBURU CASTEX, CARLOS JOSE</v>
          </cell>
          <cell r="C349" t="str">
            <v>TECHNICAL ADVISOR</v>
          </cell>
          <cell r="D349">
            <v>58</v>
          </cell>
          <cell r="E349" t="str">
            <v>Exploracion y Producción</v>
          </cell>
          <cell r="F349" t="str">
            <v>E&amp;P PB Arg. S.A.</v>
          </cell>
          <cell r="G349" t="str">
            <v>DIRECCION DE EXPLORACION &amp; PRODUCCION</v>
          </cell>
          <cell r="H349" t="str">
            <v>PRODUCCION</v>
          </cell>
          <cell r="I349" t="str">
            <v>INGENIERIA DE PRODUCCION</v>
          </cell>
          <cell r="J349">
            <v>0</v>
          </cell>
          <cell r="K349">
            <v>0</v>
          </cell>
          <cell r="L349" t="str">
            <v>Activos</v>
          </cell>
          <cell r="M349" t="str">
            <v>Fuera de Convenio</v>
          </cell>
          <cell r="N349" t="str">
            <v>Indeterminado</v>
          </cell>
          <cell r="O349" t="str">
            <v>Edif. Petrobras</v>
          </cell>
          <cell r="P349">
            <v>33007</v>
          </cell>
        </row>
        <row r="350">
          <cell r="A350">
            <v>60006020</v>
          </cell>
          <cell r="B350" t="str">
            <v>LOAIZA CORDOVA, MARCO VINICIO</v>
          </cell>
          <cell r="C350" t="str">
            <v>PROFESIONAL SSR.</v>
          </cell>
          <cell r="D350">
            <v>55</v>
          </cell>
          <cell r="E350" t="str">
            <v>Exploracion y Producción</v>
          </cell>
          <cell r="F350" t="str">
            <v>E&amp;P PB Arg. S.A.</v>
          </cell>
          <cell r="G350" t="str">
            <v>DIRECCION DE EXPLORACION &amp; PRODUCCION</v>
          </cell>
          <cell r="H350" t="str">
            <v>PRODUCCION</v>
          </cell>
          <cell r="I350" t="str">
            <v>INGENIERIA DE POZOS</v>
          </cell>
          <cell r="J350">
            <v>0</v>
          </cell>
          <cell r="K350">
            <v>0</v>
          </cell>
          <cell r="L350" t="str">
            <v>Activos</v>
          </cell>
          <cell r="M350" t="str">
            <v>Fuera de Convenio</v>
          </cell>
          <cell r="N350" t="str">
            <v>Indeterminado</v>
          </cell>
          <cell r="O350" t="str">
            <v>Edif. Petrobras</v>
          </cell>
          <cell r="P350">
            <v>39727</v>
          </cell>
        </row>
        <row r="351">
          <cell r="A351">
            <v>60006239</v>
          </cell>
          <cell r="B351" t="str">
            <v>CALDERON MEDINA, ERIKA ELIZABETH</v>
          </cell>
          <cell r="C351" t="str">
            <v>PROFESIONAL SSR.</v>
          </cell>
          <cell r="D351">
            <v>55</v>
          </cell>
          <cell r="E351" t="str">
            <v>Exploracion y Producción</v>
          </cell>
          <cell r="F351" t="str">
            <v>E&amp;P PB Arg. S.A.</v>
          </cell>
          <cell r="G351" t="str">
            <v>DIRECCION DE EXPLORACION &amp; PRODUCCION</v>
          </cell>
          <cell r="H351" t="str">
            <v>RESERVAS Y RESERVORIOS</v>
          </cell>
          <cell r="I351" t="str">
            <v>NUEVOS PROYECTOS</v>
          </cell>
          <cell r="J351" t="str">
            <v>GEOLOGIA Y GEOFISICA</v>
          </cell>
          <cell r="K351">
            <v>0</v>
          </cell>
          <cell r="L351" t="str">
            <v>Activos</v>
          </cell>
          <cell r="M351" t="str">
            <v>Fuera de Convenio</v>
          </cell>
          <cell r="N351" t="str">
            <v>Indeterminado</v>
          </cell>
          <cell r="O351" t="str">
            <v>Edif. Petrobras</v>
          </cell>
          <cell r="P351">
            <v>39832</v>
          </cell>
        </row>
        <row r="352">
          <cell r="A352">
            <v>60001622</v>
          </cell>
          <cell r="B352" t="str">
            <v>PEREZ, HECTOR DANIEL</v>
          </cell>
          <cell r="C352" t="str">
            <v>GERENTE</v>
          </cell>
          <cell r="D352">
            <v>58</v>
          </cell>
          <cell r="E352" t="str">
            <v>Exploracion y Producción</v>
          </cell>
          <cell r="F352" t="str">
            <v>E&amp;P PB Arg. S.A.</v>
          </cell>
          <cell r="G352" t="str">
            <v>DIRECCION DE EXPLORACION &amp; PRODUCCION</v>
          </cell>
          <cell r="H352" t="str">
            <v>ACTIVO AUSTRAL</v>
          </cell>
          <cell r="I352" t="str">
            <v>SERVICIOS COMPARTIDOS</v>
          </cell>
          <cell r="J352">
            <v>0</v>
          </cell>
          <cell r="K352">
            <v>0</v>
          </cell>
          <cell r="L352" t="str">
            <v>Activos</v>
          </cell>
          <cell r="M352" t="str">
            <v>Fuera de Convenio</v>
          </cell>
          <cell r="N352" t="str">
            <v>Indeterminado</v>
          </cell>
          <cell r="O352" t="str">
            <v>SC II - Adminis</v>
          </cell>
          <cell r="P352">
            <v>34578</v>
          </cell>
        </row>
        <row r="353">
          <cell r="A353">
            <v>60001745</v>
          </cell>
          <cell r="B353" t="str">
            <v>BENITEZ, LUIS LEONARDO</v>
          </cell>
          <cell r="C353" t="str">
            <v>JEFE</v>
          </cell>
          <cell r="D353">
            <v>58</v>
          </cell>
          <cell r="E353" t="str">
            <v>Exploracion y Producción</v>
          </cell>
          <cell r="F353" t="str">
            <v>E&amp;P PB Arg. S.A.</v>
          </cell>
          <cell r="G353" t="str">
            <v>DIRECCION DE EXPLORACION &amp; PRODUCCION</v>
          </cell>
          <cell r="H353" t="str">
            <v>ACTIVO AUSTRAL</v>
          </cell>
          <cell r="I353" t="str">
            <v>OPERACIONES ACTIVO AUSTRAL</v>
          </cell>
          <cell r="J353" t="str">
            <v>PRODUCCION Y MANTENIMIENTO</v>
          </cell>
          <cell r="K353">
            <v>0</v>
          </cell>
          <cell r="L353" t="str">
            <v>Activos</v>
          </cell>
          <cell r="M353" t="str">
            <v>Fuera de Convenio</v>
          </cell>
          <cell r="N353" t="str">
            <v>Indeterminado</v>
          </cell>
          <cell r="O353" t="str">
            <v>SC II - Adminis</v>
          </cell>
          <cell r="P353">
            <v>36411</v>
          </cell>
        </row>
        <row r="354">
          <cell r="A354">
            <v>60001747</v>
          </cell>
          <cell r="B354" t="str">
            <v>SARUBBE, JAIME</v>
          </cell>
          <cell r="C354" t="str">
            <v>PROFESIONAL PRINCIPAL</v>
          </cell>
          <cell r="D354">
            <v>57</v>
          </cell>
          <cell r="E354" t="str">
            <v>Exploracion y Producción</v>
          </cell>
          <cell r="F354" t="str">
            <v>E&amp;P PB Arg. S.A.</v>
          </cell>
          <cell r="G354" t="str">
            <v>DIRECCION DE EXPLORACION &amp; PRODUCCION</v>
          </cell>
          <cell r="H354" t="str">
            <v>ACTIVO AUSTRAL</v>
          </cell>
          <cell r="I354" t="str">
            <v>OPERACIONES ACTIVO AUSTRAL</v>
          </cell>
          <cell r="J354" t="str">
            <v>PRODUCCION Y MANTENIMIENTO</v>
          </cell>
          <cell r="K354" t="str">
            <v>INGENIERIA DE MANTENIMIENTO</v>
          </cell>
          <cell r="L354" t="str">
            <v>Activos</v>
          </cell>
          <cell r="M354" t="str">
            <v>Fuera de Convenio</v>
          </cell>
          <cell r="N354" t="str">
            <v>Indeterminado</v>
          </cell>
          <cell r="O354" t="str">
            <v>SC II - Adminis</v>
          </cell>
          <cell r="P354">
            <v>34731</v>
          </cell>
        </row>
        <row r="355">
          <cell r="A355">
            <v>60001785</v>
          </cell>
          <cell r="B355" t="str">
            <v>DUBE, DARIO EDGARDO</v>
          </cell>
          <cell r="C355" t="str">
            <v>GERENTE</v>
          </cell>
          <cell r="D355">
            <v>60</v>
          </cell>
          <cell r="E355" t="str">
            <v>Exploracion y Producción</v>
          </cell>
          <cell r="F355" t="str">
            <v>E&amp;P PB Arg. S.A.</v>
          </cell>
          <cell r="G355" t="str">
            <v>DIRECCION DE EXPLORACION &amp; PRODUCCION</v>
          </cell>
          <cell r="H355" t="str">
            <v>ACTIVO AUSTRAL</v>
          </cell>
          <cell r="I355" t="str">
            <v>OPERACIONES ACTIVO AUSTRAL</v>
          </cell>
          <cell r="J355">
            <v>0</v>
          </cell>
          <cell r="K355">
            <v>0</v>
          </cell>
          <cell r="L355" t="str">
            <v>Activos</v>
          </cell>
          <cell r="M355" t="str">
            <v>Fuera de Convenio</v>
          </cell>
          <cell r="N355" t="str">
            <v>Indeterminado</v>
          </cell>
          <cell r="O355" t="str">
            <v>SC II - Adminis</v>
          </cell>
          <cell r="P355">
            <v>34528</v>
          </cell>
        </row>
        <row r="356">
          <cell r="A356">
            <v>60001887</v>
          </cell>
          <cell r="B356" t="str">
            <v>GROS, HERNAN PATRICIO</v>
          </cell>
          <cell r="C356" t="str">
            <v>PROFESIONAL PRINCIPAL</v>
          </cell>
          <cell r="D356">
            <v>57</v>
          </cell>
          <cell r="E356" t="str">
            <v>Exploracion y Producción</v>
          </cell>
          <cell r="F356" t="str">
            <v>E&amp;P PB Arg. S.A.</v>
          </cell>
          <cell r="G356" t="str">
            <v>DIRECCION DE EXPLORACION &amp; PRODUCCION</v>
          </cell>
          <cell r="H356" t="str">
            <v>ACTIVO AUSTRAL</v>
          </cell>
          <cell r="I356" t="str">
            <v>OPERACIONES ACTIVO AUSTRAL</v>
          </cell>
          <cell r="J356" t="str">
            <v>INGENIERIA DE OPERACIONES</v>
          </cell>
          <cell r="K356" t="str">
            <v>INGENIERIA DE PROCESOS</v>
          </cell>
          <cell r="L356" t="str">
            <v>Activos</v>
          </cell>
          <cell r="M356" t="str">
            <v>Fuera de Convenio</v>
          </cell>
          <cell r="N356" t="str">
            <v>Indeterminado</v>
          </cell>
          <cell r="O356" t="str">
            <v>SC II - Adminis</v>
          </cell>
          <cell r="P356">
            <v>38733</v>
          </cell>
        </row>
        <row r="357">
          <cell r="A357">
            <v>60001921</v>
          </cell>
          <cell r="B357" t="str">
            <v>TRIVIÑO, TOMAS CEFERINO</v>
          </cell>
          <cell r="C357" t="str">
            <v>PROFESIONAL PRINCIPAL</v>
          </cell>
          <cell r="D357">
            <v>57</v>
          </cell>
          <cell r="E357" t="str">
            <v>Exploracion y Producción</v>
          </cell>
          <cell r="F357" t="str">
            <v>E&amp;P PB Arg. S.A.</v>
          </cell>
          <cell r="G357" t="str">
            <v>DIRECCION DE EXPLORACION &amp; PRODUCCION</v>
          </cell>
          <cell r="H357" t="str">
            <v>ACTIVO AUSTRAL</v>
          </cell>
          <cell r="I357" t="str">
            <v>OPERACIONES ACTIVO AUSTRAL</v>
          </cell>
          <cell r="J357" t="str">
            <v>INGENIERIA DE OPERACIONES</v>
          </cell>
          <cell r="K357" t="str">
            <v>INGENIERIA DE EXTRACCION</v>
          </cell>
          <cell r="L357" t="str">
            <v>Activos</v>
          </cell>
          <cell r="M357" t="str">
            <v>Fuera de Convenio</v>
          </cell>
          <cell r="N357" t="str">
            <v>Indeterminado</v>
          </cell>
          <cell r="O357" t="str">
            <v>SC II - Adminis</v>
          </cell>
          <cell r="P357">
            <v>35913</v>
          </cell>
        </row>
        <row r="358">
          <cell r="A358">
            <v>60002518</v>
          </cell>
          <cell r="B358" t="str">
            <v>WATANABE, GONZALO MARIANO</v>
          </cell>
          <cell r="C358" t="str">
            <v>JEFE</v>
          </cell>
          <cell r="D358">
            <v>58</v>
          </cell>
          <cell r="E358" t="str">
            <v>Exploracion y Producción</v>
          </cell>
          <cell r="F358" t="str">
            <v>E&amp;P PB Arg. S.A.</v>
          </cell>
          <cell r="G358" t="str">
            <v>DIRECCION DE EXPLORACION &amp; PRODUCCION</v>
          </cell>
          <cell r="H358" t="str">
            <v>ACTIVO AUSTRAL</v>
          </cell>
          <cell r="I358" t="str">
            <v>OPERACIONES ACTIVO AUSTRAL</v>
          </cell>
          <cell r="J358" t="str">
            <v>INGENIERIA DE OPERACIONES</v>
          </cell>
          <cell r="K358">
            <v>0</v>
          </cell>
          <cell r="L358" t="str">
            <v>Activos</v>
          </cell>
          <cell r="M358" t="str">
            <v>Fuera de Convenio</v>
          </cell>
          <cell r="N358" t="str">
            <v>Indeterminado</v>
          </cell>
          <cell r="O358" t="str">
            <v>SC II - Adminis</v>
          </cell>
          <cell r="P358">
            <v>36927</v>
          </cell>
        </row>
        <row r="359">
          <cell r="A359">
            <v>60004461</v>
          </cell>
          <cell r="B359" t="str">
            <v>MACHUCA, CARLOS JOSE</v>
          </cell>
          <cell r="C359" t="str">
            <v>PROFESIONAL PRINCIPAL</v>
          </cell>
          <cell r="D359">
            <v>57</v>
          </cell>
          <cell r="E359" t="str">
            <v>Exploracion y Producción</v>
          </cell>
          <cell r="F359" t="str">
            <v>E&amp;P PB Arg. S.A.</v>
          </cell>
          <cell r="G359" t="str">
            <v>DIRECCION DE EXPLORACION &amp; PRODUCCION</v>
          </cell>
          <cell r="H359" t="str">
            <v>ACTIVO AUSTRAL</v>
          </cell>
          <cell r="I359" t="str">
            <v>OPERACIONES ACTIVO AUSTRAL</v>
          </cell>
          <cell r="J359" t="str">
            <v>PRODUCCION Y MANTENIMIENTO</v>
          </cell>
          <cell r="K359" t="str">
            <v>INGENIERIA DE MANTENIMIENTO</v>
          </cell>
          <cell r="L359" t="str">
            <v>Activos</v>
          </cell>
          <cell r="M359" t="str">
            <v>Fuera de Convenio</v>
          </cell>
          <cell r="N359" t="str">
            <v>Indeterminado</v>
          </cell>
          <cell r="O359" t="str">
            <v>SC II - Adminis</v>
          </cell>
          <cell r="P359">
            <v>38899</v>
          </cell>
        </row>
        <row r="360">
          <cell r="A360">
            <v>60004631</v>
          </cell>
          <cell r="B360" t="str">
            <v>TORO PADILLA, ROBERTO</v>
          </cell>
          <cell r="C360" t="str">
            <v>PROFESIONAL PRINCIPAL</v>
          </cell>
          <cell r="D360">
            <v>57</v>
          </cell>
          <cell r="E360" t="str">
            <v>Exploracion y Producción</v>
          </cell>
          <cell r="F360" t="str">
            <v>E&amp;P PB Arg. S.A.</v>
          </cell>
          <cell r="G360" t="str">
            <v>DIRECCION DE EXPLORACION &amp; PRODUCCION</v>
          </cell>
          <cell r="H360" t="str">
            <v>ACTIVO AUSTRAL</v>
          </cell>
          <cell r="I360" t="str">
            <v>OPERACIONES ACTIVO AUSTRAL</v>
          </cell>
          <cell r="J360" t="str">
            <v>INGENIERIA DE OPERACIONES</v>
          </cell>
          <cell r="K360" t="str">
            <v>INGENIERIA DE EXTRACCION</v>
          </cell>
          <cell r="L360" t="str">
            <v>Activos</v>
          </cell>
          <cell r="M360" t="str">
            <v>Fuera de Convenio</v>
          </cell>
          <cell r="N360" t="str">
            <v>Indeterminado</v>
          </cell>
          <cell r="O360" t="str">
            <v>SC II - Adminis</v>
          </cell>
          <cell r="P360">
            <v>33486</v>
          </cell>
        </row>
        <row r="361">
          <cell r="A361">
            <v>60000379</v>
          </cell>
          <cell r="B361" t="str">
            <v>SEQUEIRA, ALFREDO RAMON</v>
          </cell>
          <cell r="C361" t="str">
            <v>JEFE</v>
          </cell>
          <cell r="D361">
            <v>58</v>
          </cell>
          <cell r="E361" t="str">
            <v>Exploracion y Producción</v>
          </cell>
          <cell r="F361" t="str">
            <v>E&amp;P PB Arg. S.A.</v>
          </cell>
          <cell r="G361" t="str">
            <v>DIRECCION DE EXPLORACION &amp; PRODUCCION</v>
          </cell>
          <cell r="H361" t="str">
            <v>ACTIVO NEUQUINA</v>
          </cell>
          <cell r="I361" t="str">
            <v>OPERACIONES GAS NEUQUINA</v>
          </cell>
          <cell r="J361" t="str">
            <v>PRODUCCION Y MANTENIMIENTO</v>
          </cell>
          <cell r="K361">
            <v>0</v>
          </cell>
          <cell r="L361" t="str">
            <v>Activos</v>
          </cell>
          <cell r="M361" t="str">
            <v>Fuera de Convenio</v>
          </cell>
          <cell r="N361" t="str">
            <v>Indeterminado</v>
          </cell>
          <cell r="O361" t="str">
            <v>Río Neuquén</v>
          </cell>
          <cell r="P361">
            <v>34043</v>
          </cell>
        </row>
        <row r="362">
          <cell r="A362">
            <v>60000672</v>
          </cell>
          <cell r="B362" t="str">
            <v>SOTO, JORGE LUIS</v>
          </cell>
          <cell r="C362" t="str">
            <v>JEFE</v>
          </cell>
          <cell r="D362">
            <v>58</v>
          </cell>
          <cell r="E362" t="str">
            <v>Exploracion y Producción</v>
          </cell>
          <cell r="F362" t="str">
            <v>E&amp;P PB Arg. S.A.</v>
          </cell>
          <cell r="G362" t="str">
            <v>DIRECCION DE EXPLORACION &amp; PRODUCCION</v>
          </cell>
          <cell r="H362" t="str">
            <v>ACTIVO NEUQUINA</v>
          </cell>
          <cell r="I362" t="str">
            <v>OPERACIONES GAS NEUQUINA</v>
          </cell>
          <cell r="J362" t="str">
            <v>INGENIERIA DE OPERACIONES</v>
          </cell>
          <cell r="K362">
            <v>0</v>
          </cell>
          <cell r="L362" t="str">
            <v>Activos</v>
          </cell>
          <cell r="M362" t="str">
            <v>Fuera de Convenio</v>
          </cell>
          <cell r="N362" t="str">
            <v>Indeterminado</v>
          </cell>
          <cell r="O362" t="str">
            <v>Río Neuquén</v>
          </cell>
          <cell r="P362">
            <v>32660</v>
          </cell>
        </row>
        <row r="363">
          <cell r="A363">
            <v>60002022</v>
          </cell>
          <cell r="B363" t="str">
            <v>BONATTO, ALFREDO CLAUDIO</v>
          </cell>
          <cell r="C363" t="str">
            <v>GERENTE</v>
          </cell>
          <cell r="D363">
            <v>59</v>
          </cell>
          <cell r="E363" t="str">
            <v>Exploracion y Producción</v>
          </cell>
          <cell r="F363" t="str">
            <v>E&amp;P PB Arg. S.A.</v>
          </cell>
          <cell r="G363" t="str">
            <v>DIRECCION DE EXPLORACION &amp; PRODUCCION</v>
          </cell>
          <cell r="H363" t="str">
            <v>ACTIVO NEUQUINA</v>
          </cell>
          <cell r="I363" t="str">
            <v>OPERACIONES GAS NEUQUINA</v>
          </cell>
          <cell r="J363">
            <v>0</v>
          </cell>
          <cell r="K363">
            <v>0</v>
          </cell>
          <cell r="L363" t="str">
            <v>Activos</v>
          </cell>
          <cell r="M363" t="str">
            <v>Fuera de Convenio</v>
          </cell>
          <cell r="N363" t="str">
            <v>Indeterminado</v>
          </cell>
          <cell r="O363" t="str">
            <v>Río Neuquén</v>
          </cell>
          <cell r="P363">
            <v>35926</v>
          </cell>
        </row>
        <row r="364">
          <cell r="A364">
            <v>60002036</v>
          </cell>
          <cell r="B364" t="str">
            <v>BUGLI, MARCELO RUBEN</v>
          </cell>
          <cell r="C364" t="str">
            <v>PROFESIONAL PRINCIPAL</v>
          </cell>
          <cell r="D364">
            <v>57</v>
          </cell>
          <cell r="E364" t="str">
            <v>Exploracion y Producción</v>
          </cell>
          <cell r="F364" t="str">
            <v>E&amp;P PB Arg. S.A.</v>
          </cell>
          <cell r="G364" t="str">
            <v>DIRECCION DE EXPLORACION &amp; PRODUCCION</v>
          </cell>
          <cell r="H364" t="str">
            <v>ACTIVO NEUQUINA</v>
          </cell>
          <cell r="I364" t="str">
            <v>OPERACIONES GAS NEUQUINA</v>
          </cell>
          <cell r="J364" t="str">
            <v>INGENIERIA DE OPERACIONES</v>
          </cell>
          <cell r="K364" t="str">
            <v>INGENIERIA DE PROCESOS</v>
          </cell>
          <cell r="L364" t="str">
            <v>Activos</v>
          </cell>
          <cell r="M364" t="str">
            <v>Fuera de Convenio</v>
          </cell>
          <cell r="N364" t="str">
            <v>Indeterminado</v>
          </cell>
          <cell r="O364" t="str">
            <v>Río Neuquén</v>
          </cell>
          <cell r="P364">
            <v>35478</v>
          </cell>
        </row>
        <row r="365">
          <cell r="A365">
            <v>60005254</v>
          </cell>
          <cell r="B365" t="str">
            <v>VESPRINI, DANIEL PABLO</v>
          </cell>
          <cell r="C365" t="str">
            <v>PROFESIONAL PRINCIPAL</v>
          </cell>
          <cell r="D365">
            <v>57</v>
          </cell>
          <cell r="E365" t="str">
            <v>Exploracion y Producción</v>
          </cell>
          <cell r="F365" t="str">
            <v>E&amp;P PB Arg. S.A.</v>
          </cell>
          <cell r="G365" t="str">
            <v>DIRECCION DE EXPLORACION &amp; PRODUCCION</v>
          </cell>
          <cell r="H365" t="str">
            <v>ACTIVO NEUQUINA</v>
          </cell>
          <cell r="I365" t="str">
            <v>OPERACIONES GAS NEUQUINA</v>
          </cell>
          <cell r="J365" t="str">
            <v>INGENIERIA DE OPERACIONES</v>
          </cell>
          <cell r="K365" t="str">
            <v>TRATAMIENTOS QUIMICOS</v>
          </cell>
          <cell r="L365" t="str">
            <v>Activos</v>
          </cell>
          <cell r="M365" t="str">
            <v>Fuera de Convenio</v>
          </cell>
          <cell r="N365" t="str">
            <v>Indeterminado</v>
          </cell>
          <cell r="O365" t="str">
            <v>Río Neuquén</v>
          </cell>
          <cell r="P365">
            <v>39265</v>
          </cell>
        </row>
        <row r="366">
          <cell r="A366">
            <v>60000490</v>
          </cell>
          <cell r="B366" t="str">
            <v>MOHANNA, JULIO CESAR</v>
          </cell>
          <cell r="C366" t="str">
            <v>PROFESIONAL PRINCIPAL</v>
          </cell>
          <cell r="D366">
            <v>57</v>
          </cell>
          <cell r="E366" t="str">
            <v>Exploracion y Producción</v>
          </cell>
          <cell r="F366" t="str">
            <v>E&amp;P PB Arg. S.A.</v>
          </cell>
          <cell r="G366" t="str">
            <v>DIRECCION DE EXPLORACION &amp; PRODUCCION</v>
          </cell>
          <cell r="H366" t="str">
            <v>ACTIVO NEUQUINA</v>
          </cell>
          <cell r="I366" t="str">
            <v>OPERACIONES GAS NEUQUINA</v>
          </cell>
          <cell r="J366" t="str">
            <v>PRODUCCION Y MANTENIMIENTO</v>
          </cell>
          <cell r="K366" t="str">
            <v>INGENIERIA DE MANTENIMIENTO</v>
          </cell>
          <cell r="L366" t="str">
            <v>Activos</v>
          </cell>
          <cell r="M366" t="str">
            <v>Fuera de Convenio</v>
          </cell>
          <cell r="N366" t="str">
            <v>Indeterminado</v>
          </cell>
          <cell r="O366" t="str">
            <v>El Mangrullo</v>
          </cell>
          <cell r="P366">
            <v>29730</v>
          </cell>
        </row>
        <row r="367">
          <cell r="A367">
            <v>60000412</v>
          </cell>
          <cell r="B367" t="str">
            <v>BONDONNO, DANIEL ROBERTO</v>
          </cell>
          <cell r="C367" t="str">
            <v>PROFESIONAL PRINCIPAL</v>
          </cell>
          <cell r="D367">
            <v>57</v>
          </cell>
          <cell r="E367" t="str">
            <v>Exploracion y Producción</v>
          </cell>
          <cell r="F367" t="str">
            <v>E&amp;P PB Arg. S.A.</v>
          </cell>
          <cell r="G367" t="str">
            <v>DIRECCION DE EXPLORACION &amp; PRODUCCION</v>
          </cell>
          <cell r="H367" t="str">
            <v>ACTIVO NEUQUINA</v>
          </cell>
          <cell r="I367" t="str">
            <v>OPERACIONES MEDANITO</v>
          </cell>
          <cell r="J367" t="str">
            <v>INGENIERIA DE OPERACIONES</v>
          </cell>
          <cell r="K367" t="str">
            <v>INGENIERIA DE CORROSION</v>
          </cell>
          <cell r="L367" t="str">
            <v>Activos</v>
          </cell>
          <cell r="M367" t="str">
            <v>Fuera de Convenio</v>
          </cell>
          <cell r="N367" t="str">
            <v>Indeterminado</v>
          </cell>
          <cell r="O367" t="str">
            <v>Medanito</v>
          </cell>
          <cell r="P367">
            <v>38657</v>
          </cell>
        </row>
        <row r="368">
          <cell r="A368">
            <v>60000588</v>
          </cell>
          <cell r="B368" t="str">
            <v>SABAS, RICARDO ARIEL</v>
          </cell>
          <cell r="C368" t="str">
            <v>JEFE</v>
          </cell>
          <cell r="D368">
            <v>58</v>
          </cell>
          <cell r="E368" t="str">
            <v>Exploracion y Producción</v>
          </cell>
          <cell r="F368" t="str">
            <v>E&amp;P PB Arg. S.A.</v>
          </cell>
          <cell r="G368" t="str">
            <v>DIRECCION DE EXPLORACION &amp; PRODUCCION</v>
          </cell>
          <cell r="H368" t="str">
            <v>ACTIVO NEUQUINA</v>
          </cell>
          <cell r="I368" t="str">
            <v>OPERACIONES MEDANITO</v>
          </cell>
          <cell r="J368" t="str">
            <v>INGENIERIA DE OPERACIONES</v>
          </cell>
          <cell r="K368">
            <v>0</v>
          </cell>
          <cell r="L368" t="str">
            <v>Activos</v>
          </cell>
          <cell r="M368" t="str">
            <v>Fuera de Convenio</v>
          </cell>
          <cell r="N368" t="str">
            <v>Indeterminado</v>
          </cell>
          <cell r="O368" t="str">
            <v>Medanito</v>
          </cell>
          <cell r="P368">
            <v>32636</v>
          </cell>
        </row>
        <row r="369">
          <cell r="A369">
            <v>60001138</v>
          </cell>
          <cell r="B369" t="str">
            <v>MARTINEZ, RICARDO EDGARD</v>
          </cell>
          <cell r="C369" t="str">
            <v>GERENTE</v>
          </cell>
          <cell r="D369">
            <v>60</v>
          </cell>
          <cell r="E369" t="str">
            <v>Exploracion y Producción</v>
          </cell>
          <cell r="F369" t="str">
            <v>E&amp;P PB Arg. S.A.</v>
          </cell>
          <cell r="G369" t="str">
            <v>DIRECCION DE EXPLORACION &amp; PRODUCCION</v>
          </cell>
          <cell r="H369" t="str">
            <v>ACTIVO NEUQUINA</v>
          </cell>
          <cell r="I369" t="str">
            <v>OPERACIONES MEDANITO</v>
          </cell>
          <cell r="J369">
            <v>0</v>
          </cell>
          <cell r="K369">
            <v>0</v>
          </cell>
          <cell r="L369" t="str">
            <v>Activos</v>
          </cell>
          <cell r="M369" t="str">
            <v>Fuera de Convenio</v>
          </cell>
          <cell r="N369" t="str">
            <v>Indeterminado</v>
          </cell>
          <cell r="O369" t="str">
            <v>Medanito</v>
          </cell>
          <cell r="P369">
            <v>32478</v>
          </cell>
        </row>
        <row r="370">
          <cell r="A370">
            <v>60002044</v>
          </cell>
          <cell r="B370" t="str">
            <v>CORTEZ, FERNANDO RUBÉN</v>
          </cell>
          <cell r="C370" t="str">
            <v>JEFE</v>
          </cell>
          <cell r="D370">
            <v>58</v>
          </cell>
          <cell r="E370" t="str">
            <v>Exploracion y Producción</v>
          </cell>
          <cell r="F370" t="str">
            <v>E&amp;P PB Arg. S.A.</v>
          </cell>
          <cell r="G370" t="str">
            <v>DIRECCION DE EXPLORACION &amp; PRODUCCION</v>
          </cell>
          <cell r="H370" t="str">
            <v>ACTIVO NEUQUINA</v>
          </cell>
          <cell r="I370" t="str">
            <v>OPERACIONES MEDANITO</v>
          </cell>
          <cell r="J370" t="str">
            <v>PRODUCCION Y MANTENIMIENTO</v>
          </cell>
          <cell r="K370">
            <v>0</v>
          </cell>
          <cell r="L370" t="str">
            <v>Activos</v>
          </cell>
          <cell r="M370" t="str">
            <v>Fuera de Convenio</v>
          </cell>
          <cell r="N370" t="str">
            <v>Indeterminado</v>
          </cell>
          <cell r="O370" t="str">
            <v>Medanito</v>
          </cell>
          <cell r="P370">
            <v>34939</v>
          </cell>
        </row>
        <row r="371">
          <cell r="A371">
            <v>60004787</v>
          </cell>
          <cell r="B371" t="str">
            <v>KOCINA, BORIS SERGIO</v>
          </cell>
          <cell r="C371" t="str">
            <v>JEFE</v>
          </cell>
          <cell r="D371">
            <v>57</v>
          </cell>
          <cell r="E371" t="str">
            <v>Exploracion y Producción</v>
          </cell>
          <cell r="F371" t="str">
            <v>E&amp;P PB Arg. S.A.</v>
          </cell>
          <cell r="G371" t="str">
            <v>DIRECCION DE EXPLORACION &amp; PRODUCCION</v>
          </cell>
          <cell r="H371" t="str">
            <v>ACTIVO NEUQUINA</v>
          </cell>
          <cell r="I371" t="str">
            <v>OPERACIONES MEDANITO</v>
          </cell>
          <cell r="J371" t="str">
            <v>CONSTRUCCION DE POZOS</v>
          </cell>
          <cell r="K371">
            <v>0</v>
          </cell>
          <cell r="L371" t="str">
            <v>Activos</v>
          </cell>
          <cell r="M371" t="str">
            <v>Fuera de Convenio</v>
          </cell>
          <cell r="N371" t="str">
            <v>Indeterminado</v>
          </cell>
          <cell r="O371" t="str">
            <v>Medanito</v>
          </cell>
          <cell r="P371">
            <v>39114</v>
          </cell>
        </row>
        <row r="372">
          <cell r="A372">
            <v>60000227</v>
          </cell>
          <cell r="B372" t="str">
            <v>URBINA RODRIGUEZ, ZULEIMA DEL CARME</v>
          </cell>
          <cell r="C372" t="str">
            <v>PROFESIONAL PRINCIPAL</v>
          </cell>
          <cell r="D372">
            <v>58</v>
          </cell>
          <cell r="E372" t="str">
            <v>Exploracion y Producción</v>
          </cell>
          <cell r="F372" t="str">
            <v>E&amp;P PB Arg. S.A.</v>
          </cell>
          <cell r="G372" t="str">
            <v>DIRECCION DE EXPLORACION &amp; PRODUCCION</v>
          </cell>
          <cell r="H372" t="str">
            <v>ACTIVO NEUQUINA</v>
          </cell>
          <cell r="I372" t="str">
            <v>OPERACIONES PUESTO HERNANDEZ</v>
          </cell>
          <cell r="J372" t="str">
            <v>PRODUCCION Y MANTENIMIENTO</v>
          </cell>
          <cell r="K372" t="str">
            <v>INGENIERIA DE MANTENIMIENTO</v>
          </cell>
          <cell r="L372" t="str">
            <v>Activos</v>
          </cell>
          <cell r="M372" t="str">
            <v>Fuera de Convenio</v>
          </cell>
          <cell r="N372" t="str">
            <v>Indeterminado</v>
          </cell>
          <cell r="O372" t="str">
            <v>Pto. Hernandez</v>
          </cell>
          <cell r="P372">
            <v>38883</v>
          </cell>
        </row>
        <row r="373">
          <cell r="A373">
            <v>60000298</v>
          </cell>
          <cell r="B373" t="str">
            <v>AIMAR, OSCAR BERNARDO</v>
          </cell>
          <cell r="C373" t="str">
            <v>GERENTE</v>
          </cell>
          <cell r="D373">
            <v>58</v>
          </cell>
          <cell r="E373" t="str">
            <v>Exploracion y Producción</v>
          </cell>
          <cell r="F373" t="str">
            <v>E&amp;P PB Arg. S.A.</v>
          </cell>
          <cell r="G373" t="str">
            <v>DIRECCION DE EXPLORACION &amp; PRODUCCION</v>
          </cell>
          <cell r="H373" t="str">
            <v>ACTIVO NEUQUINA</v>
          </cell>
          <cell r="I373" t="str">
            <v>OPERACIONES PUESTO HERNANDEZ</v>
          </cell>
          <cell r="J373">
            <v>0</v>
          </cell>
          <cell r="K373">
            <v>0</v>
          </cell>
          <cell r="L373" t="str">
            <v>Activos</v>
          </cell>
          <cell r="M373" t="str">
            <v>Fuera de Convenio</v>
          </cell>
          <cell r="N373" t="str">
            <v>Indeterminado</v>
          </cell>
          <cell r="O373" t="str">
            <v>Pto. Hernandez</v>
          </cell>
          <cell r="P373">
            <v>31747</v>
          </cell>
        </row>
        <row r="374">
          <cell r="A374">
            <v>60000610</v>
          </cell>
          <cell r="B374" t="str">
            <v>PEREZ CASAS, DANIEL EDUARDO</v>
          </cell>
          <cell r="C374" t="str">
            <v>JEFE</v>
          </cell>
          <cell r="D374">
            <v>57</v>
          </cell>
          <cell r="E374" t="str">
            <v>Exploracion y Producción</v>
          </cell>
          <cell r="F374" t="str">
            <v>E&amp;P PB Arg. S.A.</v>
          </cell>
          <cell r="G374" t="str">
            <v>DIRECCION DE EXPLORACION &amp; PRODUCCION</v>
          </cell>
          <cell r="H374" t="str">
            <v>ACTIVO NEUQUINA</v>
          </cell>
          <cell r="I374" t="str">
            <v>OPERACIONES PUESTO HERNANDEZ</v>
          </cell>
          <cell r="J374" t="str">
            <v>PRODUCCION Y MANTENIMIENTO</v>
          </cell>
          <cell r="K374">
            <v>0</v>
          </cell>
          <cell r="L374" t="str">
            <v>Activos</v>
          </cell>
          <cell r="M374" t="str">
            <v>Fuera de Convenio</v>
          </cell>
          <cell r="N374" t="str">
            <v>Indeterminado</v>
          </cell>
          <cell r="O374" t="str">
            <v>Pto. Hernandez</v>
          </cell>
          <cell r="P374">
            <v>32714</v>
          </cell>
        </row>
        <row r="375">
          <cell r="A375">
            <v>60002072</v>
          </cell>
          <cell r="B375" t="str">
            <v>RIQUELME, MARCELO HERIBERTO</v>
          </cell>
          <cell r="C375" t="str">
            <v>JEFE</v>
          </cell>
          <cell r="D375">
            <v>57</v>
          </cell>
          <cell r="E375" t="str">
            <v>Exploracion y Producción</v>
          </cell>
          <cell r="F375" t="str">
            <v>E&amp;P PB Arg. S.A.</v>
          </cell>
          <cell r="G375" t="str">
            <v>DIRECCION DE EXPLORACION &amp; PRODUCCION</v>
          </cell>
          <cell r="H375" t="str">
            <v>ACTIVO NEUQUINA</v>
          </cell>
          <cell r="I375" t="str">
            <v>OPERACIONES PUESTO HERNANDEZ</v>
          </cell>
          <cell r="J375" t="str">
            <v>CONSTRUCCION DE POZOS</v>
          </cell>
          <cell r="K375">
            <v>0</v>
          </cell>
          <cell r="L375" t="str">
            <v>Activos</v>
          </cell>
          <cell r="M375" t="str">
            <v>Fuera de Convenio</v>
          </cell>
          <cell r="N375" t="str">
            <v>Indeterminado</v>
          </cell>
          <cell r="O375" t="str">
            <v>Pto. Hernandez</v>
          </cell>
          <cell r="P375">
            <v>38384</v>
          </cell>
        </row>
        <row r="376">
          <cell r="A376">
            <v>60002477</v>
          </cell>
          <cell r="B376" t="str">
            <v>BUZAGLO, DARIO</v>
          </cell>
          <cell r="C376" t="str">
            <v>JEFE</v>
          </cell>
          <cell r="D376">
            <v>57</v>
          </cell>
          <cell r="E376" t="str">
            <v>Exploracion y Producción</v>
          </cell>
          <cell r="F376" t="str">
            <v>E&amp;P PB Arg. S.A.</v>
          </cell>
          <cell r="G376" t="str">
            <v>DIRECCION DE EXPLORACION &amp; PRODUCCION</v>
          </cell>
          <cell r="H376" t="str">
            <v>ACTIVO NEUQUINA</v>
          </cell>
          <cell r="I376" t="str">
            <v>OPERACIONES GAS NEUQUINA</v>
          </cell>
          <cell r="J376" t="str">
            <v>CONSTRUCCION DE POZOS</v>
          </cell>
          <cell r="K376">
            <v>0</v>
          </cell>
          <cell r="L376" t="str">
            <v>Activos</v>
          </cell>
          <cell r="M376" t="str">
            <v>Fuera de Convenio</v>
          </cell>
          <cell r="N376" t="str">
            <v>Indeterminado</v>
          </cell>
          <cell r="O376" t="str">
            <v>Sierra Chata</v>
          </cell>
          <cell r="P376">
            <v>36710</v>
          </cell>
        </row>
        <row r="377">
          <cell r="A377">
            <v>60000081</v>
          </cell>
          <cell r="B377" t="str">
            <v>ROMERO, ANGEL LUIS</v>
          </cell>
          <cell r="C377" t="str">
            <v>RETIRO ANTICIPADO</v>
          </cell>
          <cell r="D377">
            <v>53</v>
          </cell>
          <cell r="E377" t="str">
            <v>Funciones Centralizadas</v>
          </cell>
          <cell r="F377" t="str">
            <v>Fun. Centr. PB Arg. S.A.</v>
          </cell>
          <cell r="G377" t="str">
            <v>GCIA. EJECUTIVA DE RR.HH.</v>
          </cell>
          <cell r="H377" t="str">
            <v>RETIROS ANTICIPADOS</v>
          </cell>
          <cell r="I377">
            <v>0</v>
          </cell>
          <cell r="J377">
            <v>0</v>
          </cell>
          <cell r="K377">
            <v>0</v>
          </cell>
          <cell r="L377" t="str">
            <v>Retiro anticipado</v>
          </cell>
          <cell r="M377" t="str">
            <v>Retiro Anticipado</v>
          </cell>
          <cell r="N377" t="str">
            <v>Retiro Anticipado</v>
          </cell>
          <cell r="O377" t="str">
            <v>Avellaneda</v>
          </cell>
          <cell r="P377">
            <v>28825</v>
          </cell>
        </row>
        <row r="378">
          <cell r="A378">
            <v>60000316</v>
          </cell>
          <cell r="B378" t="str">
            <v>ARIOTTI, HECTOR OSVALDO</v>
          </cell>
          <cell r="C378" t="str">
            <v>RETIRO ANTICIPADO</v>
          </cell>
          <cell r="D378">
            <v>53</v>
          </cell>
          <cell r="E378" t="str">
            <v>Funciones Centralizadas</v>
          </cell>
          <cell r="F378" t="str">
            <v>Fun. Centr. PB Arg. S.A.</v>
          </cell>
          <cell r="G378" t="str">
            <v>GCIA. EJECUTIVA DE RR.HH.</v>
          </cell>
          <cell r="H378" t="str">
            <v>RETIROS ANTICIPADOS</v>
          </cell>
          <cell r="I378">
            <v>0</v>
          </cell>
          <cell r="J378">
            <v>0</v>
          </cell>
          <cell r="K378">
            <v>0</v>
          </cell>
          <cell r="L378" t="str">
            <v>Retiro anticipado</v>
          </cell>
          <cell r="M378" t="str">
            <v>Retiro Anticipado</v>
          </cell>
          <cell r="N378" t="str">
            <v>Retiro Anticipado</v>
          </cell>
          <cell r="O378" t="str">
            <v>Avellaneda</v>
          </cell>
          <cell r="P378">
            <v>29921</v>
          </cell>
        </row>
        <row r="379">
          <cell r="A379">
            <v>60004467</v>
          </cell>
          <cell r="B379" t="str">
            <v>FRAGA, JORGE RAUL</v>
          </cell>
          <cell r="C379" t="str">
            <v>RETIRO ANTICIPADO</v>
          </cell>
          <cell r="D379">
            <v>57</v>
          </cell>
          <cell r="E379" t="str">
            <v>Funciones Centralizadas</v>
          </cell>
          <cell r="F379" t="str">
            <v>Fun. Centr. PB Arg. S.A.</v>
          </cell>
          <cell r="G379" t="str">
            <v>GCIA. EJECUTIVA DE RR.HH.</v>
          </cell>
          <cell r="H379" t="str">
            <v>RETIROS ANTICIPADOS</v>
          </cell>
          <cell r="I379">
            <v>0</v>
          </cell>
          <cell r="J379">
            <v>0</v>
          </cell>
          <cell r="K379">
            <v>0</v>
          </cell>
          <cell r="L379" t="str">
            <v>Retiro anticipado</v>
          </cell>
          <cell r="M379" t="str">
            <v>Retiro Anticipado</v>
          </cell>
          <cell r="N379" t="str">
            <v>Retiro Anticipado</v>
          </cell>
          <cell r="O379" t="str">
            <v>Avellaneda</v>
          </cell>
          <cell r="P379">
            <v>33725</v>
          </cell>
        </row>
        <row r="380">
          <cell r="A380">
            <v>60004517</v>
          </cell>
          <cell r="B380" t="str">
            <v>PERKUSIC, LJUBOMIR</v>
          </cell>
          <cell r="C380" t="str">
            <v>RETIRO ANTICIPADO</v>
          </cell>
          <cell r="D380">
            <v>54</v>
          </cell>
          <cell r="E380" t="str">
            <v>Funciones Centralizadas</v>
          </cell>
          <cell r="F380" t="str">
            <v>Fun. Centr. PB Arg. S.A.</v>
          </cell>
          <cell r="G380" t="str">
            <v>GCIA. EJECUTIVA DE RR.HH.</v>
          </cell>
          <cell r="H380" t="str">
            <v>RETIROS ANTICIPADOS</v>
          </cell>
          <cell r="I380">
            <v>0</v>
          </cell>
          <cell r="J380">
            <v>0</v>
          </cell>
          <cell r="K380">
            <v>0</v>
          </cell>
          <cell r="L380" t="str">
            <v>Retiro anticipado</v>
          </cell>
          <cell r="M380" t="str">
            <v>Retiro Anticipado</v>
          </cell>
          <cell r="N380" t="str">
            <v>Retiro Anticipado</v>
          </cell>
          <cell r="O380" t="str">
            <v>Avellaneda</v>
          </cell>
          <cell r="P380">
            <v>27089</v>
          </cell>
        </row>
        <row r="381">
          <cell r="A381">
            <v>60004594</v>
          </cell>
          <cell r="B381" t="str">
            <v>BRINGAS, ANDRES LORENZO</v>
          </cell>
          <cell r="C381" t="str">
            <v>RETIRO ANTICIPADO</v>
          </cell>
          <cell r="D381">
            <v>53</v>
          </cell>
          <cell r="E381" t="str">
            <v>Funciones Centralizadas</v>
          </cell>
          <cell r="F381" t="str">
            <v>Fun. Centr. PB Arg. S.A.</v>
          </cell>
          <cell r="G381" t="str">
            <v>GCIA. EJECUTIVA DE RR.HH.</v>
          </cell>
          <cell r="H381" t="str">
            <v>RETIROS ANTICIPADOS</v>
          </cell>
          <cell r="I381">
            <v>0</v>
          </cell>
          <cell r="J381">
            <v>0</v>
          </cell>
          <cell r="K381">
            <v>0</v>
          </cell>
          <cell r="L381" t="str">
            <v>Retiro anticipado</v>
          </cell>
          <cell r="M381" t="str">
            <v>Retiro Anticipado</v>
          </cell>
          <cell r="N381" t="str">
            <v>Retiro Anticipado</v>
          </cell>
          <cell r="O381" t="str">
            <v>Avellaneda</v>
          </cell>
          <cell r="P381">
            <v>28399</v>
          </cell>
        </row>
        <row r="382">
          <cell r="A382">
            <v>60006164</v>
          </cell>
          <cell r="B382" t="str">
            <v>SONCIN, MARCELO</v>
          </cell>
          <cell r="C382" t="str">
            <v>ANALISTA SSR.</v>
          </cell>
          <cell r="D382">
            <v>54</v>
          </cell>
          <cell r="E382" t="str">
            <v>Funciones Centralizadas</v>
          </cell>
          <cell r="F382" t="str">
            <v>Fun. Centr. PB Arg. S.A.</v>
          </cell>
          <cell r="G382" t="str">
            <v>DIRECCION DE ADMINIST. Y FINANZAS</v>
          </cell>
          <cell r="H382" t="str">
            <v>TECNOLOGIA INFORMATICA</v>
          </cell>
          <cell r="I382" t="str">
            <v>OPERACIONES Y TELECOMUNICACIONES</v>
          </cell>
          <cell r="J382" t="str">
            <v>OPERACIONES</v>
          </cell>
          <cell r="K382">
            <v>0</v>
          </cell>
          <cell r="L382" t="str">
            <v>Activos</v>
          </cell>
          <cell r="M382" t="str">
            <v>Fuera de Convenio</v>
          </cell>
          <cell r="N382" t="str">
            <v>Indeterminado</v>
          </cell>
          <cell r="O382" t="str">
            <v>Avellaneda</v>
          </cell>
          <cell r="P382">
            <v>39814</v>
          </cell>
        </row>
        <row r="383">
          <cell r="A383">
            <v>60000348</v>
          </cell>
          <cell r="B383" t="str">
            <v>VALLONE, NICOLAS EDUARDO</v>
          </cell>
          <cell r="C383" t="str">
            <v>ANALISTA SSR.</v>
          </cell>
          <cell r="D383">
            <v>55</v>
          </cell>
          <cell r="E383" t="str">
            <v>Funciones Centralizadas</v>
          </cell>
          <cell r="F383" t="str">
            <v>Fun. Centr. PB Arg. S.A.</v>
          </cell>
          <cell r="G383" t="str">
            <v>DIRECCION DE ADMINIST. Y FINANZAS</v>
          </cell>
          <cell r="H383" t="str">
            <v>ADMINISTRACION</v>
          </cell>
          <cell r="I383" t="str">
            <v>CUENTAS A PAGAR</v>
          </cell>
          <cell r="J383" t="str">
            <v>ANALISIS Y CONTROL DE PASIVOS COM.</v>
          </cell>
          <cell r="K383">
            <v>0</v>
          </cell>
          <cell r="L383" t="str">
            <v>Activos</v>
          </cell>
          <cell r="M383" t="str">
            <v>Fuera de Convenio</v>
          </cell>
          <cell r="N383" t="str">
            <v>Indeterminado</v>
          </cell>
          <cell r="O383" t="str">
            <v>Refineria BB</v>
          </cell>
          <cell r="P383">
            <v>33147</v>
          </cell>
        </row>
        <row r="384">
          <cell r="A384">
            <v>60000744</v>
          </cell>
          <cell r="B384" t="str">
            <v>BOURNOD, DANIEL EMILIO</v>
          </cell>
          <cell r="C384" t="str">
            <v>ADMINISTRATIVO ESP.</v>
          </cell>
          <cell r="D384">
            <v>52</v>
          </cell>
          <cell r="E384" t="str">
            <v>Funciones Centralizadas</v>
          </cell>
          <cell r="F384" t="str">
            <v>Fun. Centr. PB Arg. S.A.</v>
          </cell>
          <cell r="G384" t="str">
            <v>DIRECCION DE ADMINIST. Y FINANZAS</v>
          </cell>
          <cell r="H384" t="str">
            <v>ADMINISTRACION</v>
          </cell>
          <cell r="I384" t="str">
            <v>CUENTAS A PAGAR</v>
          </cell>
          <cell r="J384" t="str">
            <v>RUBROS PRODUCTIVOS, PTAS &amp; YACIMIENTOS</v>
          </cell>
          <cell r="K384">
            <v>0</v>
          </cell>
          <cell r="L384" t="str">
            <v>Activos</v>
          </cell>
          <cell r="M384" t="str">
            <v>Fuera de Convenio</v>
          </cell>
          <cell r="N384" t="str">
            <v>Indeterminado</v>
          </cell>
          <cell r="O384" t="str">
            <v>Refineria BB</v>
          </cell>
          <cell r="P384">
            <v>30011</v>
          </cell>
        </row>
        <row r="385">
          <cell r="A385">
            <v>60001195</v>
          </cell>
          <cell r="B385" t="str">
            <v>REMIS, GUSTAVO JAVIER</v>
          </cell>
          <cell r="C385" t="str">
            <v>LIDER REGIONAL</v>
          </cell>
          <cell r="D385">
            <v>56</v>
          </cell>
          <cell r="E385" t="str">
            <v>Funciones Centralizadas</v>
          </cell>
          <cell r="F385" t="str">
            <v>Fun. Centr. PB Arg. S.A.</v>
          </cell>
          <cell r="G385" t="str">
            <v>DIRECCION DE ADMINIST. Y FINANZAS</v>
          </cell>
          <cell r="H385" t="str">
            <v>TECNOLOGIA INFORMATICA</v>
          </cell>
          <cell r="I385" t="str">
            <v>OPERACIONES Y TELECOMUNICACIONES</v>
          </cell>
          <cell r="J385" t="str">
            <v>OPERACIONES</v>
          </cell>
          <cell r="K385">
            <v>0</v>
          </cell>
          <cell r="L385" t="str">
            <v>Activos</v>
          </cell>
          <cell r="M385" t="str">
            <v>Fuera de Convenio</v>
          </cell>
          <cell r="N385" t="str">
            <v>Indeterminado</v>
          </cell>
          <cell r="O385" t="str">
            <v>Refineria BB</v>
          </cell>
          <cell r="P385">
            <v>33970</v>
          </cell>
        </row>
        <row r="386">
          <cell r="A386">
            <v>60001665</v>
          </cell>
          <cell r="B386" t="str">
            <v>TOMBESI, MIGUEL ANGEL</v>
          </cell>
          <cell r="C386" t="str">
            <v>COMPRADOR SSR.</v>
          </cell>
          <cell r="D386">
            <v>55</v>
          </cell>
          <cell r="E386" t="str">
            <v>Funciones Centralizadas</v>
          </cell>
          <cell r="F386" t="str">
            <v>Fun. Centr. PB Arg. S.A.</v>
          </cell>
          <cell r="G386" t="str">
            <v>DIRECCION DE ADMINIST. Y FINANZAS</v>
          </cell>
          <cell r="H386" t="str">
            <v>COMPRAS Y CONTRATACIONES</v>
          </cell>
          <cell r="I386" t="str">
            <v>INDUSTRIAL Y COMERCIAL</v>
          </cell>
          <cell r="J386" t="str">
            <v>BAHIA BLANCA</v>
          </cell>
          <cell r="K386">
            <v>0</v>
          </cell>
          <cell r="L386" t="str">
            <v>Activos</v>
          </cell>
          <cell r="M386" t="str">
            <v>Fuera de Convenio</v>
          </cell>
          <cell r="N386" t="str">
            <v>Indeterminado</v>
          </cell>
          <cell r="O386" t="str">
            <v>Refineria BB</v>
          </cell>
          <cell r="P386">
            <v>32782</v>
          </cell>
        </row>
        <row r="387">
          <cell r="A387">
            <v>60002617</v>
          </cell>
          <cell r="B387" t="str">
            <v>ESPINOZA, ALEJANDRO ALBERTO</v>
          </cell>
          <cell r="C387" t="str">
            <v>COORDINADOR</v>
          </cell>
          <cell r="D387">
            <v>54</v>
          </cell>
          <cell r="E387" t="str">
            <v>Funciones Centralizadas</v>
          </cell>
          <cell r="F387" t="str">
            <v>Fun. Centr. PB Arg. S.A.</v>
          </cell>
          <cell r="G387" t="str">
            <v>DIRECCION DE ADMINIST. Y FINANZAS</v>
          </cell>
          <cell r="H387" t="str">
            <v>COMPRAS Y CONTRATACIONES</v>
          </cell>
          <cell r="I387" t="str">
            <v>INDUSTRIAL Y COMERCIAL</v>
          </cell>
          <cell r="J387" t="str">
            <v>BAHIA BLANCA</v>
          </cell>
          <cell r="K387">
            <v>0</v>
          </cell>
          <cell r="L387" t="str">
            <v>Activos</v>
          </cell>
          <cell r="M387" t="str">
            <v>Fuera de Convenio</v>
          </cell>
          <cell r="N387" t="str">
            <v>Indeterminado</v>
          </cell>
          <cell r="O387" t="str">
            <v>Refineria BB</v>
          </cell>
          <cell r="P387">
            <v>37226</v>
          </cell>
        </row>
        <row r="388">
          <cell r="A388">
            <v>60002943</v>
          </cell>
          <cell r="B388" t="str">
            <v>ANDRENACCI, SEBASTIAN MARCELO</v>
          </cell>
          <cell r="C388" t="str">
            <v>COORDINADOR</v>
          </cell>
          <cell r="D388">
            <v>57</v>
          </cell>
          <cell r="E388" t="str">
            <v>Funciones Centralizadas</v>
          </cell>
          <cell r="F388" t="str">
            <v>Fun. Centr. PB Arg. S.A.</v>
          </cell>
          <cell r="G388" t="str">
            <v>DIRECCION DE ADMINIST. Y FINANZAS</v>
          </cell>
          <cell r="H388" t="str">
            <v>COMPRAS Y CONTRATACIONES</v>
          </cell>
          <cell r="I388" t="str">
            <v>INDUSTRIAL Y COMERCIAL</v>
          </cell>
          <cell r="J388" t="str">
            <v>PROYECTOS Y OBRAS</v>
          </cell>
          <cell r="K388">
            <v>0</v>
          </cell>
          <cell r="L388" t="str">
            <v>Activos</v>
          </cell>
          <cell r="M388" t="str">
            <v>Fuera de Convenio</v>
          </cell>
          <cell r="N388" t="str">
            <v>Indeterminado</v>
          </cell>
          <cell r="O388" t="str">
            <v>Refineria BB</v>
          </cell>
          <cell r="P388">
            <v>36871</v>
          </cell>
        </row>
        <row r="389">
          <cell r="A389">
            <v>60004481</v>
          </cell>
          <cell r="B389" t="str">
            <v>QUIRILAO, JUAN MANUEL</v>
          </cell>
          <cell r="C389" t="str">
            <v>RETIRO ANTICIPADO</v>
          </cell>
          <cell r="D389">
            <v>53</v>
          </cell>
          <cell r="E389" t="str">
            <v>Funciones Centralizadas</v>
          </cell>
          <cell r="F389" t="str">
            <v>Fun. Centr. PB Arg. S.A.</v>
          </cell>
          <cell r="G389" t="str">
            <v>GCIA. EJECUTIVA DE RR.HH.</v>
          </cell>
          <cell r="H389" t="str">
            <v>RETIROS ANTICIPADOS</v>
          </cell>
          <cell r="I389">
            <v>0</v>
          </cell>
          <cell r="J389">
            <v>0</v>
          </cell>
          <cell r="K389">
            <v>0</v>
          </cell>
          <cell r="L389" t="str">
            <v>Retiro anticipado</v>
          </cell>
          <cell r="M389" t="str">
            <v>Retiro Anticipado</v>
          </cell>
          <cell r="N389" t="str">
            <v>Retiro Anticipado</v>
          </cell>
          <cell r="O389" t="str">
            <v>Refineria BB</v>
          </cell>
          <cell r="P389">
            <v>34516</v>
          </cell>
        </row>
        <row r="390">
          <cell r="A390">
            <v>60004551</v>
          </cell>
          <cell r="B390" t="str">
            <v>MONTEJO, NESTOR JESUS</v>
          </cell>
          <cell r="C390" t="str">
            <v>RETIRO ANTICIPADO</v>
          </cell>
          <cell r="D390">
            <v>52</v>
          </cell>
          <cell r="E390" t="str">
            <v>Funciones Centralizadas</v>
          </cell>
          <cell r="F390" t="str">
            <v>Fun. Centr. PB Arg. S.A.</v>
          </cell>
          <cell r="G390" t="str">
            <v>GCIA. EJECUTIVA DE RR.HH.</v>
          </cell>
          <cell r="H390" t="str">
            <v>RETIROS ANTICIPADOS</v>
          </cell>
          <cell r="I390">
            <v>0</v>
          </cell>
          <cell r="J390">
            <v>0</v>
          </cell>
          <cell r="K390">
            <v>0</v>
          </cell>
          <cell r="L390" t="str">
            <v>Retiro anticipado</v>
          </cell>
          <cell r="M390" t="str">
            <v>Retiro Anticipado</v>
          </cell>
          <cell r="N390" t="str">
            <v>Retiro Anticipado</v>
          </cell>
          <cell r="O390" t="str">
            <v>Refineria BB</v>
          </cell>
          <cell r="P390">
            <v>28399</v>
          </cell>
        </row>
        <row r="391">
          <cell r="A391">
            <v>60004556</v>
          </cell>
          <cell r="B391" t="str">
            <v>BETTINI CONTI, JORGE RUBEN</v>
          </cell>
          <cell r="C391" t="str">
            <v>INGENIERO SR.</v>
          </cell>
          <cell r="D391">
            <v>55</v>
          </cell>
          <cell r="E391" t="str">
            <v>Funciones Centralizadas</v>
          </cell>
          <cell r="F391" t="str">
            <v>Fun. Centr. PB Arg. S.A.</v>
          </cell>
          <cell r="G391" t="str">
            <v>GCIA. EJECUTIVA DE CTROL DE GEST Y EST P</v>
          </cell>
          <cell r="H391" t="str">
            <v>CONTROL DE GESTION PROY., A&amp;F Y FFCC</v>
          </cell>
          <cell r="I391" t="str">
            <v>CONTROL DE GESTION PROYECTOS</v>
          </cell>
          <cell r="J391">
            <v>0</v>
          </cell>
          <cell r="K391">
            <v>0</v>
          </cell>
          <cell r="L391" t="str">
            <v>Activos</v>
          </cell>
          <cell r="M391" t="str">
            <v>Fuera de Convenio</v>
          </cell>
          <cell r="N391" t="str">
            <v>Indeterminado</v>
          </cell>
          <cell r="O391" t="str">
            <v>Refineria BB</v>
          </cell>
          <cell r="P391">
            <v>38628</v>
          </cell>
        </row>
        <row r="392">
          <cell r="A392">
            <v>60004575</v>
          </cell>
          <cell r="B392" t="str">
            <v>ALLIEVI, RICARDO CESAR</v>
          </cell>
          <cell r="C392" t="str">
            <v>RETIRO ANTICIPADO</v>
          </cell>
          <cell r="D392">
            <v>51</v>
          </cell>
          <cell r="E392" t="str">
            <v>Funciones Centralizadas</v>
          </cell>
          <cell r="F392" t="str">
            <v>Fun. Centr. PB Arg. S.A.</v>
          </cell>
          <cell r="G392" t="str">
            <v>GCIA. EJECUTIVA DE RR.HH.</v>
          </cell>
          <cell r="H392" t="str">
            <v>RETIROS ANTICIPADOS</v>
          </cell>
          <cell r="I392">
            <v>0</v>
          </cell>
          <cell r="J392">
            <v>0</v>
          </cell>
          <cell r="K392">
            <v>0</v>
          </cell>
          <cell r="L392" t="str">
            <v>Retiro anticipado</v>
          </cell>
          <cell r="M392" t="str">
            <v>Retiro Anticipado</v>
          </cell>
          <cell r="N392" t="str">
            <v>Retiro Anticipado</v>
          </cell>
          <cell r="O392" t="str">
            <v>Refineria BB</v>
          </cell>
          <cell r="P392">
            <v>28307</v>
          </cell>
        </row>
        <row r="393">
          <cell r="A393">
            <v>60004821</v>
          </cell>
          <cell r="B393" t="str">
            <v>ZACCONI, JORGE DAMIAN</v>
          </cell>
          <cell r="C393" t="str">
            <v>ANALISTA JR.</v>
          </cell>
          <cell r="D393">
            <v>53</v>
          </cell>
          <cell r="E393" t="str">
            <v>Funciones Centralizadas</v>
          </cell>
          <cell r="F393" t="str">
            <v>Fun. Centr. PB Arg. S.A.</v>
          </cell>
          <cell r="G393" t="str">
            <v>DIRECCION DE ADMINIST. Y FINANZAS</v>
          </cell>
          <cell r="H393" t="str">
            <v>TECNOLOGIA INFORMATICA</v>
          </cell>
          <cell r="I393" t="str">
            <v>OPERACIONES Y TELECOMUNICACIONES</v>
          </cell>
          <cell r="J393" t="str">
            <v>OPERACIONES</v>
          </cell>
          <cell r="K393">
            <v>0</v>
          </cell>
          <cell r="L393" t="str">
            <v>Activos</v>
          </cell>
          <cell r="M393" t="str">
            <v>Fuera de Convenio</v>
          </cell>
          <cell r="N393" t="str">
            <v>Indeterminado</v>
          </cell>
          <cell r="O393" t="str">
            <v>Refineria BB</v>
          </cell>
          <cell r="P393">
            <v>39995</v>
          </cell>
        </row>
        <row r="394">
          <cell r="A394">
            <v>60005275</v>
          </cell>
          <cell r="B394" t="str">
            <v>SOULAGES, JUAN ALEJANDRO</v>
          </cell>
          <cell r="C394" t="str">
            <v>ANALISTA SSR.</v>
          </cell>
          <cell r="D394">
            <v>56</v>
          </cell>
          <cell r="E394" t="str">
            <v>Funciones Centralizadas</v>
          </cell>
          <cell r="F394" t="str">
            <v>Fun. Centr. PB Arg. S.A.</v>
          </cell>
          <cell r="G394" t="str">
            <v>GCIA. EJECUTIVA DE CTROL DE GEST Y EST P</v>
          </cell>
          <cell r="H394" t="str">
            <v>CONTROL DE GESTION PROY., A&amp;F Y FFCC</v>
          </cell>
          <cell r="I394" t="str">
            <v>CONTROL DE GESTION PROYECTOS</v>
          </cell>
          <cell r="J394">
            <v>0</v>
          </cell>
          <cell r="K394">
            <v>0</v>
          </cell>
          <cell r="L394" t="str">
            <v>Activos</v>
          </cell>
          <cell r="M394" t="str">
            <v>Fuera de Convenio</v>
          </cell>
          <cell r="N394" t="str">
            <v>Indeterminado</v>
          </cell>
          <cell r="O394" t="str">
            <v>Refineria BB</v>
          </cell>
          <cell r="P394">
            <v>39188</v>
          </cell>
        </row>
        <row r="395">
          <cell r="A395">
            <v>60006152</v>
          </cell>
          <cell r="B395" t="str">
            <v>ORTIZ, RICARDO HECTOR</v>
          </cell>
          <cell r="C395" t="str">
            <v>ANALISTA SSR.</v>
          </cell>
          <cell r="D395">
            <v>55</v>
          </cell>
          <cell r="E395" t="str">
            <v>Funciones Centralizadas</v>
          </cell>
          <cell r="F395" t="str">
            <v>Fun. Centr. PB Arg. S.A.</v>
          </cell>
          <cell r="G395" t="str">
            <v>DIRECCION DE ADMINIST. Y FINANZAS</v>
          </cell>
          <cell r="H395" t="str">
            <v>TECNOLOGIA INFORMATICA</v>
          </cell>
          <cell r="I395" t="str">
            <v>OPERACIONES Y TELECOMUNICACIONES</v>
          </cell>
          <cell r="J395" t="str">
            <v>OPERACIONES</v>
          </cell>
          <cell r="K395">
            <v>0</v>
          </cell>
          <cell r="L395" t="str">
            <v>Activos</v>
          </cell>
          <cell r="M395" t="str">
            <v>Fuera de Convenio</v>
          </cell>
          <cell r="N395" t="str">
            <v>Indeterminado</v>
          </cell>
          <cell r="O395" t="str">
            <v>Dock Sud</v>
          </cell>
          <cell r="P395">
            <v>39814</v>
          </cell>
        </row>
        <row r="396">
          <cell r="A396">
            <v>60006180</v>
          </cell>
          <cell r="B396" t="str">
            <v>GAZZANEO, MATIAS GABRIEL</v>
          </cell>
          <cell r="C396" t="str">
            <v>ANALISTA SSR.</v>
          </cell>
          <cell r="D396">
            <v>54</v>
          </cell>
          <cell r="E396" t="str">
            <v>Funciones Centralizadas</v>
          </cell>
          <cell r="F396" t="str">
            <v>Fun. Centr. PB Arg. S.A.</v>
          </cell>
          <cell r="G396" t="str">
            <v>DIRECCION DE ADMINIST. Y FINANZAS</v>
          </cell>
          <cell r="H396" t="str">
            <v>TECNOLOGIA INFORMATICA</v>
          </cell>
          <cell r="I396" t="str">
            <v>OPERACIONES Y TELECOMUNICACIONES</v>
          </cell>
          <cell r="J396" t="str">
            <v>OPERACIONES</v>
          </cell>
          <cell r="K396">
            <v>0</v>
          </cell>
          <cell r="L396" t="str">
            <v>Activos</v>
          </cell>
          <cell r="M396" t="str">
            <v>Fuera de Convenio</v>
          </cell>
          <cell r="N396" t="str">
            <v>Indeterminado</v>
          </cell>
          <cell r="O396" t="str">
            <v>Planta Genelba</v>
          </cell>
          <cell r="P396">
            <v>39814</v>
          </cell>
        </row>
        <row r="397">
          <cell r="A397">
            <v>60000021</v>
          </cell>
          <cell r="B397" t="str">
            <v>ACOSTA, MANUEL ALBERTO</v>
          </cell>
          <cell r="C397" t="str">
            <v>RETIRO ANTICIPADO</v>
          </cell>
          <cell r="D397">
            <v>52</v>
          </cell>
          <cell r="E397" t="str">
            <v>Funciones Centralizadas</v>
          </cell>
          <cell r="F397" t="str">
            <v>Fun. Centr. PB Arg. S.A.</v>
          </cell>
          <cell r="G397" t="str">
            <v>GCIA. EJECUTIVA DE RR.HH.</v>
          </cell>
          <cell r="H397" t="str">
            <v>RETIROS ANTICIPADOS</v>
          </cell>
          <cell r="I397">
            <v>0</v>
          </cell>
          <cell r="J397">
            <v>0</v>
          </cell>
          <cell r="K397">
            <v>0</v>
          </cell>
          <cell r="L397" t="str">
            <v>Retiro anticipado</v>
          </cell>
          <cell r="M397" t="str">
            <v>Retiro Anticipado</v>
          </cell>
          <cell r="N397" t="str">
            <v>Retiro Anticipado</v>
          </cell>
          <cell r="O397" t="str">
            <v>Pta. Pto. GSM</v>
          </cell>
          <cell r="P397">
            <v>27638</v>
          </cell>
        </row>
        <row r="398">
          <cell r="A398">
            <v>60000026</v>
          </cell>
          <cell r="B398" t="str">
            <v>ORONAO, ABEL EDUARDO</v>
          </cell>
          <cell r="C398" t="str">
            <v>RETIRO ANTICIPADO</v>
          </cell>
          <cell r="D398">
            <v>53</v>
          </cell>
          <cell r="E398" t="str">
            <v>Funciones Centralizadas</v>
          </cell>
          <cell r="F398" t="str">
            <v>Fun. Centr. PB Arg. S.A.</v>
          </cell>
          <cell r="G398" t="str">
            <v>GCIA. EJECUTIVA DE RR.HH.</v>
          </cell>
          <cell r="H398" t="str">
            <v>RETIROS ANTICIPADOS</v>
          </cell>
          <cell r="I398">
            <v>0</v>
          </cell>
          <cell r="J398">
            <v>0</v>
          </cell>
          <cell r="K398">
            <v>0</v>
          </cell>
          <cell r="L398" t="str">
            <v>Retiro anticipado</v>
          </cell>
          <cell r="M398" t="str">
            <v>Retiro Anticipado</v>
          </cell>
          <cell r="N398" t="str">
            <v>Retiro Anticipado</v>
          </cell>
          <cell r="O398" t="str">
            <v>Pta. Pto. GSM</v>
          </cell>
          <cell r="P398">
            <v>25873</v>
          </cell>
        </row>
        <row r="399">
          <cell r="A399">
            <v>60000028</v>
          </cell>
          <cell r="B399" t="str">
            <v>MARTIN, JUAN JOSE</v>
          </cell>
          <cell r="C399" t="str">
            <v>RETIRO ANTICIPADO</v>
          </cell>
          <cell r="D399">
            <v>54</v>
          </cell>
          <cell r="E399" t="str">
            <v>Funciones Centralizadas</v>
          </cell>
          <cell r="F399" t="str">
            <v>Fun. Centr. PB Arg. S.A.</v>
          </cell>
          <cell r="G399" t="str">
            <v>GCIA. EJECUTIVA DE RR.HH.</v>
          </cell>
          <cell r="H399" t="str">
            <v>RETIROS ANTICIPADOS</v>
          </cell>
          <cell r="I399">
            <v>0</v>
          </cell>
          <cell r="J399">
            <v>0</v>
          </cell>
          <cell r="K399">
            <v>0</v>
          </cell>
          <cell r="L399" t="str">
            <v>Retiro anticipado</v>
          </cell>
          <cell r="M399" t="str">
            <v>Retiro Anticipado</v>
          </cell>
          <cell r="N399" t="str">
            <v>Retiro Anticipado</v>
          </cell>
          <cell r="O399" t="str">
            <v>Pta. Pto. GSM</v>
          </cell>
          <cell r="P399">
            <v>25750</v>
          </cell>
        </row>
        <row r="400">
          <cell r="A400">
            <v>60000055</v>
          </cell>
          <cell r="B400" t="str">
            <v>AGUIRRE, RUBEN ANTONIO</v>
          </cell>
          <cell r="C400" t="str">
            <v>RETIRO ANTICIPADO</v>
          </cell>
          <cell r="D400">
            <v>52</v>
          </cell>
          <cell r="E400" t="str">
            <v>Funciones Centralizadas</v>
          </cell>
          <cell r="F400" t="str">
            <v>Fun. Centr. PB Arg. S.A.</v>
          </cell>
          <cell r="G400" t="str">
            <v>GCIA. EJECUTIVA DE RR.HH.</v>
          </cell>
          <cell r="H400" t="str">
            <v>RETIROS ANTICIPADOS</v>
          </cell>
          <cell r="I400">
            <v>0</v>
          </cell>
          <cell r="J400">
            <v>0</v>
          </cell>
          <cell r="K400">
            <v>0</v>
          </cell>
          <cell r="L400" t="str">
            <v>Retiro anticipado</v>
          </cell>
          <cell r="M400" t="str">
            <v>Retiro Anticipado</v>
          </cell>
          <cell r="N400" t="str">
            <v>Retiro Anticipado</v>
          </cell>
          <cell r="O400" t="str">
            <v>Pta. Pto. GSM</v>
          </cell>
          <cell r="P400">
            <v>29037</v>
          </cell>
        </row>
        <row r="401">
          <cell r="A401">
            <v>60000067</v>
          </cell>
          <cell r="B401" t="str">
            <v>FERRARO, JOSE LUIS</v>
          </cell>
          <cell r="C401" t="str">
            <v>RETIRO ANTICIPADO</v>
          </cell>
          <cell r="D401">
            <v>54</v>
          </cell>
          <cell r="E401" t="str">
            <v>Funciones Centralizadas</v>
          </cell>
          <cell r="F401" t="str">
            <v>Fun. Centr. PB Arg. S.A.</v>
          </cell>
          <cell r="G401" t="str">
            <v>GCIA. EJECUTIVA DE RR.HH.</v>
          </cell>
          <cell r="H401" t="str">
            <v>RETIROS ANTICIPADOS</v>
          </cell>
          <cell r="I401">
            <v>0</v>
          </cell>
          <cell r="J401">
            <v>0</v>
          </cell>
          <cell r="K401">
            <v>0</v>
          </cell>
          <cell r="L401" t="str">
            <v>Retiro anticipado</v>
          </cell>
          <cell r="M401" t="str">
            <v>Retiro Anticipado</v>
          </cell>
          <cell r="N401" t="str">
            <v>Retiro Anticipado</v>
          </cell>
          <cell r="O401" t="str">
            <v>Pta. Pto. GSM</v>
          </cell>
          <cell r="P401">
            <v>27851</v>
          </cell>
        </row>
        <row r="402">
          <cell r="A402">
            <v>60000079</v>
          </cell>
          <cell r="B402" t="str">
            <v>SANGUINETTI, JUAN ALDO</v>
          </cell>
          <cell r="C402" t="str">
            <v>RETIRO ANTICIPADO</v>
          </cell>
          <cell r="D402">
            <v>53</v>
          </cell>
          <cell r="E402" t="str">
            <v>Funciones Centralizadas</v>
          </cell>
          <cell r="F402" t="str">
            <v>Fun. Centr. PB Arg. S.A.</v>
          </cell>
          <cell r="G402" t="str">
            <v>GCIA. EJECUTIVA DE RR.HH.</v>
          </cell>
          <cell r="H402" t="str">
            <v>RETIROS ANTICIPADOS</v>
          </cell>
          <cell r="I402">
            <v>0</v>
          </cell>
          <cell r="J402">
            <v>0</v>
          </cell>
          <cell r="K402">
            <v>0</v>
          </cell>
          <cell r="L402" t="str">
            <v>Retiro anticipado</v>
          </cell>
          <cell r="M402" t="str">
            <v>Retiro Anticipado</v>
          </cell>
          <cell r="N402" t="str">
            <v>Retiro Anticipado</v>
          </cell>
          <cell r="O402" t="str">
            <v>Pta. Pto. GSM</v>
          </cell>
          <cell r="P402">
            <v>26420</v>
          </cell>
        </row>
        <row r="403">
          <cell r="A403">
            <v>60000092</v>
          </cell>
          <cell r="B403" t="str">
            <v>FERNANDEZ, CARLOS GILBERTO</v>
          </cell>
          <cell r="C403" t="str">
            <v>RETIRO ANTICIPADO</v>
          </cell>
          <cell r="D403">
            <v>53</v>
          </cell>
          <cell r="E403" t="str">
            <v>Funciones Centralizadas</v>
          </cell>
          <cell r="F403" t="str">
            <v>Fun. Centr. PB Arg. S.A.</v>
          </cell>
          <cell r="G403" t="str">
            <v>GCIA. EJECUTIVA DE RR.HH.</v>
          </cell>
          <cell r="H403" t="str">
            <v>RETIROS ANTICIPADOS</v>
          </cell>
          <cell r="I403">
            <v>0</v>
          </cell>
          <cell r="J403">
            <v>0</v>
          </cell>
          <cell r="K403">
            <v>0</v>
          </cell>
          <cell r="L403" t="str">
            <v>Retiro anticipado</v>
          </cell>
          <cell r="M403" t="str">
            <v>Retiro Anticipado</v>
          </cell>
          <cell r="N403" t="str">
            <v>Retiro Anticipado</v>
          </cell>
          <cell r="O403" t="str">
            <v>Pta. Pto. GSM</v>
          </cell>
          <cell r="P403">
            <v>25112</v>
          </cell>
        </row>
        <row r="404">
          <cell r="A404">
            <v>60000109</v>
          </cell>
          <cell r="B404" t="str">
            <v>SANCHEZ, EDUARDO</v>
          </cell>
          <cell r="C404" t="str">
            <v>RETIRO ANTICIPADO</v>
          </cell>
          <cell r="D404">
            <v>52</v>
          </cell>
          <cell r="E404" t="str">
            <v>Funciones Centralizadas</v>
          </cell>
          <cell r="F404" t="str">
            <v>Fun. Centr. PB Arg. S.A.</v>
          </cell>
          <cell r="G404" t="str">
            <v>GCIA. EJECUTIVA DE RR.HH.</v>
          </cell>
          <cell r="H404" t="str">
            <v>RETIROS ANTICIPADOS</v>
          </cell>
          <cell r="I404">
            <v>0</v>
          </cell>
          <cell r="J404">
            <v>0</v>
          </cell>
          <cell r="K404">
            <v>0</v>
          </cell>
          <cell r="L404" t="str">
            <v>Retiro anticipado</v>
          </cell>
          <cell r="M404" t="str">
            <v>Retiro Anticipado</v>
          </cell>
          <cell r="N404" t="str">
            <v>Retiro Anticipado</v>
          </cell>
          <cell r="O404" t="str">
            <v>Pta. Pto. GSM</v>
          </cell>
          <cell r="P404">
            <v>30437</v>
          </cell>
        </row>
        <row r="405">
          <cell r="A405">
            <v>60000112</v>
          </cell>
          <cell r="B405" t="str">
            <v>STAMPELLA, OSCAR ALBERTO</v>
          </cell>
          <cell r="C405" t="str">
            <v>RETIRO ANTICIPADO</v>
          </cell>
          <cell r="D405">
            <v>52</v>
          </cell>
          <cell r="E405" t="str">
            <v>Funciones Centralizadas</v>
          </cell>
          <cell r="F405" t="str">
            <v>Fun. Centr. PB Arg. S.A.</v>
          </cell>
          <cell r="G405" t="str">
            <v>GCIA. EJECUTIVA DE RR.HH.</v>
          </cell>
          <cell r="H405" t="str">
            <v>RETIROS ANTICIPADOS</v>
          </cell>
          <cell r="I405">
            <v>0</v>
          </cell>
          <cell r="J405">
            <v>0</v>
          </cell>
          <cell r="K405">
            <v>0</v>
          </cell>
          <cell r="L405" t="str">
            <v>Retiro anticipado</v>
          </cell>
          <cell r="M405" t="str">
            <v>Retiro Anticipado</v>
          </cell>
          <cell r="N405" t="str">
            <v>Retiro Anticipado</v>
          </cell>
          <cell r="O405" t="str">
            <v>Pta. Pto. GSM</v>
          </cell>
          <cell r="P405">
            <v>28277</v>
          </cell>
        </row>
        <row r="406">
          <cell r="A406">
            <v>60000114</v>
          </cell>
          <cell r="B406" t="str">
            <v>MARTINEZ, DANIEL NORBERTO</v>
          </cell>
          <cell r="C406" t="str">
            <v>RETIRO ANTICIPADO</v>
          </cell>
          <cell r="D406">
            <v>52</v>
          </cell>
          <cell r="E406" t="str">
            <v>Funciones Centralizadas</v>
          </cell>
          <cell r="F406" t="str">
            <v>Fun. Centr. PB Arg. S.A.</v>
          </cell>
          <cell r="G406" t="str">
            <v>GCIA. EJECUTIVA DE RR.HH.</v>
          </cell>
          <cell r="H406" t="str">
            <v>RETIROS ANTICIPADOS</v>
          </cell>
          <cell r="I406">
            <v>0</v>
          </cell>
          <cell r="J406">
            <v>0</v>
          </cell>
          <cell r="K406">
            <v>0</v>
          </cell>
          <cell r="L406" t="str">
            <v>Retiro anticipado</v>
          </cell>
          <cell r="M406" t="str">
            <v>Retiro Anticipado</v>
          </cell>
          <cell r="N406" t="str">
            <v>Retiro Anticipado</v>
          </cell>
          <cell r="O406" t="str">
            <v>Pta. Pto. GSM</v>
          </cell>
          <cell r="P406">
            <v>29221</v>
          </cell>
        </row>
        <row r="407">
          <cell r="A407">
            <v>60000116</v>
          </cell>
          <cell r="B407" t="str">
            <v>RODRIGUEZ, JUAN LUIS</v>
          </cell>
          <cell r="C407" t="str">
            <v>RETIRO ANTICIPADO</v>
          </cell>
          <cell r="D407">
            <v>53</v>
          </cell>
          <cell r="E407" t="str">
            <v>Funciones Centralizadas</v>
          </cell>
          <cell r="F407" t="str">
            <v>Fun. Centr. PB Arg. S.A.</v>
          </cell>
          <cell r="G407" t="str">
            <v>GCIA. EJECUTIVA DE RR.HH.</v>
          </cell>
          <cell r="H407" t="str">
            <v>RETIROS ANTICIPADOS</v>
          </cell>
          <cell r="I407">
            <v>0</v>
          </cell>
          <cell r="J407">
            <v>0</v>
          </cell>
          <cell r="K407">
            <v>0</v>
          </cell>
          <cell r="L407" t="str">
            <v>Retiro anticipado</v>
          </cell>
          <cell r="M407" t="str">
            <v>Retiro Anticipado</v>
          </cell>
          <cell r="N407" t="str">
            <v>Retiro Anticipado</v>
          </cell>
          <cell r="O407" t="str">
            <v>Pta. Pto. GSM</v>
          </cell>
          <cell r="P407">
            <v>31440</v>
          </cell>
        </row>
        <row r="408">
          <cell r="A408">
            <v>60000117</v>
          </cell>
          <cell r="B408" t="str">
            <v>CORSO, ALBERTO RAMON</v>
          </cell>
          <cell r="C408" t="str">
            <v>RETIRO ANTICIPADO</v>
          </cell>
          <cell r="D408">
            <v>54</v>
          </cell>
          <cell r="E408" t="str">
            <v>Funciones Centralizadas</v>
          </cell>
          <cell r="F408" t="str">
            <v>Fun. Centr. PB Arg. S.A.</v>
          </cell>
          <cell r="G408" t="str">
            <v>GCIA. EJECUTIVA DE RR.HH.</v>
          </cell>
          <cell r="H408" t="str">
            <v>RETIROS ANTICIPADOS</v>
          </cell>
          <cell r="I408">
            <v>0</v>
          </cell>
          <cell r="J408">
            <v>0</v>
          </cell>
          <cell r="K408">
            <v>0</v>
          </cell>
          <cell r="L408" t="str">
            <v>Retiro anticipado</v>
          </cell>
          <cell r="M408" t="str">
            <v>Retiro Anticipado</v>
          </cell>
          <cell r="N408" t="str">
            <v>Retiro Anticipado</v>
          </cell>
          <cell r="O408" t="str">
            <v>Pta. Pto. GSM</v>
          </cell>
          <cell r="P408">
            <v>25659</v>
          </cell>
        </row>
        <row r="409">
          <cell r="A409">
            <v>60000123</v>
          </cell>
          <cell r="B409" t="str">
            <v>MANCINI, VICTOR HUGO</v>
          </cell>
          <cell r="C409" t="str">
            <v>RETIRO ANTICIPADO</v>
          </cell>
          <cell r="D409">
            <v>52</v>
          </cell>
          <cell r="E409" t="str">
            <v>Funciones Centralizadas</v>
          </cell>
          <cell r="F409" t="str">
            <v>Fun. Centr. PB Arg. S.A.</v>
          </cell>
          <cell r="G409" t="str">
            <v>GCIA. EJECUTIVA DE RR.HH.</v>
          </cell>
          <cell r="H409" t="str">
            <v>RETIROS ANTICIPADOS</v>
          </cell>
          <cell r="I409">
            <v>0</v>
          </cell>
          <cell r="J409">
            <v>0</v>
          </cell>
          <cell r="K409">
            <v>0</v>
          </cell>
          <cell r="L409" t="str">
            <v>Retiro anticipado</v>
          </cell>
          <cell r="M409" t="str">
            <v>Retiro Anticipado</v>
          </cell>
          <cell r="N409" t="str">
            <v>Retiro Anticipado</v>
          </cell>
          <cell r="O409" t="str">
            <v>Pta. Pto. GSM</v>
          </cell>
          <cell r="P409">
            <v>28277</v>
          </cell>
        </row>
        <row r="410">
          <cell r="A410">
            <v>60000155</v>
          </cell>
          <cell r="B410" t="str">
            <v>MAURI, CARLOS ALBERTO</v>
          </cell>
          <cell r="C410" t="str">
            <v>RETIRO ANTICIPADO</v>
          </cell>
          <cell r="D410">
            <v>52</v>
          </cell>
          <cell r="E410" t="str">
            <v>Funciones Centralizadas</v>
          </cell>
          <cell r="F410" t="str">
            <v>Fun. Centr. PB Arg. S.A.</v>
          </cell>
          <cell r="G410" t="str">
            <v>GCIA. EJECUTIVA DE RR.HH.</v>
          </cell>
          <cell r="H410" t="str">
            <v>RETIROS ANTICIPADOS</v>
          </cell>
          <cell r="I410">
            <v>0</v>
          </cell>
          <cell r="J410">
            <v>0</v>
          </cell>
          <cell r="K410">
            <v>0</v>
          </cell>
          <cell r="L410" t="str">
            <v>Retiro anticipado</v>
          </cell>
          <cell r="M410" t="str">
            <v>Retiro Anticipado</v>
          </cell>
          <cell r="N410" t="str">
            <v>Retiro Anticipado</v>
          </cell>
          <cell r="O410" t="str">
            <v>Pta. Pto. GSM</v>
          </cell>
          <cell r="P410">
            <v>27334</v>
          </cell>
        </row>
        <row r="411">
          <cell r="A411">
            <v>60000156</v>
          </cell>
          <cell r="B411" t="str">
            <v>RICCHI, CARLOS ALBERTO</v>
          </cell>
          <cell r="C411" t="str">
            <v>RETIRO ANTICIPADO</v>
          </cell>
          <cell r="D411">
            <v>52</v>
          </cell>
          <cell r="E411" t="str">
            <v>Funciones Centralizadas</v>
          </cell>
          <cell r="F411" t="str">
            <v>Fun. Centr. PB Arg. S.A.</v>
          </cell>
          <cell r="G411" t="str">
            <v>GCIA. EJECUTIVA DE RR.HH.</v>
          </cell>
          <cell r="H411" t="str">
            <v>RETIROS ANTICIPADOS</v>
          </cell>
          <cell r="I411">
            <v>0</v>
          </cell>
          <cell r="J411">
            <v>0</v>
          </cell>
          <cell r="K411">
            <v>0</v>
          </cell>
          <cell r="L411" t="str">
            <v>Retiro anticipado</v>
          </cell>
          <cell r="M411" t="str">
            <v>Retiro Anticipado</v>
          </cell>
          <cell r="N411" t="str">
            <v>Retiro Anticipado</v>
          </cell>
          <cell r="O411" t="str">
            <v>Pta. Pto. GSM</v>
          </cell>
          <cell r="P411">
            <v>25569</v>
          </cell>
        </row>
        <row r="412">
          <cell r="A412">
            <v>60000167</v>
          </cell>
          <cell r="B412" t="str">
            <v>BALPARDA, CARLOS GERARDO</v>
          </cell>
          <cell r="C412" t="str">
            <v>RETIRO ANTICIPADO</v>
          </cell>
          <cell r="D412">
            <v>52</v>
          </cell>
          <cell r="E412" t="str">
            <v>Funciones Centralizadas</v>
          </cell>
          <cell r="F412" t="str">
            <v>Fun. Centr. PB Arg. S.A.</v>
          </cell>
          <cell r="G412" t="str">
            <v>GCIA. EJECUTIVA DE RR.HH.</v>
          </cell>
          <cell r="H412" t="str">
            <v>RETIROS ANTICIPADOS</v>
          </cell>
          <cell r="I412">
            <v>0</v>
          </cell>
          <cell r="J412">
            <v>0</v>
          </cell>
          <cell r="K412">
            <v>0</v>
          </cell>
          <cell r="L412" t="str">
            <v>Retiro anticipado</v>
          </cell>
          <cell r="M412" t="str">
            <v>Retiro Anticipado</v>
          </cell>
          <cell r="N412" t="str">
            <v>Retiro Anticipado</v>
          </cell>
          <cell r="O412" t="str">
            <v>Pta. Pto. GSM</v>
          </cell>
          <cell r="P412">
            <v>27334</v>
          </cell>
        </row>
        <row r="413">
          <cell r="A413">
            <v>60000168</v>
          </cell>
          <cell r="B413" t="str">
            <v>GOMEZ, EMILIO LEOPOLDO</v>
          </cell>
          <cell r="C413" t="str">
            <v>RETIRO ANTICIPADO</v>
          </cell>
          <cell r="D413">
            <v>50</v>
          </cell>
          <cell r="E413" t="str">
            <v>Funciones Centralizadas</v>
          </cell>
          <cell r="F413" t="str">
            <v>Fun. Centr. PB Arg. S.A.</v>
          </cell>
          <cell r="G413" t="str">
            <v>GCIA. EJECUTIVA DE RR.HH.</v>
          </cell>
          <cell r="H413" t="str">
            <v>RETIROS ANTICIPADOS</v>
          </cell>
          <cell r="I413">
            <v>0</v>
          </cell>
          <cell r="J413">
            <v>0</v>
          </cell>
          <cell r="K413">
            <v>0</v>
          </cell>
          <cell r="L413" t="str">
            <v>Retiro anticipado</v>
          </cell>
          <cell r="M413" t="str">
            <v>Retiro Anticipado</v>
          </cell>
          <cell r="N413" t="str">
            <v>Retiro Anticipado</v>
          </cell>
          <cell r="O413" t="str">
            <v>Pta. Pto. GSM</v>
          </cell>
          <cell r="P413">
            <v>34182</v>
          </cell>
        </row>
        <row r="414">
          <cell r="A414">
            <v>60000188</v>
          </cell>
          <cell r="B414" t="str">
            <v>MEINERO, JORGE ALBERTO</v>
          </cell>
          <cell r="C414" t="str">
            <v>RETIRO ANTICIPADO</v>
          </cell>
          <cell r="D414">
            <v>52</v>
          </cell>
          <cell r="E414" t="str">
            <v>Funciones Centralizadas</v>
          </cell>
          <cell r="F414" t="str">
            <v>Fun. Centr. PB Arg. S.A.</v>
          </cell>
          <cell r="G414" t="str">
            <v>GCIA. EJECUTIVA DE RR.HH.</v>
          </cell>
          <cell r="H414" t="str">
            <v>RETIROS ANTICIPADOS</v>
          </cell>
          <cell r="I414">
            <v>0</v>
          </cell>
          <cell r="J414">
            <v>0</v>
          </cell>
          <cell r="K414">
            <v>0</v>
          </cell>
          <cell r="L414" t="str">
            <v>Retiro anticipado</v>
          </cell>
          <cell r="M414" t="str">
            <v>Retiro Anticipado</v>
          </cell>
          <cell r="N414" t="str">
            <v>Retiro Anticipado</v>
          </cell>
          <cell r="O414" t="str">
            <v>Pta. Pto. GSM</v>
          </cell>
          <cell r="P414">
            <v>29738</v>
          </cell>
        </row>
        <row r="415">
          <cell r="A415">
            <v>60000401</v>
          </cell>
          <cell r="B415" t="str">
            <v>DOCE, JOSE LUIS</v>
          </cell>
          <cell r="C415" t="str">
            <v>ANALISTA SSR.</v>
          </cell>
          <cell r="D415">
            <v>54</v>
          </cell>
          <cell r="E415" t="str">
            <v>Funciones Centralizadas</v>
          </cell>
          <cell r="F415" t="str">
            <v>Fun. Centr. PB Arg. S.A.</v>
          </cell>
          <cell r="G415" t="str">
            <v>GCIA. EJECUTIVA DE RR.HH.</v>
          </cell>
          <cell r="H415" t="str">
            <v>SERVICIOS DE RR. HH.</v>
          </cell>
          <cell r="I415" t="str">
            <v>LIQUIDACION DE HABERES</v>
          </cell>
          <cell r="J415">
            <v>0</v>
          </cell>
          <cell r="K415">
            <v>0</v>
          </cell>
          <cell r="L415" t="str">
            <v>Activos</v>
          </cell>
          <cell r="M415" t="str">
            <v>Fuera de Convenio</v>
          </cell>
          <cell r="N415" t="str">
            <v>Indeterminado</v>
          </cell>
          <cell r="O415" t="str">
            <v>Pta. Pto. GSM</v>
          </cell>
          <cell r="P415">
            <v>30773</v>
          </cell>
        </row>
        <row r="416">
          <cell r="A416">
            <v>60000476</v>
          </cell>
          <cell r="B416" t="str">
            <v>WERNER, MARIA TERESA ANA</v>
          </cell>
          <cell r="C416" t="str">
            <v>LIDER</v>
          </cell>
          <cell r="D416">
            <v>56</v>
          </cell>
          <cell r="E416" t="str">
            <v>Funciones Centralizadas</v>
          </cell>
          <cell r="F416" t="str">
            <v>Fun. Centr. PB Arg. S.A.</v>
          </cell>
          <cell r="G416" t="str">
            <v>DIRECCION DE ADMINIST. Y FINANZAS</v>
          </cell>
          <cell r="H416" t="str">
            <v>TECNOLOGIA INFORMATICA</v>
          </cell>
          <cell r="I416" t="str">
            <v>OPERACIONES Y TELECOMUNICACIONES</v>
          </cell>
          <cell r="J416" t="str">
            <v>OPERACIONES</v>
          </cell>
          <cell r="K416">
            <v>0</v>
          </cell>
          <cell r="L416" t="str">
            <v>Activos</v>
          </cell>
          <cell r="M416" t="str">
            <v>Fuera de Convenio</v>
          </cell>
          <cell r="N416" t="str">
            <v>Indeterminado</v>
          </cell>
          <cell r="O416" t="str">
            <v>Pta. Pto. GSM</v>
          </cell>
          <cell r="P416">
            <v>34608</v>
          </cell>
        </row>
        <row r="417">
          <cell r="A417">
            <v>60000510</v>
          </cell>
          <cell r="B417" t="str">
            <v>MAC ROUILLON, ALFREDO MARIO</v>
          </cell>
          <cell r="C417" t="str">
            <v>COMPRADOR SR.</v>
          </cell>
          <cell r="D417">
            <v>56</v>
          </cell>
          <cell r="E417" t="str">
            <v>Funciones Centralizadas</v>
          </cell>
          <cell r="F417" t="str">
            <v>Fun. Centr. PB Arg. S.A.</v>
          </cell>
          <cell r="G417" t="str">
            <v>DIRECCION DE ADMINIST. Y FINANZAS</v>
          </cell>
          <cell r="H417" t="str">
            <v>COMPRAS Y CONTRATACIONES</v>
          </cell>
          <cell r="I417" t="str">
            <v>INDUSTRIAL Y COMERCIAL</v>
          </cell>
          <cell r="J417" t="str">
            <v>PGSM/SL</v>
          </cell>
          <cell r="K417">
            <v>0</v>
          </cell>
          <cell r="L417" t="str">
            <v>Activos</v>
          </cell>
          <cell r="M417" t="str">
            <v>Fuera de Convenio</v>
          </cell>
          <cell r="N417" t="str">
            <v>Indeterminado</v>
          </cell>
          <cell r="O417" t="str">
            <v>Pta. Pto. GSM</v>
          </cell>
          <cell r="P417">
            <v>34394</v>
          </cell>
        </row>
        <row r="418">
          <cell r="A418">
            <v>60000918</v>
          </cell>
          <cell r="B418" t="str">
            <v>DUARTE, GUSTAVO OSCAR</v>
          </cell>
          <cell r="C418" t="str">
            <v>COMPRADOR SR.</v>
          </cell>
          <cell r="D418">
            <v>56</v>
          </cell>
          <cell r="E418" t="str">
            <v>Funciones Centralizadas</v>
          </cell>
          <cell r="F418" t="str">
            <v>Fun. Centr. PB Arg. S.A.</v>
          </cell>
          <cell r="G418" t="str">
            <v>DIRECCION DE ADMINIST. Y FINANZAS</v>
          </cell>
          <cell r="H418" t="str">
            <v>COMPRAS Y CONTRATACIONES</v>
          </cell>
          <cell r="I418" t="str">
            <v>INDUSTRIAL Y COMERCIAL</v>
          </cell>
          <cell r="J418" t="str">
            <v>PGSM/SL</v>
          </cell>
          <cell r="K418">
            <v>0</v>
          </cell>
          <cell r="L418" t="str">
            <v>Activos</v>
          </cell>
          <cell r="M418" t="str">
            <v>Fuera de Convenio</v>
          </cell>
          <cell r="N418" t="str">
            <v>Indeterminado</v>
          </cell>
          <cell r="O418" t="str">
            <v>Pta. Pto. GSM</v>
          </cell>
          <cell r="P418">
            <v>35156</v>
          </cell>
        </row>
        <row r="419">
          <cell r="A419">
            <v>60001878</v>
          </cell>
          <cell r="B419" t="str">
            <v>COSTERO, JULIO CESAR</v>
          </cell>
          <cell r="C419" t="str">
            <v>ANALISTA JR.</v>
          </cell>
          <cell r="D419">
            <v>53</v>
          </cell>
          <cell r="E419" t="str">
            <v>Funciones Centralizadas</v>
          </cell>
          <cell r="F419" t="str">
            <v>Fun. Centr. PB Arg. S.A.</v>
          </cell>
          <cell r="G419" t="str">
            <v>DIRECCION DE ADMINIST. Y FINANZAS</v>
          </cell>
          <cell r="H419" t="str">
            <v>TECNOLOGIA INFORMATICA</v>
          </cell>
          <cell r="I419" t="str">
            <v>OPERACIONES Y TELECOMUNICACIONES</v>
          </cell>
          <cell r="J419" t="str">
            <v>OPERACIONES</v>
          </cell>
          <cell r="K419">
            <v>0</v>
          </cell>
          <cell r="L419" t="str">
            <v>Activos</v>
          </cell>
          <cell r="M419" t="str">
            <v>Fuera de Convenio</v>
          </cell>
          <cell r="N419" t="str">
            <v>Indeterminado</v>
          </cell>
          <cell r="O419" t="str">
            <v>Pta. Pto. GSM</v>
          </cell>
          <cell r="P419">
            <v>35793</v>
          </cell>
        </row>
        <row r="420">
          <cell r="A420">
            <v>60001913</v>
          </cell>
          <cell r="B420" t="str">
            <v>NAPOLE, CRISTIAN ROGELIO</v>
          </cell>
          <cell r="C420" t="str">
            <v>COMPRADOR SSR.</v>
          </cell>
          <cell r="D420">
            <v>54</v>
          </cell>
          <cell r="E420" t="str">
            <v>Funciones Centralizadas</v>
          </cell>
          <cell r="F420" t="str">
            <v>Fun. Centr. PB Arg. S.A.</v>
          </cell>
          <cell r="G420" t="str">
            <v>DIRECCION DE ADMINIST. Y FINANZAS</v>
          </cell>
          <cell r="H420" t="str">
            <v>COMPRAS Y CONTRATACIONES</v>
          </cell>
          <cell r="I420" t="str">
            <v>INDUSTRIAL Y COMERCIAL</v>
          </cell>
          <cell r="J420" t="str">
            <v>PGSM/SL</v>
          </cell>
          <cell r="K420">
            <v>0</v>
          </cell>
          <cell r="L420" t="str">
            <v>Activos</v>
          </cell>
          <cell r="M420" t="str">
            <v>Fuera de Convenio</v>
          </cell>
          <cell r="N420" t="str">
            <v>Indeterminado</v>
          </cell>
          <cell r="O420" t="str">
            <v>Pta. Pto. GSM</v>
          </cell>
          <cell r="P420">
            <v>34121</v>
          </cell>
        </row>
        <row r="421">
          <cell r="A421">
            <v>60002106</v>
          </cell>
          <cell r="B421" t="str">
            <v>DVORETZKY, DANIEL</v>
          </cell>
          <cell r="C421" t="str">
            <v>COORDINADOR</v>
          </cell>
          <cell r="D421">
            <v>57</v>
          </cell>
          <cell r="E421" t="str">
            <v>Funciones Centralizadas</v>
          </cell>
          <cell r="F421" t="str">
            <v>Fun. Centr. PB Arg. S.A.</v>
          </cell>
          <cell r="G421" t="str">
            <v>DIRECCION DE ADMINIST. Y FINANZAS</v>
          </cell>
          <cell r="H421" t="str">
            <v>COMPRAS Y CONTRATACIONES</v>
          </cell>
          <cell r="I421" t="str">
            <v>INDUSTRIAL Y COMERCIAL</v>
          </cell>
          <cell r="J421" t="str">
            <v>PGSM/SL</v>
          </cell>
          <cell r="K421">
            <v>0</v>
          </cell>
          <cell r="L421" t="str">
            <v>Activos</v>
          </cell>
          <cell r="M421" t="str">
            <v>Fuera de Convenio</v>
          </cell>
          <cell r="N421" t="str">
            <v>Indeterminado</v>
          </cell>
          <cell r="O421" t="str">
            <v>Pta. Pto. GSM</v>
          </cell>
          <cell r="P421">
            <v>35431</v>
          </cell>
        </row>
        <row r="422">
          <cell r="A422">
            <v>60002217</v>
          </cell>
          <cell r="B422" t="str">
            <v>FONTANARROSA, DAVID ROBERTO</v>
          </cell>
          <cell r="C422" t="str">
            <v>ANALISTA SSR.</v>
          </cell>
          <cell r="D422">
            <v>55</v>
          </cell>
          <cell r="E422" t="str">
            <v>Funciones Centralizadas</v>
          </cell>
          <cell r="F422" t="str">
            <v>Fun. Centr. PB Arg. S.A.</v>
          </cell>
          <cell r="G422" t="str">
            <v>DIRECCION DE ADMINIST. Y FINANZAS</v>
          </cell>
          <cell r="H422" t="str">
            <v>TECNOLOGIA INFORMATICA</v>
          </cell>
          <cell r="I422" t="str">
            <v>OPERACIONES Y TELECOMUNICACIONES</v>
          </cell>
          <cell r="J422" t="str">
            <v>OPERACIONES</v>
          </cell>
          <cell r="K422">
            <v>0</v>
          </cell>
          <cell r="L422" t="str">
            <v>Activos</v>
          </cell>
          <cell r="M422" t="str">
            <v>Fuera de Convenio</v>
          </cell>
          <cell r="N422" t="str">
            <v>Indeterminado</v>
          </cell>
          <cell r="O422" t="str">
            <v>Pta. Pto. GSM</v>
          </cell>
          <cell r="P422">
            <v>36192</v>
          </cell>
        </row>
        <row r="423">
          <cell r="A423">
            <v>60002741</v>
          </cell>
          <cell r="B423" t="str">
            <v>BERTONE, GABRIEL IGNACIO</v>
          </cell>
          <cell r="C423" t="str">
            <v>COMPRADOR SSR.</v>
          </cell>
          <cell r="D423">
            <v>54</v>
          </cell>
          <cell r="E423" t="str">
            <v>Funciones Centralizadas</v>
          </cell>
          <cell r="F423" t="str">
            <v>Fun. Centr. PB Arg. S.A.</v>
          </cell>
          <cell r="G423" t="str">
            <v>DIRECCION DE ADMINIST. Y FINANZAS</v>
          </cell>
          <cell r="H423" t="str">
            <v>COMPRAS Y CONTRATACIONES</v>
          </cell>
          <cell r="I423" t="str">
            <v>INDUSTRIAL Y COMERCIAL</v>
          </cell>
          <cell r="J423" t="str">
            <v>PGSM/SL</v>
          </cell>
          <cell r="K423">
            <v>0</v>
          </cell>
          <cell r="L423" t="str">
            <v>Activos</v>
          </cell>
          <cell r="M423" t="str">
            <v>Fuera de Convenio</v>
          </cell>
          <cell r="N423" t="str">
            <v>Indeterminado</v>
          </cell>
          <cell r="O423" t="str">
            <v>Pta. Pto. GSM</v>
          </cell>
          <cell r="P423">
            <v>37165</v>
          </cell>
        </row>
        <row r="424">
          <cell r="A424">
            <v>60002835</v>
          </cell>
          <cell r="B424" t="str">
            <v>COSTA, ROSANA</v>
          </cell>
          <cell r="C424" t="str">
            <v>ANALISTA SR.</v>
          </cell>
          <cell r="D424">
            <v>56</v>
          </cell>
          <cell r="E424" t="str">
            <v>Funciones Centralizadas</v>
          </cell>
          <cell r="F424" t="str">
            <v>Fun. Centr. PB Arg. S.A.</v>
          </cell>
          <cell r="G424" t="str">
            <v>RELACIONES CON EL GOBIERNO</v>
          </cell>
          <cell r="H424" t="str">
            <v>RELACIONES CON INTERIOR</v>
          </cell>
          <cell r="I424">
            <v>0</v>
          </cell>
          <cell r="J424">
            <v>0</v>
          </cell>
          <cell r="K424">
            <v>0</v>
          </cell>
          <cell r="L424" t="str">
            <v>Activos</v>
          </cell>
          <cell r="M424" t="str">
            <v>Fuera de Convenio</v>
          </cell>
          <cell r="N424" t="str">
            <v>Indeterminado</v>
          </cell>
          <cell r="O424" t="str">
            <v>Pta. Pto. GSM</v>
          </cell>
          <cell r="P424">
            <v>35431</v>
          </cell>
        </row>
        <row r="425">
          <cell r="A425">
            <v>60003408</v>
          </cell>
          <cell r="B425" t="str">
            <v>LOGIUDICI, HERNAN</v>
          </cell>
          <cell r="C425" t="str">
            <v>COMPRADOR SSR.</v>
          </cell>
          <cell r="D425">
            <v>54</v>
          </cell>
          <cell r="E425" t="str">
            <v>Funciones Centralizadas</v>
          </cell>
          <cell r="F425" t="str">
            <v>Fun. Centr. PB Arg. S.A.</v>
          </cell>
          <cell r="G425" t="str">
            <v>DIRECCION DE ADMINIST. Y FINANZAS</v>
          </cell>
          <cell r="H425" t="str">
            <v>COMPRAS Y CONTRATACIONES</v>
          </cell>
          <cell r="I425" t="str">
            <v>INDUSTRIAL Y COMERCIAL</v>
          </cell>
          <cell r="J425" t="str">
            <v>PGSM/SL</v>
          </cell>
          <cell r="K425">
            <v>0</v>
          </cell>
          <cell r="L425" t="str">
            <v>Activos</v>
          </cell>
          <cell r="M425" t="str">
            <v>Fuera de Convenio</v>
          </cell>
          <cell r="N425" t="str">
            <v>Indeterminado</v>
          </cell>
          <cell r="O425" t="str">
            <v>Pta. Pto. GSM</v>
          </cell>
          <cell r="P425">
            <v>38296</v>
          </cell>
        </row>
        <row r="426">
          <cell r="A426">
            <v>60004456</v>
          </cell>
          <cell r="B426" t="str">
            <v>LAGATTA, FILIPPO GIOCONDO</v>
          </cell>
          <cell r="C426" t="str">
            <v>RETIRO ANTICIPADO</v>
          </cell>
          <cell r="D426">
            <v>52</v>
          </cell>
          <cell r="E426" t="str">
            <v>Funciones Centralizadas</v>
          </cell>
          <cell r="F426" t="str">
            <v>Fun. Centr. PB Arg. S.A.</v>
          </cell>
          <cell r="G426" t="str">
            <v>GCIA. EJECUTIVA DE RR.HH.</v>
          </cell>
          <cell r="H426" t="str">
            <v>RETIROS ANTICIPADOS</v>
          </cell>
          <cell r="I426">
            <v>0</v>
          </cell>
          <cell r="J426">
            <v>0</v>
          </cell>
          <cell r="K426">
            <v>0</v>
          </cell>
          <cell r="L426" t="str">
            <v>Retiro anticipado</v>
          </cell>
          <cell r="M426" t="str">
            <v>Retiro Anticipado</v>
          </cell>
          <cell r="N426" t="str">
            <v>Retiro Anticipado</v>
          </cell>
          <cell r="O426" t="str">
            <v>Pta. Pto. GSM</v>
          </cell>
          <cell r="P426">
            <v>23316</v>
          </cell>
        </row>
        <row r="427">
          <cell r="A427">
            <v>60004529</v>
          </cell>
          <cell r="B427" t="str">
            <v>DI NUNZIO, JOSE</v>
          </cell>
          <cell r="C427" t="str">
            <v>RETIRO ANTICIPADO</v>
          </cell>
          <cell r="D427">
            <v>53</v>
          </cell>
          <cell r="E427" t="str">
            <v>Funciones Centralizadas</v>
          </cell>
          <cell r="F427" t="str">
            <v>Fun. Centr. PB Arg. S.A.</v>
          </cell>
          <cell r="G427" t="str">
            <v>GCIA. EJECUTIVA DE RR.HH.</v>
          </cell>
          <cell r="H427" t="str">
            <v>RETIROS ANTICIPADOS</v>
          </cell>
          <cell r="I427">
            <v>0</v>
          </cell>
          <cell r="J427">
            <v>0</v>
          </cell>
          <cell r="K427">
            <v>0</v>
          </cell>
          <cell r="L427" t="str">
            <v>Retiro anticipado</v>
          </cell>
          <cell r="M427" t="str">
            <v>Retiro Anticipado</v>
          </cell>
          <cell r="N427" t="str">
            <v>Retiro Anticipado</v>
          </cell>
          <cell r="O427" t="str">
            <v>Pta. Pto. GSM</v>
          </cell>
          <cell r="P427">
            <v>25204</v>
          </cell>
        </row>
        <row r="428">
          <cell r="A428">
            <v>60004990</v>
          </cell>
          <cell r="B428" t="str">
            <v>YATIM MORILLAS, JEAN</v>
          </cell>
          <cell r="C428" t="str">
            <v>GERENTE</v>
          </cell>
          <cell r="D428">
            <v>61</v>
          </cell>
          <cell r="E428" t="str">
            <v>Funciones Centralizadas</v>
          </cell>
          <cell r="F428" t="str">
            <v>Fun. Centr. PB Arg. S.A.</v>
          </cell>
          <cell r="G428" t="str">
            <v>GCIA. EJECUTIVA DE RR.HH.</v>
          </cell>
          <cell r="H428" t="str">
            <v>ORGANIZACION Y PLANEAMIENTO DE RR.HH</v>
          </cell>
          <cell r="I428">
            <v>0</v>
          </cell>
          <cell r="J428">
            <v>0</v>
          </cell>
          <cell r="K428">
            <v>0</v>
          </cell>
          <cell r="L428" t="str">
            <v>Activos</v>
          </cell>
          <cell r="M428" t="str">
            <v>Fuera de Convenio</v>
          </cell>
          <cell r="N428" t="str">
            <v>Indeterminado</v>
          </cell>
          <cell r="O428" t="str">
            <v>Edif. Petrobras</v>
          </cell>
          <cell r="P428">
            <v>39203</v>
          </cell>
        </row>
        <row r="429">
          <cell r="A429">
            <v>60005146</v>
          </cell>
          <cell r="B429" t="str">
            <v>TORRES, GILDA SILVINA</v>
          </cell>
          <cell r="C429" t="str">
            <v>COMPRADOR JR.</v>
          </cell>
          <cell r="D429">
            <v>53</v>
          </cell>
          <cell r="E429" t="str">
            <v>Funciones Centralizadas</v>
          </cell>
          <cell r="F429" t="str">
            <v>Fun. Centr. PB Arg. S.A.</v>
          </cell>
          <cell r="G429" t="str">
            <v>DIRECCION DE ADMINIST. Y FINANZAS</v>
          </cell>
          <cell r="H429" t="str">
            <v>COMPRAS Y CONTRATACIONES</v>
          </cell>
          <cell r="I429" t="str">
            <v>INDUSTRIAL Y COMERCIAL</v>
          </cell>
          <cell r="J429" t="str">
            <v>PGSM/SL</v>
          </cell>
          <cell r="K429">
            <v>0</v>
          </cell>
          <cell r="L429" t="str">
            <v>Activos</v>
          </cell>
          <cell r="M429" t="str">
            <v>Fuera de Convenio</v>
          </cell>
          <cell r="N429" t="str">
            <v>Indeterminado</v>
          </cell>
          <cell r="O429" t="str">
            <v>Pta. Pto. GSM</v>
          </cell>
          <cell r="P429">
            <v>39569</v>
          </cell>
        </row>
        <row r="430">
          <cell r="A430">
            <v>60006033</v>
          </cell>
          <cell r="B430" t="str">
            <v>ZEITTER, MARIA DANIELA</v>
          </cell>
          <cell r="C430" t="str">
            <v>FISCAL T</v>
          </cell>
          <cell r="D430">
            <v>52</v>
          </cell>
          <cell r="E430" t="str">
            <v>Funciones Centralizadas</v>
          </cell>
          <cell r="F430" t="str">
            <v>Fun. Centr. PB Arg. S.A.</v>
          </cell>
          <cell r="G430" t="str">
            <v>DIRECCION INDUSTRIAL</v>
          </cell>
          <cell r="H430" t="str">
            <v>PLANTAS RSL/PGSM</v>
          </cell>
          <cell r="I430" t="str">
            <v>INGENIERIA Y SERVICIOS</v>
          </cell>
          <cell r="J430" t="str">
            <v>ALMACENES E INTENDENCIA</v>
          </cell>
          <cell r="K430" t="str">
            <v>ALMACENES E INTENDENCIA PGSM</v>
          </cell>
          <cell r="L430" t="str">
            <v>Activos</v>
          </cell>
          <cell r="M430" t="str">
            <v>Fuera de Convenio</v>
          </cell>
          <cell r="N430" t="str">
            <v>Eventual</v>
          </cell>
          <cell r="O430" t="str">
            <v>Pta. Pto. GSM</v>
          </cell>
          <cell r="P430">
            <v>39753</v>
          </cell>
        </row>
        <row r="431">
          <cell r="A431">
            <v>60004474</v>
          </cell>
          <cell r="B431" t="str">
            <v>DIAZ, SEFERIANO</v>
          </cell>
          <cell r="C431" t="str">
            <v>RETIRO ANTICIPADO</v>
          </cell>
          <cell r="D431">
            <v>52</v>
          </cell>
          <cell r="E431" t="str">
            <v>Funciones Centralizadas</v>
          </cell>
          <cell r="F431" t="str">
            <v>Fun. Centr. PB Arg. S.A.</v>
          </cell>
          <cell r="G431" t="str">
            <v>GCIA. EJECUTIVA DE RR.HH.</v>
          </cell>
          <cell r="H431" t="str">
            <v>RETIROS ANTICIPADOS</v>
          </cell>
          <cell r="I431">
            <v>0</v>
          </cell>
          <cell r="J431">
            <v>0</v>
          </cell>
          <cell r="K431">
            <v>0</v>
          </cell>
          <cell r="L431" t="str">
            <v>Retiro anticipado</v>
          </cell>
          <cell r="M431" t="str">
            <v>Retiro Anticipado</v>
          </cell>
          <cell r="N431" t="str">
            <v>Retiro Anticipado</v>
          </cell>
          <cell r="O431" t="str">
            <v>POSADAS</v>
          </cell>
          <cell r="P431">
            <v>28443</v>
          </cell>
        </row>
        <row r="432">
          <cell r="A432">
            <v>60000029</v>
          </cell>
          <cell r="B432" t="str">
            <v>RODI, LUIS MARCOS</v>
          </cell>
          <cell r="C432" t="str">
            <v>RETIRO ANTICIPADO</v>
          </cell>
          <cell r="D432">
            <v>54</v>
          </cell>
          <cell r="E432" t="str">
            <v>Funciones Centralizadas</v>
          </cell>
          <cell r="F432" t="str">
            <v>Fun. Centr. PB Arg. S.A.</v>
          </cell>
          <cell r="G432" t="str">
            <v>GCIA. EJECUTIVA DE RR.HH.</v>
          </cell>
          <cell r="H432" t="str">
            <v>RETIROS ANTICIPADOS</v>
          </cell>
          <cell r="I432">
            <v>0</v>
          </cell>
          <cell r="J432">
            <v>0</v>
          </cell>
          <cell r="K432">
            <v>0</v>
          </cell>
          <cell r="L432" t="str">
            <v>Retiro anticipado</v>
          </cell>
          <cell r="M432" t="str">
            <v>Retiro Anticipado</v>
          </cell>
          <cell r="N432" t="str">
            <v>Retiro Anticipado</v>
          </cell>
          <cell r="O432" t="str">
            <v>Pta. S. Lorenzo</v>
          </cell>
          <cell r="P432">
            <v>34060</v>
          </cell>
        </row>
        <row r="433">
          <cell r="A433">
            <v>60000054</v>
          </cell>
          <cell r="B433" t="str">
            <v>PUEBLAS, CARLOS EUGENIO</v>
          </cell>
          <cell r="C433" t="str">
            <v>RETIRO ANTICIPADO</v>
          </cell>
          <cell r="D433">
            <v>55</v>
          </cell>
          <cell r="E433" t="str">
            <v>Funciones Centralizadas</v>
          </cell>
          <cell r="F433" t="str">
            <v>Fun. Centr. PB Arg. S.A.</v>
          </cell>
          <cell r="G433" t="str">
            <v>GCIA. EJECUTIVA DE RR.HH.</v>
          </cell>
          <cell r="H433" t="str">
            <v>RETIROS ANTICIPADOS</v>
          </cell>
          <cell r="I433">
            <v>0</v>
          </cell>
          <cell r="J433">
            <v>0</v>
          </cell>
          <cell r="K433">
            <v>0</v>
          </cell>
          <cell r="L433" t="str">
            <v>Retiro anticipado</v>
          </cell>
          <cell r="M433" t="str">
            <v>Retiro Anticipado</v>
          </cell>
          <cell r="N433" t="str">
            <v>Retiro Anticipado</v>
          </cell>
          <cell r="O433" t="str">
            <v>Pta. S. Lorenzo</v>
          </cell>
          <cell r="P433">
            <v>35977</v>
          </cell>
        </row>
        <row r="434">
          <cell r="A434">
            <v>60000124</v>
          </cell>
          <cell r="B434" t="str">
            <v>MEDINA, MARIO ALBERTO</v>
          </cell>
          <cell r="C434" t="str">
            <v>RETIRO ANTICIPADO</v>
          </cell>
          <cell r="D434">
            <v>55</v>
          </cell>
          <cell r="E434" t="str">
            <v>Funciones Centralizadas</v>
          </cell>
          <cell r="F434" t="str">
            <v>Fun. Centr. PB Arg. S.A.</v>
          </cell>
          <cell r="G434" t="str">
            <v>GCIA. EJECUTIVA DE RR.HH.</v>
          </cell>
          <cell r="H434" t="str">
            <v>RETIROS ANTICIPADOS</v>
          </cell>
          <cell r="I434">
            <v>0</v>
          </cell>
          <cell r="J434">
            <v>0</v>
          </cell>
          <cell r="K434">
            <v>0</v>
          </cell>
          <cell r="L434" t="str">
            <v>Retiro anticipado</v>
          </cell>
          <cell r="M434" t="str">
            <v>Retiro Anticipado</v>
          </cell>
          <cell r="N434" t="str">
            <v>Retiro Anticipado</v>
          </cell>
          <cell r="O434" t="str">
            <v>Pta. S. Lorenzo</v>
          </cell>
          <cell r="P434">
            <v>32264</v>
          </cell>
        </row>
        <row r="435">
          <cell r="A435">
            <v>60000380</v>
          </cell>
          <cell r="B435" t="str">
            <v>CIUFFOLI, HUGO</v>
          </cell>
          <cell r="C435" t="str">
            <v>ANALISTA SR.</v>
          </cell>
          <cell r="D435">
            <v>56</v>
          </cell>
          <cell r="E435" t="str">
            <v>Funciones Centralizadas</v>
          </cell>
          <cell r="F435" t="str">
            <v>Fun. Centr. PB Arg. S.A.</v>
          </cell>
          <cell r="G435" t="str">
            <v>DIRECCION DE ADMINIST. Y FINANZAS</v>
          </cell>
          <cell r="H435" t="str">
            <v>ADMINISTRACION</v>
          </cell>
          <cell r="I435" t="str">
            <v>CONTABILIDAD GENERAL</v>
          </cell>
          <cell r="J435" t="str">
            <v>COSTOS</v>
          </cell>
          <cell r="K435">
            <v>0</v>
          </cell>
          <cell r="L435" t="str">
            <v>Activos</v>
          </cell>
          <cell r="M435" t="str">
            <v>Fuera de Convenio</v>
          </cell>
          <cell r="N435" t="str">
            <v>Indeterminado</v>
          </cell>
          <cell r="O435" t="str">
            <v>Pta. S. Lorenzo</v>
          </cell>
          <cell r="P435">
            <v>28703</v>
          </cell>
        </row>
        <row r="436">
          <cell r="A436">
            <v>60000678</v>
          </cell>
          <cell r="B436" t="str">
            <v>FERRERO, DANIEL EDUARDO</v>
          </cell>
          <cell r="C436" t="str">
            <v>ANALISTA SSR.</v>
          </cell>
          <cell r="D436">
            <v>56</v>
          </cell>
          <cell r="E436" t="str">
            <v>Funciones Centralizadas</v>
          </cell>
          <cell r="F436" t="str">
            <v>Fun. Centr. PB Arg. S.A.</v>
          </cell>
          <cell r="G436" t="str">
            <v>GCIA. EJECUTIVA DE CTROL DE GEST Y EST P</v>
          </cell>
          <cell r="H436" t="str">
            <v>CONTROL DE GESTION PROY., A&amp;F Y FFCC</v>
          </cell>
          <cell r="I436" t="str">
            <v>CONTROL DE GESTION PROYECTOS</v>
          </cell>
          <cell r="J436">
            <v>0</v>
          </cell>
          <cell r="K436">
            <v>0</v>
          </cell>
          <cell r="L436" t="str">
            <v>Activos</v>
          </cell>
          <cell r="M436" t="str">
            <v>Fuera de Convenio</v>
          </cell>
          <cell r="N436" t="str">
            <v>Indeterminado</v>
          </cell>
          <cell r="O436" t="str">
            <v>Pta. S. Lorenzo</v>
          </cell>
          <cell r="P436">
            <v>34731</v>
          </cell>
        </row>
        <row r="437">
          <cell r="A437">
            <v>60001573</v>
          </cell>
          <cell r="B437" t="str">
            <v>GARCIA FIORITO, RICARDO ALBERTO</v>
          </cell>
          <cell r="C437" t="str">
            <v>ANALISTA SSR.</v>
          </cell>
          <cell r="D437">
            <v>54</v>
          </cell>
          <cell r="E437" t="str">
            <v>Funciones Centralizadas</v>
          </cell>
          <cell r="F437" t="str">
            <v>Fun. Centr. PB Arg. S.A.</v>
          </cell>
          <cell r="G437" t="str">
            <v>DIRECCION DE ADMINIST. Y FINANZAS</v>
          </cell>
          <cell r="H437" t="str">
            <v>ADMINISTRACION</v>
          </cell>
          <cell r="I437" t="str">
            <v>CONTABILIDAD GENERAL</v>
          </cell>
          <cell r="J437" t="str">
            <v>COSTOS</v>
          </cell>
          <cell r="K437">
            <v>0</v>
          </cell>
          <cell r="L437" t="str">
            <v>Activos</v>
          </cell>
          <cell r="M437" t="str">
            <v>Fuera de Convenio</v>
          </cell>
          <cell r="N437" t="str">
            <v>Indeterminado</v>
          </cell>
          <cell r="O437" t="str">
            <v>Pta. S. Lorenzo</v>
          </cell>
          <cell r="P437">
            <v>34516</v>
          </cell>
        </row>
        <row r="438">
          <cell r="A438">
            <v>60001818</v>
          </cell>
          <cell r="B438" t="str">
            <v>ORSET, FABIANA ANDREA</v>
          </cell>
          <cell r="C438" t="str">
            <v>ANALISTA SSR.</v>
          </cell>
          <cell r="D438">
            <v>54</v>
          </cell>
          <cell r="E438" t="str">
            <v>Funciones Centralizadas</v>
          </cell>
          <cell r="F438" t="str">
            <v>Fun. Centr. PB Arg. S.A.</v>
          </cell>
          <cell r="G438" t="str">
            <v>DIRECCION DE ADMINIST. Y FINANZAS</v>
          </cell>
          <cell r="H438" t="str">
            <v>ADMINISTRACION</v>
          </cell>
          <cell r="I438" t="str">
            <v>CONTABILIDAD GENERAL</v>
          </cell>
          <cell r="J438" t="str">
            <v>COSTOS</v>
          </cell>
          <cell r="K438">
            <v>0</v>
          </cell>
          <cell r="L438" t="str">
            <v>Activos</v>
          </cell>
          <cell r="M438" t="str">
            <v>Fuera de Convenio</v>
          </cell>
          <cell r="N438" t="str">
            <v>Indeterminado</v>
          </cell>
          <cell r="O438" t="str">
            <v>Pta. S. Lorenzo</v>
          </cell>
          <cell r="P438">
            <v>34759</v>
          </cell>
        </row>
        <row r="439">
          <cell r="A439">
            <v>60002136</v>
          </cell>
          <cell r="B439" t="str">
            <v>LAZZARO, DAVID</v>
          </cell>
          <cell r="C439" t="str">
            <v>ANALISTA SSR.</v>
          </cell>
          <cell r="D439">
            <v>55</v>
          </cell>
          <cell r="E439" t="str">
            <v>Funciones Centralizadas</v>
          </cell>
          <cell r="F439" t="str">
            <v>Fun. Centr. PB Arg. S.A.</v>
          </cell>
          <cell r="G439" t="str">
            <v>DIRECCION DE ADMINIST. Y FINANZAS</v>
          </cell>
          <cell r="H439" t="str">
            <v>TECNOLOGIA INFORMATICA</v>
          </cell>
          <cell r="I439" t="str">
            <v>OPERACIONES Y TELECOMUNICACIONES</v>
          </cell>
          <cell r="J439" t="str">
            <v>OPERACIONES</v>
          </cell>
          <cell r="K439">
            <v>0</v>
          </cell>
          <cell r="L439" t="str">
            <v>Activos</v>
          </cell>
          <cell r="M439" t="str">
            <v>Fuera de Convenio</v>
          </cell>
          <cell r="N439" t="str">
            <v>Indeterminado</v>
          </cell>
          <cell r="O439" t="str">
            <v>Pta. S. Lorenzo</v>
          </cell>
          <cell r="P439">
            <v>35217</v>
          </cell>
        </row>
        <row r="440">
          <cell r="A440">
            <v>60002216</v>
          </cell>
          <cell r="B440" t="str">
            <v>MOLINARI, ALEJANDRO OMAR</v>
          </cell>
          <cell r="C440" t="str">
            <v>ANALISTA SSR.</v>
          </cell>
          <cell r="D440">
            <v>54</v>
          </cell>
          <cell r="E440" t="str">
            <v>Funciones Centralizadas</v>
          </cell>
          <cell r="F440" t="str">
            <v>Fun. Centr. PB Arg. S.A.</v>
          </cell>
          <cell r="G440" t="str">
            <v>DIRECCION DE ADMINIST. Y FINANZAS</v>
          </cell>
          <cell r="H440" t="str">
            <v>ADMINISTRACION</v>
          </cell>
          <cell r="I440" t="str">
            <v>CONTABILIDAD GENERAL</v>
          </cell>
          <cell r="J440" t="str">
            <v>COSTOS</v>
          </cell>
          <cell r="K440">
            <v>0</v>
          </cell>
          <cell r="L440" t="str">
            <v>Activos</v>
          </cell>
          <cell r="M440" t="str">
            <v>Fuera de Convenio</v>
          </cell>
          <cell r="N440" t="str">
            <v>Indeterminado</v>
          </cell>
          <cell r="O440" t="str">
            <v>Pta. S. Lorenzo</v>
          </cell>
          <cell r="P440">
            <v>35431</v>
          </cell>
        </row>
        <row r="441">
          <cell r="A441">
            <v>60002218</v>
          </cell>
          <cell r="B441" t="str">
            <v>MATTEUCCI, DUILIO PABLO</v>
          </cell>
          <cell r="C441" t="str">
            <v>ANALISTA SSR.</v>
          </cell>
          <cell r="D441">
            <v>54</v>
          </cell>
          <cell r="E441" t="str">
            <v>Funciones Centralizadas</v>
          </cell>
          <cell r="F441" t="str">
            <v>Fun. Centr. PB Arg. S.A.</v>
          </cell>
          <cell r="G441" t="str">
            <v>DIRECCION DE ADMINIST. Y FINANZAS</v>
          </cell>
          <cell r="H441" t="str">
            <v>ADMINISTRACION</v>
          </cell>
          <cell r="I441" t="str">
            <v>CONTABILIDAD GENERAL</v>
          </cell>
          <cell r="J441" t="str">
            <v>GESTION DE PATRIMONIO</v>
          </cell>
          <cell r="K441">
            <v>0</v>
          </cell>
          <cell r="L441" t="str">
            <v>Activos</v>
          </cell>
          <cell r="M441" t="str">
            <v>Fuera de Convenio</v>
          </cell>
          <cell r="N441" t="str">
            <v>Indeterminado</v>
          </cell>
          <cell r="O441" t="str">
            <v>Pta. S. Lorenzo</v>
          </cell>
          <cell r="P441">
            <v>35339</v>
          </cell>
        </row>
        <row r="442">
          <cell r="A442">
            <v>60002359</v>
          </cell>
          <cell r="B442" t="str">
            <v>CARRARA, JESUS MARIA ERNES</v>
          </cell>
          <cell r="C442" t="str">
            <v>COORDINADOR</v>
          </cell>
          <cell r="D442">
            <v>57</v>
          </cell>
          <cell r="E442" t="str">
            <v>Funciones Centralizadas</v>
          </cell>
          <cell r="F442" t="str">
            <v>Fun. Centr. PB Arg. S.A.</v>
          </cell>
          <cell r="G442" t="str">
            <v>DIRECCION DE ADMINIST. Y FINANZAS</v>
          </cell>
          <cell r="H442" t="str">
            <v>ADMINISTRACION</v>
          </cell>
          <cell r="I442" t="str">
            <v>CONTABILIDAD GENERAL</v>
          </cell>
          <cell r="J442" t="str">
            <v>COSTOS</v>
          </cell>
          <cell r="K442">
            <v>0</v>
          </cell>
          <cell r="L442" t="str">
            <v>Activos</v>
          </cell>
          <cell r="M442" t="str">
            <v>Fuera de Convenio</v>
          </cell>
          <cell r="N442" t="str">
            <v>Indeterminado</v>
          </cell>
          <cell r="O442" t="str">
            <v>Pta. S. Lorenzo</v>
          </cell>
          <cell r="P442">
            <v>34486</v>
          </cell>
        </row>
        <row r="443">
          <cell r="A443">
            <v>60002554</v>
          </cell>
          <cell r="B443" t="str">
            <v>RENZI, MARINA</v>
          </cell>
          <cell r="C443" t="str">
            <v>ANALISTA SR.</v>
          </cell>
          <cell r="D443">
            <v>56</v>
          </cell>
          <cell r="E443" t="str">
            <v>Funciones Centralizadas</v>
          </cell>
          <cell r="F443" t="str">
            <v>Fun. Centr. PB Arg. S.A.</v>
          </cell>
          <cell r="G443" t="str">
            <v>GCIA. EJECUTIVA DE CTROL DE GEST Y EST P</v>
          </cell>
          <cell r="H443" t="str">
            <v>PLANEAMIENTO &amp; CTROL. PRESUPUESTARIO</v>
          </cell>
          <cell r="I443">
            <v>0</v>
          </cell>
          <cell r="J443">
            <v>0</v>
          </cell>
          <cell r="K443">
            <v>0</v>
          </cell>
          <cell r="L443" t="str">
            <v>Activos</v>
          </cell>
          <cell r="M443" t="str">
            <v>Fuera de Convenio</v>
          </cell>
          <cell r="N443" t="str">
            <v>Indeterminado</v>
          </cell>
          <cell r="O443" t="str">
            <v>Pta. S. Lorenzo</v>
          </cell>
          <cell r="P443">
            <v>35156</v>
          </cell>
        </row>
        <row r="444">
          <cell r="A444">
            <v>60002683</v>
          </cell>
          <cell r="B444" t="str">
            <v>TRILLO, GUSTAVO LUIS</v>
          </cell>
          <cell r="C444" t="str">
            <v>ANALISTA SSR.</v>
          </cell>
          <cell r="D444">
            <v>54</v>
          </cell>
          <cell r="E444" t="str">
            <v>Funciones Centralizadas</v>
          </cell>
          <cell r="F444" t="str">
            <v>Fun. Centr. PB Arg. S.A.</v>
          </cell>
          <cell r="G444" t="str">
            <v>DIRECCION DE ADMINIST. Y FINANZAS</v>
          </cell>
          <cell r="H444" t="str">
            <v>TECNOLOGIA INFORMATICA</v>
          </cell>
          <cell r="I444" t="str">
            <v>OPERACIONES Y TELECOMUNICACIONES</v>
          </cell>
          <cell r="J444" t="str">
            <v>OPERACIONES</v>
          </cell>
          <cell r="K444">
            <v>0</v>
          </cell>
          <cell r="L444" t="str">
            <v>Activos</v>
          </cell>
          <cell r="M444" t="str">
            <v>Fuera de Convenio</v>
          </cell>
          <cell r="N444" t="str">
            <v>Indeterminado</v>
          </cell>
          <cell r="O444" t="str">
            <v>Pta. S. Lorenzo</v>
          </cell>
          <cell r="P444">
            <v>36342</v>
          </cell>
        </row>
        <row r="445">
          <cell r="A445">
            <v>60002705</v>
          </cell>
          <cell r="B445" t="str">
            <v>CAMPA, NURIA OLGA</v>
          </cell>
          <cell r="C445" t="str">
            <v>ANALISTA SR.</v>
          </cell>
          <cell r="D445">
            <v>54</v>
          </cell>
          <cell r="E445" t="str">
            <v>Funciones Centralizadas</v>
          </cell>
          <cell r="F445" t="str">
            <v>Fun. Centr. PB Arg. S.A.</v>
          </cell>
          <cell r="G445" t="str">
            <v>DIRECCION COMERCIAL</v>
          </cell>
          <cell r="H445" t="str">
            <v>PLANIFICACION Y SUMINISTROS</v>
          </cell>
          <cell r="I445" t="str">
            <v>SUMINISTROS</v>
          </cell>
          <cell r="J445" t="str">
            <v>BACK OFFICE Y ADM. DE OP.</v>
          </cell>
          <cell r="K445">
            <v>0</v>
          </cell>
          <cell r="L445" t="str">
            <v>Activos</v>
          </cell>
          <cell r="M445" t="str">
            <v>Fuera de Convenio</v>
          </cell>
          <cell r="N445" t="str">
            <v>Indeterminado</v>
          </cell>
          <cell r="O445" t="str">
            <v>Pta. S. Lorenzo</v>
          </cell>
          <cell r="P445">
            <v>35916</v>
          </cell>
        </row>
        <row r="446">
          <cell r="A446">
            <v>60002808</v>
          </cell>
          <cell r="B446" t="str">
            <v>BIANCHI, FEDERICO ROBERTO</v>
          </cell>
          <cell r="C446" t="str">
            <v>ANALISTA SSR.</v>
          </cell>
          <cell r="D446">
            <v>54</v>
          </cell>
          <cell r="E446" t="str">
            <v>Funciones Centralizadas</v>
          </cell>
          <cell r="F446" t="str">
            <v>Fun. Centr. PB Arg. S.A.</v>
          </cell>
          <cell r="G446" t="str">
            <v>DIRECCION DE ADMINIST. Y FINANZAS</v>
          </cell>
          <cell r="H446" t="str">
            <v>ADMINISTRACION</v>
          </cell>
          <cell r="I446" t="str">
            <v>CONTABILIDAD GENERAL</v>
          </cell>
          <cell r="J446" t="str">
            <v>COSTOS</v>
          </cell>
          <cell r="K446">
            <v>0</v>
          </cell>
          <cell r="L446" t="str">
            <v>Activos</v>
          </cell>
          <cell r="M446" t="str">
            <v>Fuera de Convenio</v>
          </cell>
          <cell r="N446" t="str">
            <v>Indeterminado</v>
          </cell>
          <cell r="O446" t="str">
            <v>Pta. S. Lorenzo</v>
          </cell>
          <cell r="P446">
            <v>36917</v>
          </cell>
        </row>
        <row r="447">
          <cell r="A447">
            <v>60003393</v>
          </cell>
          <cell r="B447" t="str">
            <v>VITALI, DAMIAN</v>
          </cell>
          <cell r="C447" t="str">
            <v>ANALISTA JR.</v>
          </cell>
          <cell r="D447">
            <v>52</v>
          </cell>
          <cell r="E447" t="str">
            <v>Funciones Centralizadas</v>
          </cell>
          <cell r="F447" t="str">
            <v>Fun. Centr. PB Arg. S.A.</v>
          </cell>
          <cell r="G447" t="str">
            <v>DIRECCION COMERCIAL</v>
          </cell>
          <cell r="H447" t="str">
            <v>PLANIFICACION Y SUMINISTROS</v>
          </cell>
          <cell r="I447" t="str">
            <v>SUMINISTROS</v>
          </cell>
          <cell r="J447" t="str">
            <v>BACK OFFICE Y ADM. DE OP.</v>
          </cell>
          <cell r="K447">
            <v>0</v>
          </cell>
          <cell r="L447" t="str">
            <v>Activos</v>
          </cell>
          <cell r="M447" t="str">
            <v>Fuera de Convenio</v>
          </cell>
          <cell r="N447" t="str">
            <v>Indeterminado</v>
          </cell>
          <cell r="O447" t="str">
            <v>Pta. S. Lorenzo</v>
          </cell>
          <cell r="P447">
            <v>37141</v>
          </cell>
        </row>
        <row r="448">
          <cell r="A448">
            <v>60004597</v>
          </cell>
          <cell r="B448" t="str">
            <v>ZWIENER, DARIO SANTIAGO</v>
          </cell>
          <cell r="C448" t="str">
            <v>RETIRO ANTICIPADO</v>
          </cell>
          <cell r="D448">
            <v>52</v>
          </cell>
          <cell r="E448" t="str">
            <v>Funciones Centralizadas</v>
          </cell>
          <cell r="F448" t="str">
            <v>Fun. Centr. PB Arg. S.A.</v>
          </cell>
          <cell r="G448" t="str">
            <v>GCIA. EJECUTIVA DE RR.HH.</v>
          </cell>
          <cell r="H448" t="str">
            <v>RETIROS ANTICIPADOS</v>
          </cell>
          <cell r="I448">
            <v>0</v>
          </cell>
          <cell r="J448">
            <v>0</v>
          </cell>
          <cell r="K448">
            <v>0</v>
          </cell>
          <cell r="L448" t="str">
            <v>Retiro anticipado</v>
          </cell>
          <cell r="M448" t="str">
            <v>Retiro Anticipado</v>
          </cell>
          <cell r="N448" t="str">
            <v>Retiro Anticipado</v>
          </cell>
          <cell r="O448" t="str">
            <v>Pta. S. Lorenzo</v>
          </cell>
          <cell r="P448">
            <v>28550</v>
          </cell>
        </row>
        <row r="449">
          <cell r="A449">
            <v>60004802</v>
          </cell>
          <cell r="B449" t="str">
            <v>LOPEZ, ALEJANDRO NESTOR</v>
          </cell>
          <cell r="C449" t="str">
            <v>ANALISTA SSR.</v>
          </cell>
          <cell r="D449">
            <v>54</v>
          </cell>
          <cell r="E449" t="str">
            <v>Funciones Centralizadas</v>
          </cell>
          <cell r="F449" t="str">
            <v>Fun. Centr. PB Arg. S.A.</v>
          </cell>
          <cell r="G449" t="str">
            <v>DIRECCION DE ADMINIST. Y FINANZAS</v>
          </cell>
          <cell r="H449" t="str">
            <v>TECNOLOGIA INFORMATICA</v>
          </cell>
          <cell r="I449" t="str">
            <v>GOBIERNO DE PROCESOS Y SOLUCIONES</v>
          </cell>
          <cell r="J449" t="str">
            <v>CICLO COMERCIAL, MANT. , PRODUC. Y PROY</v>
          </cell>
          <cell r="K449">
            <v>0</v>
          </cell>
          <cell r="L449" t="str">
            <v>Activos</v>
          </cell>
          <cell r="M449" t="str">
            <v>Fuera de Convenio</v>
          </cell>
          <cell r="N449" t="str">
            <v>Indeterminado</v>
          </cell>
          <cell r="O449" t="str">
            <v>Pta. S. Lorenzo</v>
          </cell>
          <cell r="P449">
            <v>39995</v>
          </cell>
        </row>
        <row r="450">
          <cell r="A450">
            <v>60004913</v>
          </cell>
          <cell r="B450" t="str">
            <v>JARA, MARIA LAURA</v>
          </cell>
          <cell r="C450" t="str">
            <v>ANALISTA JR.</v>
          </cell>
          <cell r="D450">
            <v>53</v>
          </cell>
          <cell r="E450" t="str">
            <v>Funciones Centralizadas</v>
          </cell>
          <cell r="F450" t="str">
            <v>Fun. Centr. PB Arg. S.A.</v>
          </cell>
          <cell r="G450" t="str">
            <v>DIRECCION DE ADMINIST. Y FINANZAS</v>
          </cell>
          <cell r="H450" t="str">
            <v>ADMINISTRACION</v>
          </cell>
          <cell r="I450" t="str">
            <v>CONTABILIDAD GENERAL</v>
          </cell>
          <cell r="J450" t="str">
            <v>GESTION DE PATRIMONIO</v>
          </cell>
          <cell r="K450">
            <v>0</v>
          </cell>
          <cell r="L450" t="str">
            <v>Activos</v>
          </cell>
          <cell r="M450" t="str">
            <v>Fuera de Convenio</v>
          </cell>
          <cell r="N450" t="str">
            <v>Indeterminado</v>
          </cell>
          <cell r="O450" t="str">
            <v>Pta. S. Lorenzo</v>
          </cell>
          <cell r="P450">
            <v>39204</v>
          </cell>
        </row>
        <row r="451">
          <cell r="A451">
            <v>60000617</v>
          </cell>
          <cell r="B451" t="str">
            <v>VIGARIO, ANTONIO</v>
          </cell>
          <cell r="C451" t="str">
            <v>RETIRO ANTICIPADO</v>
          </cell>
          <cell r="D451">
            <v>54</v>
          </cell>
          <cell r="E451" t="str">
            <v>Funciones Centralizadas</v>
          </cell>
          <cell r="F451" t="str">
            <v>Fun. Centr. PB Arg. S.A.</v>
          </cell>
          <cell r="G451" t="str">
            <v>GCIA. EJECUTIVA DE RR.HH.</v>
          </cell>
          <cell r="H451" t="str">
            <v>RETIROS ANTICIPADOS</v>
          </cell>
          <cell r="I451">
            <v>0</v>
          </cell>
          <cell r="J451">
            <v>0</v>
          </cell>
          <cell r="K451">
            <v>0</v>
          </cell>
          <cell r="L451" t="str">
            <v>Retiro anticipado</v>
          </cell>
          <cell r="M451" t="str">
            <v>Retiro Anticipado</v>
          </cell>
          <cell r="N451" t="str">
            <v>Retiro Anticipado</v>
          </cell>
          <cell r="O451" t="str">
            <v>Planta Zarate</v>
          </cell>
          <cell r="P451">
            <v>28004</v>
          </cell>
        </row>
        <row r="452">
          <cell r="A452">
            <v>60001378</v>
          </cell>
          <cell r="B452" t="str">
            <v>DI GIULIO, LUIS</v>
          </cell>
          <cell r="C452" t="str">
            <v>ANALISTA SSR.</v>
          </cell>
          <cell r="D452">
            <v>55</v>
          </cell>
          <cell r="E452" t="str">
            <v>Funciones Centralizadas</v>
          </cell>
          <cell r="F452" t="str">
            <v>Fun. Centr. PB Arg. S.A.</v>
          </cell>
          <cell r="G452" t="str">
            <v>DIRECCION DE ADMINIST. Y FINANZAS</v>
          </cell>
          <cell r="H452" t="str">
            <v>TECNOLOGIA INFORMATICA</v>
          </cell>
          <cell r="I452" t="str">
            <v>OPERACIONES Y TELECOMUNICACIONES</v>
          </cell>
          <cell r="J452" t="str">
            <v>OPERACIONES</v>
          </cell>
          <cell r="K452">
            <v>0</v>
          </cell>
          <cell r="L452" t="str">
            <v>Activos</v>
          </cell>
          <cell r="M452" t="str">
            <v>Fuera de Convenio</v>
          </cell>
          <cell r="N452" t="str">
            <v>Indeterminado</v>
          </cell>
          <cell r="O452" t="str">
            <v>Planta Zarate</v>
          </cell>
          <cell r="P452">
            <v>32234</v>
          </cell>
        </row>
        <row r="453">
          <cell r="A453">
            <v>60002918</v>
          </cell>
          <cell r="B453" t="str">
            <v>GILI, NATALIA VERONICA</v>
          </cell>
          <cell r="C453" t="str">
            <v>COMPRADOR SR.</v>
          </cell>
          <cell r="D453">
            <v>56</v>
          </cell>
          <cell r="E453" t="str">
            <v>Funciones Centralizadas</v>
          </cell>
          <cell r="F453" t="str">
            <v>Fun. Centr. PB Arg. S.A.</v>
          </cell>
          <cell r="G453" t="str">
            <v>DIRECCION DE ADMINIST. Y FINANZAS</v>
          </cell>
          <cell r="H453" t="str">
            <v>COMPRAS Y CONTRATACIONES</v>
          </cell>
          <cell r="I453" t="str">
            <v>INDUSTRIAL Y COMERCIAL</v>
          </cell>
          <cell r="J453" t="str">
            <v>PLANTAS CENTRALIZADAS</v>
          </cell>
          <cell r="K453">
            <v>0</v>
          </cell>
          <cell r="L453" t="str">
            <v>Activos</v>
          </cell>
          <cell r="M453" t="str">
            <v>Fuera de Convenio</v>
          </cell>
          <cell r="N453" t="str">
            <v>Indeterminado</v>
          </cell>
          <cell r="O453" t="str">
            <v>Planta Zarate</v>
          </cell>
          <cell r="P453">
            <v>37634</v>
          </cell>
        </row>
        <row r="454">
          <cell r="A454">
            <v>60005069</v>
          </cell>
          <cell r="B454" t="str">
            <v>BALDONEDO, PABLO</v>
          </cell>
          <cell r="C454" t="str">
            <v>ANALISTA SSR.</v>
          </cell>
          <cell r="D454">
            <v>56</v>
          </cell>
          <cell r="E454" t="str">
            <v>Funciones Centralizadas</v>
          </cell>
          <cell r="F454" t="str">
            <v>Fun. Centr. PB Arg. S.A.</v>
          </cell>
          <cell r="G454" t="str">
            <v>GCIA. EJECUTIVA DE CTROL DE GEST Y EST P</v>
          </cell>
          <cell r="H454" t="str">
            <v>CONTROL DE GESTION PROY., A&amp;F Y FFCC</v>
          </cell>
          <cell r="I454" t="str">
            <v>CONTROL DE GESTION PROYECTOS</v>
          </cell>
          <cell r="J454">
            <v>0</v>
          </cell>
          <cell r="K454">
            <v>0</v>
          </cell>
          <cell r="L454" t="str">
            <v>Activos</v>
          </cell>
          <cell r="M454" t="str">
            <v>Fuera de Convenio</v>
          </cell>
          <cell r="N454" t="str">
            <v>Indeterminado</v>
          </cell>
          <cell r="O454" t="str">
            <v>Ref. Bahia Bca.</v>
          </cell>
          <cell r="P454">
            <v>39083</v>
          </cell>
        </row>
        <row r="455">
          <cell r="A455">
            <v>60001231</v>
          </cell>
          <cell r="B455" t="str">
            <v>JUAREZ, PEDRO ANTONIO</v>
          </cell>
          <cell r="C455" t="str">
            <v>ANALISTA SSR.</v>
          </cell>
          <cell r="D455">
            <v>55</v>
          </cell>
          <cell r="E455" t="str">
            <v>Funciones Centralizadas</v>
          </cell>
          <cell r="F455" t="str">
            <v>Fun. Centr. PB Arg. S.A.</v>
          </cell>
          <cell r="G455" t="str">
            <v>DIRECCION DE ADMINIST. Y FINANZAS</v>
          </cell>
          <cell r="H455" t="str">
            <v>TECNOLOGIA INFORMATICA</v>
          </cell>
          <cell r="I455" t="str">
            <v>OPERACIONES Y TELECOMUNICACIONES</v>
          </cell>
          <cell r="J455" t="str">
            <v>OPERACIONES</v>
          </cell>
          <cell r="K455">
            <v>0</v>
          </cell>
          <cell r="L455" t="str">
            <v>Activos</v>
          </cell>
          <cell r="M455" t="str">
            <v>Fuera de Convenio</v>
          </cell>
          <cell r="N455" t="str">
            <v>Indeterminado</v>
          </cell>
          <cell r="O455" t="str">
            <v>Campo Duran</v>
          </cell>
          <cell r="P455">
            <v>35297</v>
          </cell>
        </row>
        <row r="456">
          <cell r="A456">
            <v>60002748</v>
          </cell>
          <cell r="B456" t="str">
            <v>AGUERA, ENRIQUE GUILLERMO</v>
          </cell>
          <cell r="C456" t="str">
            <v>ANALISTA JR.</v>
          </cell>
          <cell r="D456">
            <v>53</v>
          </cell>
          <cell r="E456" t="str">
            <v>Funciones Centralizadas</v>
          </cell>
          <cell r="F456" t="str">
            <v>Fun. Centr. PB Arg. S.A.</v>
          </cell>
          <cell r="G456" t="str">
            <v>DIRECCION DE ADMINIST. Y FINANZAS</v>
          </cell>
          <cell r="H456" t="str">
            <v>TECNOLOGIA INFORMATICA</v>
          </cell>
          <cell r="I456" t="str">
            <v>OPERACIONES Y TELECOMUNICACIONES</v>
          </cell>
          <cell r="J456" t="str">
            <v>OPERACIONES</v>
          </cell>
          <cell r="K456">
            <v>0</v>
          </cell>
          <cell r="L456" t="str">
            <v>Activos</v>
          </cell>
          <cell r="M456" t="str">
            <v>Fuera de Convenio</v>
          </cell>
          <cell r="N456" t="str">
            <v>Indeterminado</v>
          </cell>
          <cell r="O456" t="str">
            <v>Campo Duran</v>
          </cell>
          <cell r="P456">
            <v>36708</v>
          </cell>
        </row>
        <row r="457">
          <cell r="A457">
            <v>60000185</v>
          </cell>
          <cell r="B457" t="str">
            <v>NORIEGA, CARLOS ALBERTO</v>
          </cell>
          <cell r="C457" t="str">
            <v>RETIRO ANTICIPADO</v>
          </cell>
          <cell r="D457">
            <v>60</v>
          </cell>
          <cell r="E457" t="str">
            <v>Funciones Centralizadas</v>
          </cell>
          <cell r="F457" t="str">
            <v>Fun. Centr. PB Arg. S.A.</v>
          </cell>
          <cell r="G457" t="str">
            <v>GCIA. EJECUTIVA DE RR.HH.</v>
          </cell>
          <cell r="H457" t="str">
            <v>RETIROS ANTICIPADOS</v>
          </cell>
          <cell r="I457">
            <v>0</v>
          </cell>
          <cell r="J457">
            <v>0</v>
          </cell>
          <cell r="K457">
            <v>0</v>
          </cell>
          <cell r="L457" t="str">
            <v>Retiro anticipado</v>
          </cell>
          <cell r="M457" t="str">
            <v>Retiro Anticipado</v>
          </cell>
          <cell r="N457" t="str">
            <v>Retiro Anticipado</v>
          </cell>
          <cell r="O457" t="str">
            <v>CTA</v>
          </cell>
          <cell r="P457">
            <v>34274</v>
          </cell>
        </row>
        <row r="458">
          <cell r="A458">
            <v>60000214</v>
          </cell>
          <cell r="B458" t="str">
            <v>CAPORALINI, MIGUEL ANGEL</v>
          </cell>
          <cell r="C458" t="str">
            <v>RETIRO ANTICIPADO</v>
          </cell>
          <cell r="D458">
            <v>53</v>
          </cell>
          <cell r="E458" t="str">
            <v>Funciones Centralizadas</v>
          </cell>
          <cell r="F458" t="str">
            <v>Fun. Centr. PB Arg. S.A.</v>
          </cell>
          <cell r="G458" t="str">
            <v>GCIA. EJECUTIVA DE RR.HH.</v>
          </cell>
          <cell r="H458" t="str">
            <v>RETIROS ANTICIPADOS</v>
          </cell>
          <cell r="I458">
            <v>0</v>
          </cell>
          <cell r="J458">
            <v>0</v>
          </cell>
          <cell r="K458">
            <v>0</v>
          </cell>
          <cell r="L458" t="str">
            <v>Retiro anticipado</v>
          </cell>
          <cell r="M458" t="str">
            <v>Retiro Anticipado</v>
          </cell>
          <cell r="N458" t="str">
            <v>Retiro Anticipado</v>
          </cell>
          <cell r="O458" t="str">
            <v>CTA</v>
          </cell>
          <cell r="P458">
            <v>34974</v>
          </cell>
        </row>
        <row r="459">
          <cell r="A459">
            <v>60000226</v>
          </cell>
          <cell r="B459" t="str">
            <v>BLOCKI, ROBERTO RAFAEL</v>
          </cell>
          <cell r="C459" t="str">
            <v>RETIRO ANTICIPADO</v>
          </cell>
          <cell r="D459">
            <v>52</v>
          </cell>
          <cell r="E459" t="str">
            <v>Funciones Centralizadas</v>
          </cell>
          <cell r="F459" t="str">
            <v>Fun. Centr. PB Arg. S.A.</v>
          </cell>
          <cell r="G459" t="str">
            <v>GCIA. EJECUTIVA DE RR.HH.</v>
          </cell>
          <cell r="H459" t="str">
            <v>RETIROS ANTICIPADOS</v>
          </cell>
          <cell r="I459">
            <v>0</v>
          </cell>
          <cell r="J459">
            <v>0</v>
          </cell>
          <cell r="K459">
            <v>0</v>
          </cell>
          <cell r="L459" t="str">
            <v>Retiro anticipado</v>
          </cell>
          <cell r="M459" t="str">
            <v>Retiro Anticipado</v>
          </cell>
          <cell r="N459" t="str">
            <v>Retiro Anticipado</v>
          </cell>
          <cell r="O459" t="str">
            <v>CTA</v>
          </cell>
          <cell r="P459">
            <v>28734</v>
          </cell>
        </row>
        <row r="460">
          <cell r="A460">
            <v>60000233</v>
          </cell>
          <cell r="B460" t="str">
            <v>BLAZQUEZ, RICARDO GERONIMO</v>
          </cell>
          <cell r="C460" t="str">
            <v>RETIRO ANTICIPADO</v>
          </cell>
          <cell r="D460">
            <v>52</v>
          </cell>
          <cell r="E460" t="str">
            <v>Funciones Centralizadas</v>
          </cell>
          <cell r="F460" t="str">
            <v>Fun. Centr. PB Arg. S.A.</v>
          </cell>
          <cell r="G460" t="str">
            <v>GCIA. EJECUTIVA DE RR.HH.</v>
          </cell>
          <cell r="H460" t="str">
            <v>RETIROS ANTICIPADOS</v>
          </cell>
          <cell r="I460">
            <v>0</v>
          </cell>
          <cell r="J460">
            <v>0</v>
          </cell>
          <cell r="K460">
            <v>0</v>
          </cell>
          <cell r="L460" t="str">
            <v>Retiro anticipado</v>
          </cell>
          <cell r="M460" t="str">
            <v>Retiro Anticipado</v>
          </cell>
          <cell r="N460" t="str">
            <v>Retiro Anticipado</v>
          </cell>
          <cell r="O460" t="str">
            <v>CTA</v>
          </cell>
          <cell r="P460">
            <v>30498</v>
          </cell>
        </row>
        <row r="461">
          <cell r="A461">
            <v>60000391</v>
          </cell>
          <cell r="B461" t="str">
            <v>RAMOS, LIDIA BEATRIZ</v>
          </cell>
          <cell r="C461" t="str">
            <v>RETIRO ANTICIPADO</v>
          </cell>
          <cell r="D461">
            <v>52</v>
          </cell>
          <cell r="E461" t="str">
            <v>Funciones Centralizadas</v>
          </cell>
          <cell r="F461" t="str">
            <v>Fun. Centr. PB Arg. S.A.</v>
          </cell>
          <cell r="G461" t="str">
            <v>GCIA. EJECUTIVA DE RR.HH.</v>
          </cell>
          <cell r="H461" t="str">
            <v>RETIROS ANTICIPADOS</v>
          </cell>
          <cell r="I461">
            <v>0</v>
          </cell>
          <cell r="J461">
            <v>0</v>
          </cell>
          <cell r="K461">
            <v>0</v>
          </cell>
          <cell r="L461" t="str">
            <v>Retiro anticipado</v>
          </cell>
          <cell r="M461" t="str">
            <v>Retiro Anticipado</v>
          </cell>
          <cell r="N461" t="str">
            <v>Retiro Anticipado</v>
          </cell>
          <cell r="O461" t="str">
            <v>CTA</v>
          </cell>
          <cell r="P461">
            <v>33079</v>
          </cell>
        </row>
        <row r="462">
          <cell r="A462">
            <v>60001440</v>
          </cell>
          <cell r="B462" t="str">
            <v>IRIARTE, MARTIN PABLO</v>
          </cell>
          <cell r="C462" t="str">
            <v>COORDINADOR</v>
          </cell>
          <cell r="D462">
            <v>57</v>
          </cell>
          <cell r="E462" t="str">
            <v>Funciones Centralizadas</v>
          </cell>
          <cell r="F462" t="str">
            <v>Fun. Centr. PB Arg. S.A.</v>
          </cell>
          <cell r="G462" t="str">
            <v>DIRECCION DE ADMINIST. Y FINANZAS</v>
          </cell>
          <cell r="H462" t="str">
            <v>COMPRAS Y CONTRATACIONES</v>
          </cell>
          <cell r="I462" t="str">
            <v>E&amp;P</v>
          </cell>
          <cell r="J462" t="str">
            <v>CUENCA NEUQUINA</v>
          </cell>
          <cell r="K462">
            <v>0</v>
          </cell>
          <cell r="L462" t="str">
            <v>Activos</v>
          </cell>
          <cell r="M462" t="str">
            <v>Fuera de Convenio</v>
          </cell>
          <cell r="N462" t="str">
            <v>Indeterminado</v>
          </cell>
          <cell r="O462" t="str">
            <v>CTA</v>
          </cell>
          <cell r="P462">
            <v>33644</v>
          </cell>
        </row>
        <row r="463">
          <cell r="A463">
            <v>60003082</v>
          </cell>
          <cell r="B463" t="str">
            <v>ADORNO, MARTIN ALEJANDRO</v>
          </cell>
          <cell r="C463" t="str">
            <v>COORDINADOR</v>
          </cell>
          <cell r="D463">
            <v>58</v>
          </cell>
          <cell r="E463" t="str">
            <v>Funciones Centralizadas</v>
          </cell>
          <cell r="F463" t="str">
            <v>Fun. Centr. PB Arg. S.A.</v>
          </cell>
          <cell r="G463" t="str">
            <v>DIRECCION DE ADMINIST. Y FINANZAS</v>
          </cell>
          <cell r="H463" t="str">
            <v>TECNOLOGIA INFORMATICA</v>
          </cell>
          <cell r="I463" t="str">
            <v>OPERACIONES Y TELECOMUNICACIONES</v>
          </cell>
          <cell r="J463" t="str">
            <v>E&amp;P - SOPORTE</v>
          </cell>
          <cell r="K463">
            <v>0</v>
          </cell>
          <cell r="L463" t="str">
            <v>Activos</v>
          </cell>
          <cell r="M463" t="str">
            <v>Fuera de Convenio</v>
          </cell>
          <cell r="N463" t="str">
            <v>Indeterminado</v>
          </cell>
          <cell r="O463" t="str">
            <v>CTA</v>
          </cell>
          <cell r="P463">
            <v>38322</v>
          </cell>
        </row>
        <row r="464">
          <cell r="A464">
            <v>60005071</v>
          </cell>
          <cell r="B464" t="str">
            <v>MENDEZ, LUIS MARIANO</v>
          </cell>
          <cell r="C464" t="str">
            <v>ANALISTA SR.</v>
          </cell>
          <cell r="D464">
            <v>57</v>
          </cell>
          <cell r="E464" t="str">
            <v>Funciones Centralizadas</v>
          </cell>
          <cell r="F464" t="str">
            <v>Fun. Centr. PB Arg. S.A.</v>
          </cell>
          <cell r="G464" t="str">
            <v>GCIA. EJECUTIVA DE CTROL DE GEST Y EST P</v>
          </cell>
          <cell r="H464" t="str">
            <v>CONTROL DE GESTION PROY., A&amp;F Y FFCC</v>
          </cell>
          <cell r="I464" t="str">
            <v>CONTROL DE GESTION PROYECTOS</v>
          </cell>
          <cell r="J464">
            <v>0</v>
          </cell>
          <cell r="K464">
            <v>0</v>
          </cell>
          <cell r="L464" t="str">
            <v>Activos</v>
          </cell>
          <cell r="M464" t="str">
            <v>Fuera de Convenio</v>
          </cell>
          <cell r="N464" t="str">
            <v>Indeterminado</v>
          </cell>
          <cell r="O464" t="str">
            <v>CTA</v>
          </cell>
          <cell r="P464">
            <v>39422</v>
          </cell>
        </row>
        <row r="465">
          <cell r="A465">
            <v>60000009</v>
          </cell>
          <cell r="B465" t="str">
            <v>FIOCCHI, MARIO ALBERTO</v>
          </cell>
          <cell r="C465" t="str">
            <v>OMBUDSMAN</v>
          </cell>
          <cell r="D465">
            <v>60</v>
          </cell>
          <cell r="E465" t="str">
            <v>Funciones Centralizadas</v>
          </cell>
          <cell r="F465" t="str">
            <v>Fun. Centr. PB Arg. S.A.</v>
          </cell>
          <cell r="G465" t="str">
            <v>OUVIDURIA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 t="str">
            <v>Activos</v>
          </cell>
          <cell r="M465" t="str">
            <v>Jubilados actividad</v>
          </cell>
          <cell r="N465" t="str">
            <v>Indeterminado</v>
          </cell>
          <cell r="O465" t="str">
            <v>Edif. Petrobras</v>
          </cell>
          <cell r="P465">
            <v>38551</v>
          </cell>
        </row>
        <row r="466">
          <cell r="A466">
            <v>60000014</v>
          </cell>
          <cell r="B466" t="str">
            <v>SACCONE, DOMINGO E</v>
          </cell>
          <cell r="C466" t="str">
            <v>RETIRO ANTICIPADO</v>
          </cell>
          <cell r="D466">
            <v>58</v>
          </cell>
          <cell r="E466" t="str">
            <v>Funciones Centralizadas</v>
          </cell>
          <cell r="F466" t="str">
            <v>Fun. Centr. PB Arg. S.A.</v>
          </cell>
          <cell r="G466" t="str">
            <v>GCIA. EJECUTIVA DE RR.HH.</v>
          </cell>
          <cell r="H466" t="str">
            <v>RETIROS ANTICIPADOS</v>
          </cell>
          <cell r="I466">
            <v>0</v>
          </cell>
          <cell r="J466">
            <v>0</v>
          </cell>
          <cell r="K466">
            <v>0</v>
          </cell>
          <cell r="L466" t="str">
            <v>Retiro anticipado</v>
          </cell>
          <cell r="M466" t="str">
            <v>Retiro Anticipado</v>
          </cell>
          <cell r="N466" t="str">
            <v>Retiro Anticipado</v>
          </cell>
          <cell r="O466" t="str">
            <v>Edif. Petrobras</v>
          </cell>
          <cell r="P466">
            <v>34109</v>
          </cell>
        </row>
        <row r="467">
          <cell r="A467">
            <v>60000018</v>
          </cell>
          <cell r="B467" t="str">
            <v>TEDESCO, NORBERTO PABLO</v>
          </cell>
          <cell r="C467" t="str">
            <v>RETIRO ANTICIPADO</v>
          </cell>
          <cell r="D467">
            <v>58</v>
          </cell>
          <cell r="E467" t="str">
            <v>Funciones Centralizadas</v>
          </cell>
          <cell r="F467" t="str">
            <v>Fun. Centr. PB Arg. S.A.</v>
          </cell>
          <cell r="G467" t="str">
            <v>GCIA. EJECUTIVA DE RR.HH.</v>
          </cell>
          <cell r="H467" t="str">
            <v>RETIROS ANTICIPADOS</v>
          </cell>
          <cell r="I467">
            <v>0</v>
          </cell>
          <cell r="J467">
            <v>0</v>
          </cell>
          <cell r="K467">
            <v>0</v>
          </cell>
          <cell r="L467" t="str">
            <v>Retiro anticipado</v>
          </cell>
          <cell r="M467" t="str">
            <v>Retiro Anticipado</v>
          </cell>
          <cell r="N467" t="str">
            <v>Retiro Anticipado</v>
          </cell>
          <cell r="O467" t="str">
            <v>Edif. Petrobras</v>
          </cell>
          <cell r="P467">
            <v>25934</v>
          </cell>
        </row>
        <row r="468">
          <cell r="A468">
            <v>60000033</v>
          </cell>
          <cell r="B468" t="str">
            <v>CREMON, OSCAR</v>
          </cell>
          <cell r="C468" t="str">
            <v>RETIRO ANTICIPADO</v>
          </cell>
          <cell r="D468">
            <v>54</v>
          </cell>
          <cell r="E468" t="str">
            <v>Funciones Centralizadas</v>
          </cell>
          <cell r="F468" t="str">
            <v>Fun. Centr. PB Arg. S.A.</v>
          </cell>
          <cell r="G468" t="str">
            <v>GCIA. EJECUTIVA DE RR.HH.</v>
          </cell>
          <cell r="H468" t="str">
            <v>RETIROS ANTICIPADOS</v>
          </cell>
          <cell r="I468">
            <v>0</v>
          </cell>
          <cell r="J468">
            <v>0</v>
          </cell>
          <cell r="K468">
            <v>0</v>
          </cell>
          <cell r="L468" t="str">
            <v>Retiro anticipado</v>
          </cell>
          <cell r="M468" t="str">
            <v>Retiro Anticipado</v>
          </cell>
          <cell r="N468" t="str">
            <v>Retiro Anticipado</v>
          </cell>
          <cell r="O468" t="str">
            <v>Edif. Petrobras</v>
          </cell>
          <cell r="P468">
            <v>30682</v>
          </cell>
        </row>
        <row r="469">
          <cell r="A469">
            <v>60000038</v>
          </cell>
          <cell r="B469" t="str">
            <v>ZANNI, LUIS MARIA</v>
          </cell>
          <cell r="C469" t="str">
            <v>RETIRO ANTICIPADO</v>
          </cell>
          <cell r="D469">
            <v>54</v>
          </cell>
          <cell r="E469" t="str">
            <v>Funciones Centralizadas</v>
          </cell>
          <cell r="F469" t="str">
            <v>Fun. Centr. PB Arg. S.A.</v>
          </cell>
          <cell r="G469" t="str">
            <v>GCIA. EJECUTIVA DE RR.HH.</v>
          </cell>
          <cell r="H469" t="str">
            <v>RETIROS ANTICIPADOS</v>
          </cell>
          <cell r="I469">
            <v>0</v>
          </cell>
          <cell r="J469">
            <v>0</v>
          </cell>
          <cell r="K469">
            <v>0</v>
          </cell>
          <cell r="L469" t="str">
            <v>Retiro anticipado</v>
          </cell>
          <cell r="M469" t="str">
            <v>Retiro Anticipado</v>
          </cell>
          <cell r="N469" t="str">
            <v>Retiro Anticipado</v>
          </cell>
          <cell r="O469" t="str">
            <v>Edif. Petrobras</v>
          </cell>
          <cell r="P469">
            <v>25659</v>
          </cell>
        </row>
        <row r="470">
          <cell r="A470">
            <v>60000039</v>
          </cell>
          <cell r="B470" t="str">
            <v>BARELLI, JUAN AQUILES</v>
          </cell>
          <cell r="C470" t="str">
            <v>RETIRO ANTICIPADO</v>
          </cell>
          <cell r="D470">
            <v>54</v>
          </cell>
          <cell r="E470" t="str">
            <v>Funciones Centralizadas</v>
          </cell>
          <cell r="F470" t="str">
            <v>Fun. Centr. PB Arg. S.A.</v>
          </cell>
          <cell r="G470" t="str">
            <v>GCIA. EJECUTIVA DE RR.HH.</v>
          </cell>
          <cell r="H470" t="str">
            <v>RETIROS ANTICIPADOS</v>
          </cell>
          <cell r="I470">
            <v>0</v>
          </cell>
          <cell r="J470">
            <v>0</v>
          </cell>
          <cell r="K470">
            <v>0</v>
          </cell>
          <cell r="L470" t="str">
            <v>Retiro anticipado</v>
          </cell>
          <cell r="M470" t="str">
            <v>Retiro Anticipado</v>
          </cell>
          <cell r="N470" t="str">
            <v>Retiro Anticipado</v>
          </cell>
          <cell r="O470" t="str">
            <v>Edif. Petrobras</v>
          </cell>
          <cell r="P470">
            <v>24869</v>
          </cell>
        </row>
        <row r="471">
          <cell r="A471">
            <v>60000044</v>
          </cell>
          <cell r="B471" t="str">
            <v>MORALES, PAULO FLORENTINO</v>
          </cell>
          <cell r="C471" t="str">
            <v>RETIRO ANTICIPADO</v>
          </cell>
          <cell r="D471">
            <v>53</v>
          </cell>
          <cell r="E471" t="str">
            <v>Funciones Centralizadas</v>
          </cell>
          <cell r="F471" t="str">
            <v>Fun. Centr. PB Arg. S.A.</v>
          </cell>
          <cell r="G471" t="str">
            <v>GCIA. EJECUTIVA DE RR.HH.</v>
          </cell>
          <cell r="H471" t="str">
            <v>RETIROS ANTICIPADOS</v>
          </cell>
          <cell r="I471">
            <v>0</v>
          </cell>
          <cell r="J471">
            <v>0</v>
          </cell>
          <cell r="K471">
            <v>0</v>
          </cell>
          <cell r="L471" t="str">
            <v>Retiro anticipado</v>
          </cell>
          <cell r="M471" t="str">
            <v>Retiro Anticipado</v>
          </cell>
          <cell r="N471" t="str">
            <v>Retiro Anticipado</v>
          </cell>
          <cell r="O471" t="str">
            <v>Edif. Petrobras</v>
          </cell>
          <cell r="P471">
            <v>27546</v>
          </cell>
        </row>
        <row r="472">
          <cell r="A472">
            <v>60000045</v>
          </cell>
          <cell r="B472" t="str">
            <v>SCOGLIA, LUIS MARIO</v>
          </cell>
          <cell r="C472" t="str">
            <v>RETIRO ANTICIPADO</v>
          </cell>
          <cell r="D472">
            <v>53</v>
          </cell>
          <cell r="E472" t="str">
            <v>Funciones Centralizadas</v>
          </cell>
          <cell r="F472" t="str">
            <v>Fun. Centr. PB Arg. S.A.</v>
          </cell>
          <cell r="G472" t="str">
            <v>GCIA. EJECUTIVA DE RR.HH.</v>
          </cell>
          <cell r="H472" t="str">
            <v>RETIROS ANTICIPADOS</v>
          </cell>
          <cell r="I472">
            <v>0</v>
          </cell>
          <cell r="J472">
            <v>0</v>
          </cell>
          <cell r="K472">
            <v>0</v>
          </cell>
          <cell r="L472" t="str">
            <v>Retiro anticipado</v>
          </cell>
          <cell r="M472" t="str">
            <v>Retiro Anticipado</v>
          </cell>
          <cell r="N472" t="str">
            <v>Retiro Anticipado</v>
          </cell>
          <cell r="O472" t="str">
            <v>Edif. Petrobras</v>
          </cell>
          <cell r="P472">
            <v>28491</v>
          </cell>
        </row>
        <row r="473">
          <cell r="A473">
            <v>60000048</v>
          </cell>
          <cell r="B473" t="str">
            <v>REFOSCO, ROGELIO</v>
          </cell>
          <cell r="C473" t="str">
            <v>RETIRO ANTICIPADO</v>
          </cell>
          <cell r="D473">
            <v>53</v>
          </cell>
          <cell r="E473" t="str">
            <v>Funciones Centralizadas</v>
          </cell>
          <cell r="F473" t="str">
            <v>Fun. Centr. PB Arg. S.A.</v>
          </cell>
          <cell r="G473" t="str">
            <v>GCIA. EJECUTIVA DE RR.HH.</v>
          </cell>
          <cell r="H473" t="str">
            <v>RETIROS ANTICIPADOS</v>
          </cell>
          <cell r="I473">
            <v>0</v>
          </cell>
          <cell r="J473">
            <v>0</v>
          </cell>
          <cell r="K473">
            <v>0</v>
          </cell>
          <cell r="L473" t="str">
            <v>Retiro anticipado</v>
          </cell>
          <cell r="M473" t="str">
            <v>Retiro Anticipado</v>
          </cell>
          <cell r="N473" t="str">
            <v>Retiro Anticipado</v>
          </cell>
          <cell r="O473" t="str">
            <v>Edif. Petrobras</v>
          </cell>
          <cell r="P473">
            <v>25324</v>
          </cell>
        </row>
        <row r="474">
          <cell r="A474">
            <v>60000049</v>
          </cell>
          <cell r="B474" t="str">
            <v>CASAL, JORGE</v>
          </cell>
          <cell r="C474" t="str">
            <v>RETIRO ANTICIPADO</v>
          </cell>
          <cell r="D474">
            <v>57</v>
          </cell>
          <cell r="E474" t="str">
            <v>Funciones Centralizadas</v>
          </cell>
          <cell r="F474" t="str">
            <v>Fun. Centr. PB Arg. S.A.</v>
          </cell>
          <cell r="G474" t="str">
            <v>GCIA. EJECUTIVA DE RR.HH.</v>
          </cell>
          <cell r="H474" t="str">
            <v>RETIROS ANTICIPADOS</v>
          </cell>
          <cell r="I474">
            <v>0</v>
          </cell>
          <cell r="J474">
            <v>0</v>
          </cell>
          <cell r="K474">
            <v>0</v>
          </cell>
          <cell r="L474" t="str">
            <v>Retiro anticipado</v>
          </cell>
          <cell r="M474" t="str">
            <v>Retiro Anticipado</v>
          </cell>
          <cell r="N474" t="str">
            <v>Retiro Anticipado</v>
          </cell>
          <cell r="O474" t="str">
            <v>Edif. Petrobras</v>
          </cell>
          <cell r="P474">
            <v>37500</v>
          </cell>
        </row>
        <row r="475">
          <cell r="A475">
            <v>60000061</v>
          </cell>
          <cell r="B475" t="str">
            <v>BOETTNER, RODOLFO ENRIQUE</v>
          </cell>
          <cell r="C475" t="str">
            <v>RETIRO ANTICIPADO</v>
          </cell>
          <cell r="D475">
            <v>56</v>
          </cell>
          <cell r="E475" t="str">
            <v>Funciones Centralizadas</v>
          </cell>
          <cell r="F475" t="str">
            <v>Fun. Centr. PB Arg. S.A.</v>
          </cell>
          <cell r="G475" t="str">
            <v>GCIA. EJECUTIVA DE RR.HH.</v>
          </cell>
          <cell r="H475" t="str">
            <v>RETIROS ANTICIPADOS</v>
          </cell>
          <cell r="I475">
            <v>0</v>
          </cell>
          <cell r="J475">
            <v>0</v>
          </cell>
          <cell r="K475">
            <v>0</v>
          </cell>
          <cell r="L475" t="str">
            <v>Retiro anticipado</v>
          </cell>
          <cell r="M475" t="str">
            <v>Retiro Anticipado</v>
          </cell>
          <cell r="N475" t="str">
            <v>Retiro Anticipado</v>
          </cell>
          <cell r="O475" t="str">
            <v>Edif. Petrobras</v>
          </cell>
          <cell r="P475">
            <v>29978</v>
          </cell>
        </row>
        <row r="476">
          <cell r="A476">
            <v>60000068</v>
          </cell>
          <cell r="B476" t="str">
            <v>CIFRE, MIGUEL GERARDO</v>
          </cell>
          <cell r="C476" t="str">
            <v>RETIRO ANTICIPADO</v>
          </cell>
          <cell r="D476">
            <v>57</v>
          </cell>
          <cell r="E476" t="str">
            <v>Funciones Centralizadas</v>
          </cell>
          <cell r="F476" t="str">
            <v>Fun. Centr. PB Arg. S.A.</v>
          </cell>
          <cell r="G476" t="str">
            <v>GCIA. EJECUTIVA DE RR.HH.</v>
          </cell>
          <cell r="H476" t="str">
            <v>RETIROS ANTICIPADOS</v>
          </cell>
          <cell r="I476">
            <v>0</v>
          </cell>
          <cell r="J476">
            <v>0</v>
          </cell>
          <cell r="K476">
            <v>0</v>
          </cell>
          <cell r="L476" t="str">
            <v>Retiro anticipado</v>
          </cell>
          <cell r="M476" t="str">
            <v>Retiro Anticipado</v>
          </cell>
          <cell r="N476" t="str">
            <v>Retiro Anticipado</v>
          </cell>
          <cell r="O476" t="str">
            <v>Edif. Petrobras</v>
          </cell>
          <cell r="P476">
            <v>27151</v>
          </cell>
        </row>
        <row r="477">
          <cell r="A477">
            <v>60000080</v>
          </cell>
          <cell r="B477" t="str">
            <v>VAZQUEZ, LUIS FERNANDO</v>
          </cell>
          <cell r="C477" t="str">
            <v>ABOGADO CONSULTOR</v>
          </cell>
          <cell r="D477">
            <v>57</v>
          </cell>
          <cell r="E477" t="str">
            <v>Funciones Centralizadas</v>
          </cell>
          <cell r="F477" t="str">
            <v>Fun. Centr. PB Arg. S.A.</v>
          </cell>
          <cell r="G477" t="str">
            <v>DIRECCION DE LEGALES</v>
          </cell>
          <cell r="H477" t="str">
            <v>LEGALES E&amp;P</v>
          </cell>
          <cell r="I477">
            <v>0</v>
          </cell>
          <cell r="J477">
            <v>0</v>
          </cell>
          <cell r="K477">
            <v>0</v>
          </cell>
          <cell r="L477" t="str">
            <v>Activos</v>
          </cell>
          <cell r="M477" t="str">
            <v>Fuera de Convenio</v>
          </cell>
          <cell r="N477" t="str">
            <v>Indeterminado</v>
          </cell>
          <cell r="O477" t="str">
            <v>Edif. Petrobras</v>
          </cell>
          <cell r="P477">
            <v>26846</v>
          </cell>
        </row>
        <row r="478">
          <cell r="A478">
            <v>60000083</v>
          </cell>
          <cell r="B478" t="str">
            <v>MAZZARO, MARIA MONICA</v>
          </cell>
          <cell r="C478" t="str">
            <v>ASISTENTE</v>
          </cell>
          <cell r="D478">
            <v>54</v>
          </cell>
          <cell r="E478" t="str">
            <v>Funciones Centralizadas</v>
          </cell>
          <cell r="F478" t="str">
            <v>Fun. Centr. PB Arg. S.A.</v>
          </cell>
          <cell r="G478" t="str">
            <v>GCIA. EJECUTIVA DE  AUDITORIA INTERNA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 t="str">
            <v>Activos</v>
          </cell>
          <cell r="M478" t="str">
            <v>Fuera de Convenio</v>
          </cell>
          <cell r="N478" t="str">
            <v>Indeterminado</v>
          </cell>
          <cell r="O478" t="str">
            <v>Edif. Petrobras</v>
          </cell>
          <cell r="P478">
            <v>29403</v>
          </cell>
        </row>
        <row r="479">
          <cell r="A479">
            <v>60000133</v>
          </cell>
          <cell r="B479" t="str">
            <v>BORDA, MARTA ELENA</v>
          </cell>
          <cell r="C479" t="str">
            <v>RETIRO ANTICIPADO</v>
          </cell>
          <cell r="D479">
            <v>52</v>
          </cell>
          <cell r="E479" t="str">
            <v>Funciones Centralizadas</v>
          </cell>
          <cell r="F479" t="str">
            <v>Fun. Centr. PB Arg. S.A.</v>
          </cell>
          <cell r="G479" t="str">
            <v>GCIA. EJECUTIVA DE RR.HH.</v>
          </cell>
          <cell r="H479" t="str">
            <v>RETIROS ANTICIPADOS</v>
          </cell>
          <cell r="I479">
            <v>0</v>
          </cell>
          <cell r="J479">
            <v>0</v>
          </cell>
          <cell r="K479">
            <v>0</v>
          </cell>
          <cell r="L479" t="str">
            <v>Retiro anticipado</v>
          </cell>
          <cell r="M479" t="str">
            <v>Retiro Anticipado</v>
          </cell>
          <cell r="N479" t="str">
            <v>Retiro Anticipado</v>
          </cell>
          <cell r="O479" t="str">
            <v>Edif. Petrobras</v>
          </cell>
          <cell r="P479">
            <v>28751</v>
          </cell>
        </row>
        <row r="480">
          <cell r="A480">
            <v>60000165</v>
          </cell>
          <cell r="B480" t="str">
            <v>CARASATORRE, JOSE NORBERTO</v>
          </cell>
          <cell r="C480" t="str">
            <v>RETIRO ANTICIPADO</v>
          </cell>
          <cell r="D480">
            <v>52</v>
          </cell>
          <cell r="E480" t="str">
            <v>Funciones Centralizadas</v>
          </cell>
          <cell r="F480" t="str">
            <v>Fun. Centr. PB Arg. S.A.</v>
          </cell>
          <cell r="G480" t="str">
            <v>GCIA. EJECUTIVA DE RR.HH.</v>
          </cell>
          <cell r="H480" t="str">
            <v>RETIROS ANTICIPADOS</v>
          </cell>
          <cell r="I480">
            <v>0</v>
          </cell>
          <cell r="J480">
            <v>0</v>
          </cell>
          <cell r="K480">
            <v>0</v>
          </cell>
          <cell r="L480" t="str">
            <v>Retiro anticipado</v>
          </cell>
          <cell r="M480" t="str">
            <v>Retiro Anticipado</v>
          </cell>
          <cell r="N480" t="str">
            <v>Retiro Anticipado</v>
          </cell>
          <cell r="O480" t="str">
            <v>Edif. Petrobras</v>
          </cell>
          <cell r="P480">
            <v>35096</v>
          </cell>
        </row>
        <row r="481">
          <cell r="A481">
            <v>60000174</v>
          </cell>
          <cell r="B481" t="str">
            <v>HERRERA, NESTOR ENRIQUE</v>
          </cell>
          <cell r="C481" t="str">
            <v>RETIRO ANTICIPADO</v>
          </cell>
          <cell r="D481">
            <v>51</v>
          </cell>
          <cell r="E481" t="str">
            <v>Funciones Centralizadas</v>
          </cell>
          <cell r="F481" t="str">
            <v>Fun. Centr. PB Arg. S.A.</v>
          </cell>
          <cell r="G481" t="str">
            <v>GCIA. EJECUTIVA DE RR.HH.</v>
          </cell>
          <cell r="H481" t="str">
            <v>RETIROS ANTICIPADOS</v>
          </cell>
          <cell r="I481">
            <v>0</v>
          </cell>
          <cell r="J481">
            <v>0</v>
          </cell>
          <cell r="K481">
            <v>0</v>
          </cell>
          <cell r="L481" t="str">
            <v>Retiro anticipado</v>
          </cell>
          <cell r="M481" t="str">
            <v>Retiro Anticipado</v>
          </cell>
          <cell r="N481" t="str">
            <v>Retiro Anticipado</v>
          </cell>
          <cell r="O481" t="str">
            <v>Edif. Petrobras</v>
          </cell>
          <cell r="P481">
            <v>30803</v>
          </cell>
        </row>
        <row r="482">
          <cell r="A482">
            <v>60000176</v>
          </cell>
          <cell r="B482" t="str">
            <v>RENNIS, DANIEL E</v>
          </cell>
          <cell r="C482" t="str">
            <v>RETIRO ANTICIPADO</v>
          </cell>
          <cell r="D482">
            <v>61</v>
          </cell>
          <cell r="E482" t="str">
            <v>Funciones Centralizadas</v>
          </cell>
          <cell r="F482" t="str">
            <v>Fun. Centr. PB Arg. S.A.</v>
          </cell>
          <cell r="G482" t="str">
            <v>GCIA. EJECUTIVA DE RR.HH.</v>
          </cell>
          <cell r="H482" t="str">
            <v>RETIROS ANTICIPADOS</v>
          </cell>
          <cell r="I482">
            <v>0</v>
          </cell>
          <cell r="J482">
            <v>0</v>
          </cell>
          <cell r="K482">
            <v>0</v>
          </cell>
          <cell r="L482" t="str">
            <v>Retiro anticipado</v>
          </cell>
          <cell r="M482" t="str">
            <v>Retiro Anticipado</v>
          </cell>
          <cell r="N482" t="str">
            <v>Retiro Anticipado</v>
          </cell>
          <cell r="O482" t="str">
            <v>Edif. Petrobras</v>
          </cell>
          <cell r="P482">
            <v>27242</v>
          </cell>
        </row>
        <row r="483">
          <cell r="A483">
            <v>60000177</v>
          </cell>
          <cell r="B483" t="str">
            <v>GRITTINI, RAUL HECTOR</v>
          </cell>
          <cell r="C483" t="str">
            <v>RETIRO ANTICIPADO</v>
          </cell>
          <cell r="D483">
            <v>52</v>
          </cell>
          <cell r="E483" t="str">
            <v>Funciones Centralizadas</v>
          </cell>
          <cell r="F483" t="str">
            <v>Fun. Centr. PB Arg. S.A.</v>
          </cell>
          <cell r="G483" t="str">
            <v>GCIA. EJECUTIVA DE RR.HH.</v>
          </cell>
          <cell r="H483" t="str">
            <v>RETIROS ANTICIPADOS</v>
          </cell>
          <cell r="I483">
            <v>0</v>
          </cell>
          <cell r="J483">
            <v>0</v>
          </cell>
          <cell r="K483">
            <v>0</v>
          </cell>
          <cell r="L483" t="str">
            <v>Retiro anticipado</v>
          </cell>
          <cell r="M483" t="str">
            <v>Retiro Anticipado</v>
          </cell>
          <cell r="N483" t="str">
            <v>Retiro Anticipado</v>
          </cell>
          <cell r="O483" t="str">
            <v>Edif. Petrobras</v>
          </cell>
          <cell r="P483">
            <v>35737</v>
          </cell>
        </row>
        <row r="484">
          <cell r="A484">
            <v>60000180</v>
          </cell>
          <cell r="B484" t="str">
            <v>VITTOR, HUGO REYNALDO</v>
          </cell>
          <cell r="C484" t="str">
            <v>ANALISTA SR.</v>
          </cell>
          <cell r="D484">
            <v>56</v>
          </cell>
          <cell r="E484" t="str">
            <v>Funciones Centralizadas</v>
          </cell>
          <cell r="F484" t="str">
            <v>Fun. Centr. PB Arg. S.A.</v>
          </cell>
          <cell r="G484" t="str">
            <v>DIRECCION DE LEGALES</v>
          </cell>
          <cell r="H484" t="str">
            <v>LEGALES RR.HH. Y CONTENCIOSO</v>
          </cell>
          <cell r="I484">
            <v>0</v>
          </cell>
          <cell r="J484">
            <v>0</v>
          </cell>
          <cell r="K484">
            <v>0</v>
          </cell>
          <cell r="L484" t="str">
            <v>Activos</v>
          </cell>
          <cell r="M484" t="str">
            <v>Fuera de Convenio</v>
          </cell>
          <cell r="N484" t="str">
            <v>Indeterminado</v>
          </cell>
          <cell r="O484" t="str">
            <v>Edif. Petrobras</v>
          </cell>
          <cell r="P484">
            <v>38322</v>
          </cell>
        </row>
        <row r="485">
          <cell r="A485">
            <v>60000182</v>
          </cell>
          <cell r="B485" t="str">
            <v>RIERA, CARLOS SANTIAGO</v>
          </cell>
          <cell r="C485" t="str">
            <v>RETIRO ANTICIPADO</v>
          </cell>
          <cell r="D485">
            <v>52</v>
          </cell>
          <cell r="E485" t="str">
            <v>Funciones Centralizadas</v>
          </cell>
          <cell r="F485" t="str">
            <v>Fun. Centr. PB Arg. S.A.</v>
          </cell>
          <cell r="G485" t="str">
            <v>GCIA. EJECUTIVA DE RR.HH.</v>
          </cell>
          <cell r="H485" t="str">
            <v>RETIROS ANTICIPADOS</v>
          </cell>
          <cell r="I485">
            <v>0</v>
          </cell>
          <cell r="J485">
            <v>0</v>
          </cell>
          <cell r="K485">
            <v>0</v>
          </cell>
          <cell r="L485" t="str">
            <v>Retiro anticipado</v>
          </cell>
          <cell r="M485" t="str">
            <v>Retiro Anticipado</v>
          </cell>
          <cell r="N485" t="str">
            <v>Retiro Anticipado</v>
          </cell>
          <cell r="O485" t="str">
            <v>Edif. Petrobras</v>
          </cell>
          <cell r="P485">
            <v>36305</v>
          </cell>
        </row>
        <row r="486">
          <cell r="A486">
            <v>60000183</v>
          </cell>
          <cell r="B486" t="str">
            <v>DIACO, JORGE ALBERTO</v>
          </cell>
          <cell r="C486" t="str">
            <v>RETIRO ANTICIPADO</v>
          </cell>
          <cell r="D486">
            <v>57</v>
          </cell>
          <cell r="E486" t="str">
            <v>Funciones Centralizadas</v>
          </cell>
          <cell r="F486" t="str">
            <v>Fun. Centr. PB Arg. S.A.</v>
          </cell>
          <cell r="G486" t="str">
            <v>GCIA. EJECUTIVA DE RR.HH.</v>
          </cell>
          <cell r="H486" t="str">
            <v>RETIROS ANTICIPADOS</v>
          </cell>
          <cell r="I486">
            <v>0</v>
          </cell>
          <cell r="J486">
            <v>0</v>
          </cell>
          <cell r="K486">
            <v>0</v>
          </cell>
          <cell r="L486" t="str">
            <v>Retiro anticipado</v>
          </cell>
          <cell r="M486" t="str">
            <v>Retiro Anticipado</v>
          </cell>
          <cell r="N486" t="str">
            <v>Retiro Anticipado</v>
          </cell>
          <cell r="O486" t="str">
            <v>Edif. Petrobras</v>
          </cell>
          <cell r="P486">
            <v>34912</v>
          </cell>
        </row>
        <row r="487">
          <cell r="A487">
            <v>60000186</v>
          </cell>
          <cell r="B487" t="str">
            <v>SILVA, ROBERTO ALBERTO</v>
          </cell>
          <cell r="C487" t="str">
            <v>ANALISTA SR.</v>
          </cell>
          <cell r="D487">
            <v>56</v>
          </cell>
          <cell r="E487" t="str">
            <v>Funciones Centralizadas</v>
          </cell>
          <cell r="F487" t="str">
            <v>Fun. Centr. PB Arg. S.A.</v>
          </cell>
          <cell r="G487" t="str">
            <v>GCIA. EJECUTIVA DE CSMS</v>
          </cell>
          <cell r="H487" t="str">
            <v>CSMS INDUSTRIAL Y FFCC</v>
          </cell>
          <cell r="I487">
            <v>0</v>
          </cell>
          <cell r="J487">
            <v>0</v>
          </cell>
          <cell r="K487">
            <v>0</v>
          </cell>
          <cell r="L487" t="str">
            <v>Activos</v>
          </cell>
          <cell r="M487" t="str">
            <v>Fuera de Convenio</v>
          </cell>
          <cell r="N487" t="str">
            <v>Indeterminado</v>
          </cell>
          <cell r="O487" t="str">
            <v>Edif. Petrobras</v>
          </cell>
          <cell r="P487">
            <v>35309</v>
          </cell>
        </row>
        <row r="488">
          <cell r="A488">
            <v>60000191</v>
          </cell>
          <cell r="B488" t="str">
            <v>ALCOBA, HUGO ALBERTO</v>
          </cell>
          <cell r="C488" t="str">
            <v>RETIRO ANTICIPADO</v>
          </cell>
          <cell r="D488">
            <v>55</v>
          </cell>
          <cell r="E488" t="str">
            <v>Funciones Centralizadas</v>
          </cell>
          <cell r="F488" t="str">
            <v>Fun. Centr. PB Arg. S.A.</v>
          </cell>
          <cell r="G488" t="str">
            <v>GCIA. EJECUTIVA DE RR.HH.</v>
          </cell>
          <cell r="H488" t="str">
            <v>RETIROS ANTICIPADOS</v>
          </cell>
          <cell r="I488">
            <v>0</v>
          </cell>
          <cell r="J488">
            <v>0</v>
          </cell>
          <cell r="K488">
            <v>0</v>
          </cell>
          <cell r="L488" t="str">
            <v>Retiro anticipado</v>
          </cell>
          <cell r="M488" t="str">
            <v>Retiro Anticipado</v>
          </cell>
          <cell r="N488" t="str">
            <v>Retiro Anticipado</v>
          </cell>
          <cell r="O488" t="str">
            <v>Edif. Petrobras</v>
          </cell>
          <cell r="P488">
            <v>35765</v>
          </cell>
        </row>
        <row r="489">
          <cell r="A489">
            <v>60000193</v>
          </cell>
          <cell r="B489" t="str">
            <v>COPELLO, JORGE CARLOS</v>
          </cell>
          <cell r="C489" t="str">
            <v>RETIRO ANTICIPADO</v>
          </cell>
          <cell r="D489">
            <v>59</v>
          </cell>
          <cell r="E489" t="str">
            <v>Funciones Centralizadas</v>
          </cell>
          <cell r="F489" t="str">
            <v>Fun. Centr. PB Arg. S.A.</v>
          </cell>
          <cell r="G489" t="str">
            <v>GCIA. EJECUTIVA DE RR.HH.</v>
          </cell>
          <cell r="H489" t="str">
            <v>RETIROS ANTICIPADOS</v>
          </cell>
          <cell r="I489">
            <v>0</v>
          </cell>
          <cell r="J489">
            <v>0</v>
          </cell>
          <cell r="K489">
            <v>0</v>
          </cell>
          <cell r="L489" t="str">
            <v>Retiro anticipado</v>
          </cell>
          <cell r="M489" t="str">
            <v>Retiro Anticipado</v>
          </cell>
          <cell r="N489" t="str">
            <v>Retiro Anticipado</v>
          </cell>
          <cell r="O489" t="str">
            <v>Edif. Petrobras</v>
          </cell>
          <cell r="P489">
            <v>24685</v>
          </cell>
        </row>
        <row r="490">
          <cell r="A490">
            <v>60000204</v>
          </cell>
          <cell r="B490" t="str">
            <v>CANEPA, ALBERTO HECTOR</v>
          </cell>
          <cell r="C490" t="str">
            <v>RETIRO ANTICIPADO</v>
          </cell>
          <cell r="D490">
            <v>52</v>
          </cell>
          <cell r="E490" t="str">
            <v>Funciones Centralizadas</v>
          </cell>
          <cell r="F490" t="str">
            <v>Fun. Centr. PB Arg. S.A.</v>
          </cell>
          <cell r="G490" t="str">
            <v>GCIA. EJECUTIVA DE RR.HH.</v>
          </cell>
          <cell r="H490" t="str">
            <v>RETIROS ANTICIPADOS</v>
          </cell>
          <cell r="I490">
            <v>0</v>
          </cell>
          <cell r="J490">
            <v>0</v>
          </cell>
          <cell r="K490">
            <v>0</v>
          </cell>
          <cell r="L490" t="str">
            <v>Retiro anticipado</v>
          </cell>
          <cell r="M490" t="str">
            <v>Retiro Anticipado</v>
          </cell>
          <cell r="N490" t="str">
            <v>Retiro Anticipado</v>
          </cell>
          <cell r="O490" t="str">
            <v>Edif. Petrobras</v>
          </cell>
          <cell r="P490">
            <v>33457</v>
          </cell>
        </row>
        <row r="491">
          <cell r="A491">
            <v>60000207</v>
          </cell>
          <cell r="B491" t="str">
            <v>VENTURA, REINALDO MIGUEL</v>
          </cell>
          <cell r="C491" t="str">
            <v>RETIRO ANTICIPADO</v>
          </cell>
          <cell r="D491">
            <v>52</v>
          </cell>
          <cell r="E491" t="str">
            <v>Funciones Centralizadas</v>
          </cell>
          <cell r="F491" t="str">
            <v>Fun. Centr. PB Arg. S.A.</v>
          </cell>
          <cell r="G491" t="str">
            <v>GCIA. EJECUTIVA DE RR.HH.</v>
          </cell>
          <cell r="H491" t="str">
            <v>RETIROS ANTICIPADOS</v>
          </cell>
          <cell r="I491">
            <v>0</v>
          </cell>
          <cell r="J491">
            <v>0</v>
          </cell>
          <cell r="K491">
            <v>0</v>
          </cell>
          <cell r="L491" t="str">
            <v>Retiro anticipado</v>
          </cell>
          <cell r="M491" t="str">
            <v>Retiro Anticipado</v>
          </cell>
          <cell r="N491" t="str">
            <v>Retiro Anticipado</v>
          </cell>
          <cell r="O491" t="str">
            <v>Edif. Petrobras</v>
          </cell>
          <cell r="P491">
            <v>28387</v>
          </cell>
        </row>
        <row r="492">
          <cell r="A492">
            <v>60000208</v>
          </cell>
          <cell r="B492" t="str">
            <v>RIOS REY, ALBERTO HECTOR</v>
          </cell>
          <cell r="C492" t="str">
            <v>RETIRO ANTICIPADO</v>
          </cell>
          <cell r="D492">
            <v>54</v>
          </cell>
          <cell r="E492" t="str">
            <v>Funciones Centralizadas</v>
          </cell>
          <cell r="F492" t="str">
            <v>Fun. Centr. PB Arg. S.A.</v>
          </cell>
          <cell r="G492" t="str">
            <v>GCIA. EJECUTIVA DE RR.HH.</v>
          </cell>
          <cell r="H492" t="str">
            <v>RETIROS ANTICIPADOS</v>
          </cell>
          <cell r="I492">
            <v>0</v>
          </cell>
          <cell r="J492">
            <v>0</v>
          </cell>
          <cell r="K492">
            <v>0</v>
          </cell>
          <cell r="L492" t="str">
            <v>Retiro anticipado</v>
          </cell>
          <cell r="M492" t="str">
            <v>Retiro Anticipado</v>
          </cell>
          <cell r="N492" t="str">
            <v>Retiro Anticipado</v>
          </cell>
          <cell r="O492" t="str">
            <v>Edif. Petrobras</v>
          </cell>
          <cell r="P492">
            <v>37043</v>
          </cell>
        </row>
        <row r="493">
          <cell r="A493">
            <v>60000209</v>
          </cell>
          <cell r="B493" t="str">
            <v>CASTIÑEIRA, EDUARDO</v>
          </cell>
          <cell r="C493" t="str">
            <v>GERENTE</v>
          </cell>
          <cell r="D493">
            <v>60</v>
          </cell>
          <cell r="E493" t="str">
            <v>Funciones Centralizadas</v>
          </cell>
          <cell r="F493" t="str">
            <v>Fun. Centr. PB Arg. S.A.</v>
          </cell>
          <cell r="G493" t="str">
            <v>DIRECCION DE ADMINIST. Y FINANZAS</v>
          </cell>
          <cell r="H493" t="str">
            <v>TECNOLOGIA INFORMATICA</v>
          </cell>
          <cell r="I493" t="str">
            <v>OPERACIONES Y TELECOMUNICACIONES</v>
          </cell>
          <cell r="J493">
            <v>0</v>
          </cell>
          <cell r="K493">
            <v>0</v>
          </cell>
          <cell r="L493" t="str">
            <v>Activos</v>
          </cell>
          <cell r="M493" t="str">
            <v>Fuera de Convenio</v>
          </cell>
          <cell r="N493" t="str">
            <v>Indeterminado</v>
          </cell>
          <cell r="O493" t="str">
            <v>Edif. Petrobras</v>
          </cell>
          <cell r="P493">
            <v>33970</v>
          </cell>
        </row>
        <row r="494">
          <cell r="A494">
            <v>60000210</v>
          </cell>
          <cell r="B494" t="str">
            <v>MONTAÑEZ, JUAN CARLOS</v>
          </cell>
          <cell r="C494" t="str">
            <v>RETIRO ANTICIPADO</v>
          </cell>
          <cell r="D494">
            <v>55</v>
          </cell>
          <cell r="E494" t="str">
            <v>Funciones Centralizadas</v>
          </cell>
          <cell r="F494" t="str">
            <v>Fun. Centr. PB Arg. S.A.</v>
          </cell>
          <cell r="G494" t="str">
            <v>GCIA. EJECUTIVA DE RR.HH.</v>
          </cell>
          <cell r="H494" t="str">
            <v>RETIROS ANTICIPADOS</v>
          </cell>
          <cell r="I494">
            <v>0</v>
          </cell>
          <cell r="J494">
            <v>0</v>
          </cell>
          <cell r="K494">
            <v>0</v>
          </cell>
          <cell r="L494" t="str">
            <v>Retiro anticipado</v>
          </cell>
          <cell r="M494" t="str">
            <v>Retiro Anticipado</v>
          </cell>
          <cell r="N494" t="str">
            <v>Retiro Anticipado</v>
          </cell>
          <cell r="O494" t="str">
            <v>Edif. Petrobras</v>
          </cell>
          <cell r="P494">
            <v>34608</v>
          </cell>
        </row>
        <row r="495">
          <cell r="A495">
            <v>60000228</v>
          </cell>
          <cell r="B495" t="str">
            <v>DIETZ, ALFREDO HORACIO</v>
          </cell>
          <cell r="C495" t="str">
            <v>RETIRO ANTICIPADO</v>
          </cell>
          <cell r="D495">
            <v>53</v>
          </cell>
          <cell r="E495" t="str">
            <v>Funciones Centralizadas</v>
          </cell>
          <cell r="F495" t="str">
            <v>Fun. Centr. PB Arg. S.A.</v>
          </cell>
          <cell r="G495" t="str">
            <v>GCIA. EJECUTIVA DE RR.HH.</v>
          </cell>
          <cell r="H495" t="str">
            <v>RETIROS ANTICIPADOS</v>
          </cell>
          <cell r="I495">
            <v>0</v>
          </cell>
          <cell r="J495">
            <v>0</v>
          </cell>
          <cell r="K495">
            <v>0</v>
          </cell>
          <cell r="L495" t="str">
            <v>Retiro anticipado</v>
          </cell>
          <cell r="M495" t="str">
            <v>Retiro Anticipado</v>
          </cell>
          <cell r="N495" t="str">
            <v>Retiro Anticipado</v>
          </cell>
          <cell r="O495" t="str">
            <v>Edif. Petrobras</v>
          </cell>
          <cell r="P495">
            <v>27485</v>
          </cell>
        </row>
        <row r="496">
          <cell r="A496">
            <v>60000234</v>
          </cell>
          <cell r="B496" t="str">
            <v>COLENZIO, JOSE</v>
          </cell>
          <cell r="C496" t="str">
            <v>COMPRADOR SSR.</v>
          </cell>
          <cell r="D496">
            <v>54</v>
          </cell>
          <cell r="E496" t="str">
            <v>Funciones Centralizadas</v>
          </cell>
          <cell r="F496" t="str">
            <v>Fun. Centr. PB Arg. S.A.</v>
          </cell>
          <cell r="G496" t="str">
            <v>DIRECCION DE ADMINIST. Y FINANZAS</v>
          </cell>
          <cell r="H496" t="str">
            <v>COMPRAS Y CONTRATACIONES</v>
          </cell>
          <cell r="I496" t="str">
            <v>INDUSTRIAL Y COMERCIAL</v>
          </cell>
          <cell r="J496" t="str">
            <v>BAHIA BLANCA</v>
          </cell>
          <cell r="K496">
            <v>0</v>
          </cell>
          <cell r="L496" t="str">
            <v>Activos</v>
          </cell>
          <cell r="M496" t="str">
            <v>Fuera de Convenio</v>
          </cell>
          <cell r="N496" t="str">
            <v>Indeterminado</v>
          </cell>
          <cell r="O496" t="str">
            <v>Edif. Petrobras</v>
          </cell>
          <cell r="P496">
            <v>36281</v>
          </cell>
        </row>
        <row r="497">
          <cell r="A497">
            <v>60000236</v>
          </cell>
          <cell r="B497" t="str">
            <v>MATHEU, JORGE EDUARDO</v>
          </cell>
          <cell r="C497" t="str">
            <v>RETIRO ANTICIPADO</v>
          </cell>
          <cell r="D497">
            <v>61</v>
          </cell>
          <cell r="E497" t="str">
            <v>Funciones Centralizadas</v>
          </cell>
          <cell r="F497" t="str">
            <v>Fun. Centr. PB Arg. S.A.</v>
          </cell>
          <cell r="G497" t="str">
            <v>GCIA. EJECUTIVA DE RR.HH.</v>
          </cell>
          <cell r="H497" t="str">
            <v>RETIROS ANTICIPADOS</v>
          </cell>
          <cell r="I497">
            <v>0</v>
          </cell>
          <cell r="J497">
            <v>0</v>
          </cell>
          <cell r="K497">
            <v>0</v>
          </cell>
          <cell r="L497" t="str">
            <v>Retiro anticipado</v>
          </cell>
          <cell r="M497" t="str">
            <v>Retiro Anticipado</v>
          </cell>
          <cell r="N497" t="str">
            <v>Retiro Anticipado</v>
          </cell>
          <cell r="O497" t="str">
            <v>Edif. Petrobras</v>
          </cell>
          <cell r="P497">
            <v>32295</v>
          </cell>
        </row>
        <row r="498">
          <cell r="A498">
            <v>60000246</v>
          </cell>
          <cell r="B498" t="str">
            <v>PABLO, RUBEN RODOLFO</v>
          </cell>
          <cell r="C498" t="str">
            <v>RETIRO ANTICIPADO</v>
          </cell>
          <cell r="D498">
            <v>52</v>
          </cell>
          <cell r="E498" t="str">
            <v>Funciones Centralizadas</v>
          </cell>
          <cell r="F498" t="str">
            <v>Fun. Centr. PB Arg. S.A.</v>
          </cell>
          <cell r="G498" t="str">
            <v>GCIA. EJECUTIVA DE RR.HH.</v>
          </cell>
          <cell r="H498" t="str">
            <v>RETIROS ANTICIPADOS</v>
          </cell>
          <cell r="I498">
            <v>0</v>
          </cell>
          <cell r="J498">
            <v>0</v>
          </cell>
          <cell r="K498">
            <v>0</v>
          </cell>
          <cell r="L498" t="str">
            <v>Retiro anticipado</v>
          </cell>
          <cell r="M498" t="str">
            <v>Retiro Anticipado</v>
          </cell>
          <cell r="N498" t="str">
            <v>Retiro Anticipado</v>
          </cell>
          <cell r="O498" t="str">
            <v>Edif. Petrobras</v>
          </cell>
          <cell r="P498">
            <v>30864</v>
          </cell>
        </row>
        <row r="499">
          <cell r="A499">
            <v>60000269</v>
          </cell>
          <cell r="B499" t="str">
            <v>FEU, ROBERTO JULIO</v>
          </cell>
          <cell r="C499" t="str">
            <v>ADMINISTRATIVO SSR.</v>
          </cell>
          <cell r="D499">
            <v>49</v>
          </cell>
          <cell r="E499" t="str">
            <v>Funciones Centralizadas</v>
          </cell>
          <cell r="F499" t="str">
            <v>Fun. Centr. PB Arg. S.A.</v>
          </cell>
          <cell r="G499" t="str">
            <v>DIRECCION DE ADMINIST. Y FINANZAS</v>
          </cell>
          <cell r="H499" t="str">
            <v>ADMINISTRACION</v>
          </cell>
          <cell r="I499" t="str">
            <v>CUENTAS A PAGAR</v>
          </cell>
          <cell r="J499" t="str">
            <v>ATENCION A PROVEEDORES</v>
          </cell>
          <cell r="K499">
            <v>0</v>
          </cell>
          <cell r="L499" t="str">
            <v>Activos</v>
          </cell>
          <cell r="M499" t="str">
            <v>Fuera de Convenio</v>
          </cell>
          <cell r="N499" t="str">
            <v>Indeterminado</v>
          </cell>
          <cell r="O499" t="str">
            <v>Edif. Petrobras</v>
          </cell>
          <cell r="P499">
            <v>35977</v>
          </cell>
        </row>
        <row r="500">
          <cell r="A500">
            <v>60000314</v>
          </cell>
          <cell r="B500" t="str">
            <v>GATTELLARI, VICENTE</v>
          </cell>
          <cell r="C500" t="str">
            <v>ANALISTA SR.</v>
          </cell>
          <cell r="D500">
            <v>57</v>
          </cell>
          <cell r="E500" t="str">
            <v>Funciones Centralizadas</v>
          </cell>
          <cell r="F500" t="str">
            <v>Fun. Centr. PB Arg. S.A.</v>
          </cell>
          <cell r="G500" t="str">
            <v>GCIA. EJECUTIVA DE CTROL DE GEST Y EST P</v>
          </cell>
          <cell r="H500" t="str">
            <v>CONTROL DE GESTION PROY., A&amp;F Y FFCC</v>
          </cell>
          <cell r="I500" t="str">
            <v>CONTROL DE GESTION PROYECTOS</v>
          </cell>
          <cell r="J500">
            <v>0</v>
          </cell>
          <cell r="K500">
            <v>0</v>
          </cell>
          <cell r="L500" t="str">
            <v>Activos</v>
          </cell>
          <cell r="M500" t="str">
            <v>Fuera de Convenio</v>
          </cell>
          <cell r="N500" t="str">
            <v>Indeterminado</v>
          </cell>
          <cell r="O500" t="str">
            <v>Edif. Petrobras</v>
          </cell>
          <cell r="P500">
            <v>27699</v>
          </cell>
        </row>
        <row r="501">
          <cell r="A501">
            <v>60000322</v>
          </cell>
          <cell r="B501" t="str">
            <v>TADEY, GRACIELA SUSANA</v>
          </cell>
          <cell r="C501" t="str">
            <v>SECRETARIA</v>
          </cell>
          <cell r="D501">
            <v>54</v>
          </cell>
          <cell r="E501" t="str">
            <v>Funciones Centralizadas</v>
          </cell>
          <cell r="F501" t="str">
            <v>Fun. Centr. PB Arg. S.A.</v>
          </cell>
          <cell r="G501" t="str">
            <v>DIRECCION DE LEGALES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 t="str">
            <v>Activos</v>
          </cell>
          <cell r="M501" t="str">
            <v>Fuera de Convenio</v>
          </cell>
          <cell r="N501" t="str">
            <v>Indeterminado</v>
          </cell>
          <cell r="O501" t="str">
            <v>Edif. Petrobras</v>
          </cell>
          <cell r="P501">
            <v>34279</v>
          </cell>
        </row>
        <row r="502">
          <cell r="A502">
            <v>60000329</v>
          </cell>
          <cell r="B502" t="str">
            <v>GAMBOA, RODOLFO GUSTAVO</v>
          </cell>
          <cell r="C502" t="str">
            <v>TECNICO SSR.</v>
          </cell>
          <cell r="D502">
            <v>51</v>
          </cell>
          <cell r="E502" t="str">
            <v>Funciones Centralizadas</v>
          </cell>
          <cell r="F502" t="str">
            <v>Fun. Centr. PB Arg. S.A.</v>
          </cell>
          <cell r="G502" t="str">
            <v>DIRECCION DE ADMINIST. Y FINANZAS</v>
          </cell>
          <cell r="H502" t="str">
            <v>SERVICIOS GENERALES E INMUEBLES</v>
          </cell>
          <cell r="I502" t="str">
            <v>MANTENIMIENTO Y OPERACIONES</v>
          </cell>
          <cell r="J502">
            <v>0</v>
          </cell>
          <cell r="K502">
            <v>0</v>
          </cell>
          <cell r="L502" t="str">
            <v>Activos</v>
          </cell>
          <cell r="M502" t="str">
            <v>Fuera de Convenio</v>
          </cell>
          <cell r="N502" t="str">
            <v>Indeterminado</v>
          </cell>
          <cell r="O502" t="str">
            <v>Edif. Petrobras</v>
          </cell>
          <cell r="P502">
            <v>34414</v>
          </cell>
        </row>
        <row r="503">
          <cell r="A503">
            <v>60000342</v>
          </cell>
          <cell r="B503" t="str">
            <v>SANUY DE BONELLI, M. CRISTINA</v>
          </cell>
          <cell r="C503" t="str">
            <v>RETIRO ANTICIPADO</v>
          </cell>
          <cell r="D503">
            <v>52</v>
          </cell>
          <cell r="E503" t="str">
            <v>Funciones Centralizadas</v>
          </cell>
          <cell r="F503" t="str">
            <v>Fun. Centr. PB Arg. S.A.</v>
          </cell>
          <cell r="G503" t="str">
            <v>GCIA. EJECUTIVA DE RR.HH.</v>
          </cell>
          <cell r="H503" t="str">
            <v>RETIROS ANTICIPADOS</v>
          </cell>
          <cell r="I503">
            <v>0</v>
          </cell>
          <cell r="J503">
            <v>0</v>
          </cell>
          <cell r="K503">
            <v>0</v>
          </cell>
          <cell r="L503" t="str">
            <v>Retiro anticipado</v>
          </cell>
          <cell r="M503" t="str">
            <v>Retiro Anticipado</v>
          </cell>
          <cell r="N503" t="str">
            <v>Retiro Anticipado</v>
          </cell>
          <cell r="O503" t="str">
            <v>Edif. Petrobras</v>
          </cell>
          <cell r="P503">
            <v>34547</v>
          </cell>
        </row>
        <row r="504">
          <cell r="A504">
            <v>60000344</v>
          </cell>
          <cell r="B504" t="str">
            <v>MARTIN, NESTOR HUGO</v>
          </cell>
          <cell r="C504" t="str">
            <v>GERENTE</v>
          </cell>
          <cell r="D504">
            <v>63</v>
          </cell>
          <cell r="E504" t="str">
            <v>Funciones Centralizadas</v>
          </cell>
          <cell r="F504" t="str">
            <v>Fun. Centr. PB Arg. S.A.</v>
          </cell>
          <cell r="G504" t="str">
            <v>DIRECCION COMERCIAL</v>
          </cell>
          <cell r="H504" t="str">
            <v>PLANIFICACION Y SUMINISTROS</v>
          </cell>
          <cell r="I504">
            <v>0</v>
          </cell>
          <cell r="J504">
            <v>0</v>
          </cell>
          <cell r="K504">
            <v>0</v>
          </cell>
          <cell r="L504" t="str">
            <v>Activos</v>
          </cell>
          <cell r="M504" t="str">
            <v>Fuera de Convenio</v>
          </cell>
          <cell r="N504" t="str">
            <v>Indeterminado</v>
          </cell>
          <cell r="O504" t="str">
            <v>Edif. Petrobras</v>
          </cell>
          <cell r="P504">
            <v>32690</v>
          </cell>
        </row>
        <row r="505">
          <cell r="A505">
            <v>60000345</v>
          </cell>
          <cell r="B505" t="str">
            <v>ROSELLO, J. ENRIQUE</v>
          </cell>
          <cell r="C505" t="str">
            <v>ANALISTA SR.</v>
          </cell>
          <cell r="D505">
            <v>56</v>
          </cell>
          <cell r="E505" t="str">
            <v>Funciones Centralizadas</v>
          </cell>
          <cell r="F505" t="str">
            <v>Fun. Centr. PB Arg. S.A.</v>
          </cell>
          <cell r="G505" t="str">
            <v>GCIA. EJECUTIVA DE CSMS</v>
          </cell>
          <cell r="H505" t="str">
            <v>CSMS E&amp;P Y COMERCIAL</v>
          </cell>
          <cell r="I505">
            <v>0</v>
          </cell>
          <cell r="J505">
            <v>0</v>
          </cell>
          <cell r="K505">
            <v>0</v>
          </cell>
          <cell r="L505" t="str">
            <v>Activos</v>
          </cell>
          <cell r="M505" t="str">
            <v>Fuera de Convenio</v>
          </cell>
          <cell r="N505" t="str">
            <v>Indeterminado</v>
          </cell>
          <cell r="O505" t="str">
            <v>Edif. Petrobras</v>
          </cell>
          <cell r="P505">
            <v>34029</v>
          </cell>
        </row>
        <row r="506">
          <cell r="A506">
            <v>60000351</v>
          </cell>
          <cell r="B506" t="str">
            <v>BARROS, JORGE  ROBERTO</v>
          </cell>
          <cell r="C506" t="str">
            <v>GERENTE</v>
          </cell>
          <cell r="D506">
            <v>61</v>
          </cell>
          <cell r="E506" t="str">
            <v>Funciones Centralizadas</v>
          </cell>
          <cell r="F506" t="str">
            <v>Fun. Centr. PB Arg. S.A.</v>
          </cell>
          <cell r="G506" t="str">
            <v>DIRECCION DE ADMINIST. Y FINANZAS</v>
          </cell>
          <cell r="H506" t="str">
            <v>FINANZAS</v>
          </cell>
          <cell r="I506" t="str">
            <v>COMEX Y SEGUROS</v>
          </cell>
          <cell r="J506">
            <v>0</v>
          </cell>
          <cell r="K506">
            <v>0</v>
          </cell>
          <cell r="L506" t="str">
            <v>Activos</v>
          </cell>
          <cell r="M506" t="str">
            <v>Fuera de Convenio</v>
          </cell>
          <cell r="N506" t="str">
            <v>Indeterminado</v>
          </cell>
          <cell r="O506" t="str">
            <v>Edif. Petrobras</v>
          </cell>
          <cell r="P506">
            <v>30864</v>
          </cell>
        </row>
        <row r="507">
          <cell r="A507">
            <v>60000360</v>
          </cell>
          <cell r="B507" t="str">
            <v>MOSTO DE VILLAMIL, MARIA CRISTINA</v>
          </cell>
          <cell r="C507" t="str">
            <v>ASISTENTE</v>
          </cell>
          <cell r="D507">
            <v>53</v>
          </cell>
          <cell r="E507" t="str">
            <v>Funciones Centralizadas</v>
          </cell>
          <cell r="F507" t="str">
            <v>Fun. Centr. PB Arg. S.A.</v>
          </cell>
          <cell r="G507" t="str">
            <v>DIRECCION DE ADMINIST. Y FINANZAS</v>
          </cell>
          <cell r="H507" t="str">
            <v>COMPRAS Y CONTRATACIONES</v>
          </cell>
          <cell r="I507">
            <v>0</v>
          </cell>
          <cell r="J507">
            <v>0</v>
          </cell>
          <cell r="K507">
            <v>0</v>
          </cell>
          <cell r="L507" t="str">
            <v>Activos</v>
          </cell>
          <cell r="M507" t="str">
            <v>Fuera de Convenio</v>
          </cell>
          <cell r="N507" t="str">
            <v>Indeterminado</v>
          </cell>
          <cell r="O507" t="str">
            <v>Edif. Petrobras</v>
          </cell>
          <cell r="P507">
            <v>26969</v>
          </cell>
        </row>
        <row r="508">
          <cell r="A508">
            <v>60000396</v>
          </cell>
          <cell r="B508" t="str">
            <v>CUCCHI, DANIEL RICARDO</v>
          </cell>
          <cell r="C508" t="str">
            <v>ANALISTA CONSULTOR</v>
          </cell>
          <cell r="D508">
            <v>58</v>
          </cell>
          <cell r="E508" t="str">
            <v>Funciones Centralizadas</v>
          </cell>
          <cell r="F508" t="str">
            <v>Fun. Centr. PB Arg. S.A.</v>
          </cell>
          <cell r="G508" t="str">
            <v>GCIA. EJECUTIVA DE CTROL DE GEST Y EST P</v>
          </cell>
          <cell r="H508" t="str">
            <v>CONTROL DE GESTION PROY., A&amp;F Y FFCC</v>
          </cell>
          <cell r="I508">
            <v>0</v>
          </cell>
          <cell r="J508">
            <v>0</v>
          </cell>
          <cell r="K508">
            <v>0</v>
          </cell>
          <cell r="L508" t="str">
            <v>Activos</v>
          </cell>
          <cell r="M508" t="str">
            <v>Fuera de Convenio</v>
          </cell>
          <cell r="N508" t="str">
            <v>Indeterminado</v>
          </cell>
          <cell r="O508" t="str">
            <v>Edif. Petrobras</v>
          </cell>
          <cell r="P508">
            <v>33147</v>
          </cell>
        </row>
        <row r="509">
          <cell r="A509">
            <v>60000400</v>
          </cell>
          <cell r="B509" t="str">
            <v>SOLA, ELSA MARIA</v>
          </cell>
          <cell r="C509" t="str">
            <v>RETIRO ANTICIPADO</v>
          </cell>
          <cell r="D509">
            <v>57</v>
          </cell>
          <cell r="E509" t="str">
            <v>Funciones Centralizadas</v>
          </cell>
          <cell r="F509" t="str">
            <v>Fun. Centr. PB Arg. S.A.</v>
          </cell>
          <cell r="G509" t="str">
            <v>GCIA. EJECUTIVA DE RR.HH.</v>
          </cell>
          <cell r="H509" t="str">
            <v>RETIROS ANTICIPADOS</v>
          </cell>
          <cell r="I509">
            <v>0</v>
          </cell>
          <cell r="J509">
            <v>0</v>
          </cell>
          <cell r="K509">
            <v>0</v>
          </cell>
          <cell r="L509" t="str">
            <v>Retiro anticipado</v>
          </cell>
          <cell r="M509" t="str">
            <v>Retiro Anticipado</v>
          </cell>
          <cell r="N509" t="str">
            <v>Retiro Anticipado</v>
          </cell>
          <cell r="O509" t="str">
            <v>Edif. Petrobras</v>
          </cell>
          <cell r="P509">
            <v>33635</v>
          </cell>
        </row>
        <row r="510">
          <cell r="A510">
            <v>60000415</v>
          </cell>
          <cell r="B510" t="str">
            <v>PEREIRA, SUSANA ENRIQUETA</v>
          </cell>
          <cell r="C510" t="str">
            <v>RETIRO ANTICIPADO</v>
          </cell>
          <cell r="D510">
            <v>53</v>
          </cell>
          <cell r="E510" t="str">
            <v>Funciones Centralizadas</v>
          </cell>
          <cell r="F510" t="str">
            <v>Fun. Centr. PB Arg. S.A.</v>
          </cell>
          <cell r="G510" t="str">
            <v>GCIA. EJECUTIVA DE RR.HH.</v>
          </cell>
          <cell r="H510" t="str">
            <v>RETIROS ANTICIPADOS</v>
          </cell>
          <cell r="I510">
            <v>0</v>
          </cell>
          <cell r="J510">
            <v>0</v>
          </cell>
          <cell r="K510">
            <v>0</v>
          </cell>
          <cell r="L510" t="str">
            <v>Retiro anticipado</v>
          </cell>
          <cell r="M510" t="str">
            <v>Retiro Anticipado</v>
          </cell>
          <cell r="N510" t="str">
            <v>Retiro Anticipado</v>
          </cell>
          <cell r="O510" t="str">
            <v>Edif. Petrobras</v>
          </cell>
          <cell r="P510">
            <v>34554</v>
          </cell>
        </row>
        <row r="511">
          <cell r="A511">
            <v>60000422</v>
          </cell>
          <cell r="B511" t="str">
            <v>GONZALEZ, LUIS ALBERTO</v>
          </cell>
          <cell r="C511" t="str">
            <v>COORDINADOR</v>
          </cell>
          <cell r="D511">
            <v>57</v>
          </cell>
          <cell r="E511" t="str">
            <v>Funciones Centralizadas</v>
          </cell>
          <cell r="F511" t="str">
            <v>Fun. Centr. PB Arg. S.A.</v>
          </cell>
          <cell r="G511" t="str">
            <v>GCIA. EJECUTIVA DE  AUDITORIA INTERNA</v>
          </cell>
          <cell r="H511" t="str">
            <v>AUDITORIA COMERCIAL, DISTRIBUCION Y FFCC</v>
          </cell>
          <cell r="I511">
            <v>0</v>
          </cell>
          <cell r="J511">
            <v>0</v>
          </cell>
          <cell r="K511">
            <v>0</v>
          </cell>
          <cell r="L511" t="str">
            <v>Activos</v>
          </cell>
          <cell r="M511" t="str">
            <v>Fuera de Convenio</v>
          </cell>
          <cell r="N511" t="str">
            <v>Indeterminado</v>
          </cell>
          <cell r="O511" t="str">
            <v>Edif. Petrobras</v>
          </cell>
          <cell r="P511">
            <v>35916</v>
          </cell>
        </row>
        <row r="512">
          <cell r="A512">
            <v>60000432</v>
          </cell>
          <cell r="B512" t="str">
            <v>DE LEONE, OSCAR HUMBERTO</v>
          </cell>
          <cell r="C512" t="str">
            <v>GERENTE</v>
          </cell>
          <cell r="D512">
            <v>60</v>
          </cell>
          <cell r="E512" t="str">
            <v>Funciones Centralizadas</v>
          </cell>
          <cell r="F512" t="str">
            <v>Fun. Centr. PB Arg. S.A.</v>
          </cell>
          <cell r="G512" t="str">
            <v>DIRECCION COMERCIAL</v>
          </cell>
          <cell r="H512" t="str">
            <v>PLANIFICACION Y SUMINISTROS</v>
          </cell>
          <cell r="I512" t="str">
            <v>SUMINISTROS</v>
          </cell>
          <cell r="J512">
            <v>0</v>
          </cell>
          <cell r="K512">
            <v>0</v>
          </cell>
          <cell r="L512" t="str">
            <v>Activos</v>
          </cell>
          <cell r="M512" t="str">
            <v>Fuera de Convenio</v>
          </cell>
          <cell r="N512" t="str">
            <v>Indeterminado</v>
          </cell>
          <cell r="O512" t="str">
            <v>Edif. Petrobras</v>
          </cell>
          <cell r="P512">
            <v>37228</v>
          </cell>
        </row>
        <row r="513">
          <cell r="A513">
            <v>60000462</v>
          </cell>
          <cell r="B513" t="str">
            <v>MARINO, OMAR SERGIO</v>
          </cell>
          <cell r="C513" t="str">
            <v>GERENTE</v>
          </cell>
          <cell r="D513">
            <v>60</v>
          </cell>
          <cell r="E513" t="str">
            <v>Funciones Centralizadas</v>
          </cell>
          <cell r="F513" t="str">
            <v>Fun. Centr. PB Arg. S.A.</v>
          </cell>
          <cell r="G513" t="str">
            <v>GCIA. EJECUTIVA DE CSMS</v>
          </cell>
          <cell r="H513" t="str">
            <v>SALUD E HIGIENE</v>
          </cell>
          <cell r="I513">
            <v>0</v>
          </cell>
          <cell r="J513">
            <v>0</v>
          </cell>
          <cell r="K513">
            <v>0</v>
          </cell>
          <cell r="L513" t="str">
            <v>Activos</v>
          </cell>
          <cell r="M513" t="str">
            <v>Fuera de Convenio</v>
          </cell>
          <cell r="N513" t="str">
            <v>Indeterminado</v>
          </cell>
          <cell r="O513" t="str">
            <v>Edif. Petrobras</v>
          </cell>
          <cell r="P513">
            <v>31717</v>
          </cell>
        </row>
        <row r="514">
          <cell r="A514">
            <v>60000468</v>
          </cell>
          <cell r="B514" t="str">
            <v>BRAGAZZI, LIDIA</v>
          </cell>
          <cell r="C514" t="str">
            <v>ASISTENTE</v>
          </cell>
          <cell r="D514">
            <v>53</v>
          </cell>
          <cell r="E514" t="str">
            <v>Funciones Centralizadas</v>
          </cell>
          <cell r="F514" t="str">
            <v>Fun. Centr. PB Arg. S.A.</v>
          </cell>
          <cell r="G514" t="str">
            <v>GCIA. EJECUTIVA DE COMUNICACIONES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 t="str">
            <v>Activos</v>
          </cell>
          <cell r="M514" t="str">
            <v>Fuera de Convenio</v>
          </cell>
          <cell r="N514" t="str">
            <v>Indeterminado</v>
          </cell>
          <cell r="O514" t="str">
            <v>Edif. Petrobras</v>
          </cell>
          <cell r="P514">
            <v>34555</v>
          </cell>
        </row>
        <row r="515">
          <cell r="A515">
            <v>60000469</v>
          </cell>
          <cell r="B515" t="str">
            <v>GARCIA, FELIX ANTONIO</v>
          </cell>
          <cell r="C515" t="str">
            <v>ANALISTA SSR.</v>
          </cell>
          <cell r="D515">
            <v>54</v>
          </cell>
          <cell r="E515" t="str">
            <v>Funciones Centralizadas</v>
          </cell>
          <cell r="F515" t="str">
            <v>Fun. Centr. PB Arg. S.A.</v>
          </cell>
          <cell r="G515" t="str">
            <v>DIRECCION DE ADMINIST. Y FINANZAS</v>
          </cell>
          <cell r="H515" t="str">
            <v>SERVICIOS GENERALES E INMUEBLES</v>
          </cell>
          <cell r="I515" t="str">
            <v>VIGILANCIA</v>
          </cell>
          <cell r="J515">
            <v>0</v>
          </cell>
          <cell r="K515">
            <v>0</v>
          </cell>
          <cell r="L515" t="str">
            <v>Activos</v>
          </cell>
          <cell r="M515" t="str">
            <v>Fuera de Convenio</v>
          </cell>
          <cell r="N515" t="str">
            <v>Indeterminado</v>
          </cell>
          <cell r="O515" t="str">
            <v>Edif. Petrobras</v>
          </cell>
          <cell r="P515">
            <v>29921</v>
          </cell>
        </row>
        <row r="516">
          <cell r="A516">
            <v>60000471</v>
          </cell>
          <cell r="B516" t="str">
            <v>SEGURA, RAUL FERNANDO</v>
          </cell>
          <cell r="C516" t="str">
            <v>AUDITOR SR.</v>
          </cell>
          <cell r="D516">
            <v>56</v>
          </cell>
          <cell r="E516" t="str">
            <v>Funciones Centralizadas</v>
          </cell>
          <cell r="F516" t="str">
            <v>Fun. Centr. PB Arg. S.A.</v>
          </cell>
          <cell r="G516" t="str">
            <v>GCIA. EJECUTIVA DE  AUDITORIA INTERNA</v>
          </cell>
          <cell r="H516" t="str">
            <v>AUDITORIA CTROL INTERNO, COMPLIANCE, RIE</v>
          </cell>
          <cell r="I516">
            <v>0</v>
          </cell>
          <cell r="J516">
            <v>0</v>
          </cell>
          <cell r="K516">
            <v>0</v>
          </cell>
          <cell r="L516" t="str">
            <v>Activos</v>
          </cell>
          <cell r="M516" t="str">
            <v>Fuera de Convenio</v>
          </cell>
          <cell r="N516" t="str">
            <v>Indeterminado</v>
          </cell>
          <cell r="O516" t="str">
            <v>Edif. Petrobras</v>
          </cell>
          <cell r="P516">
            <v>34830</v>
          </cell>
        </row>
        <row r="517">
          <cell r="A517">
            <v>60000474</v>
          </cell>
          <cell r="B517" t="str">
            <v>ROMERO, CARLOS  MARIA</v>
          </cell>
          <cell r="C517" t="str">
            <v>COORDINADOR</v>
          </cell>
          <cell r="D517">
            <v>55</v>
          </cell>
          <cell r="E517" t="str">
            <v>Funciones Centralizadas</v>
          </cell>
          <cell r="F517" t="str">
            <v>Fun. Centr. PB Arg. S.A.</v>
          </cell>
          <cell r="G517" t="str">
            <v>DIRECCION DE ADMINIST. Y FINANZAS</v>
          </cell>
          <cell r="H517" t="str">
            <v>SERVICIOS GENERALES E INMUEBLES</v>
          </cell>
          <cell r="I517" t="str">
            <v>MANTENIMIENTO Y OPERACIONES</v>
          </cell>
          <cell r="J517">
            <v>0</v>
          </cell>
          <cell r="K517">
            <v>0</v>
          </cell>
          <cell r="L517" t="str">
            <v>Activos</v>
          </cell>
          <cell r="M517" t="str">
            <v>Fuera de Convenio</v>
          </cell>
          <cell r="N517" t="str">
            <v>Indeterminado</v>
          </cell>
          <cell r="O517" t="str">
            <v>Edif. Petrobras</v>
          </cell>
          <cell r="P517">
            <v>39083</v>
          </cell>
        </row>
        <row r="518">
          <cell r="A518">
            <v>60000479</v>
          </cell>
          <cell r="B518" t="str">
            <v>KRANNER, JUAN</v>
          </cell>
          <cell r="C518" t="str">
            <v>GERENTE EJECUTIVO</v>
          </cell>
          <cell r="D518">
            <v>63</v>
          </cell>
          <cell r="E518" t="str">
            <v>Funciones Centralizadas</v>
          </cell>
          <cell r="F518" t="str">
            <v>Fun. Centr. PB Arg. S.A.</v>
          </cell>
          <cell r="G518" t="str">
            <v>GCIA. EJECUTIVA DE RR.HH.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 t="str">
            <v>Activos</v>
          </cell>
          <cell r="M518" t="str">
            <v>Fuera de Convenio</v>
          </cell>
          <cell r="N518" t="str">
            <v>Indeterminado</v>
          </cell>
          <cell r="O518" t="str">
            <v>Edif. Petrobras</v>
          </cell>
          <cell r="P518">
            <v>37226</v>
          </cell>
        </row>
        <row r="519">
          <cell r="A519">
            <v>60000485</v>
          </cell>
          <cell r="B519" t="str">
            <v>NAVARRO DE MANFREDI, MARIA</v>
          </cell>
          <cell r="C519" t="str">
            <v>RETIRO ANTICIPADO</v>
          </cell>
          <cell r="D519">
            <v>54</v>
          </cell>
          <cell r="E519" t="str">
            <v>Funciones Centralizadas</v>
          </cell>
          <cell r="F519" t="str">
            <v>Fun. Centr. PB Arg. S.A.</v>
          </cell>
          <cell r="G519" t="str">
            <v>GCIA. EJECUTIVA DE RR.HH.</v>
          </cell>
          <cell r="H519" t="str">
            <v>RETIROS ANTICIPADOS</v>
          </cell>
          <cell r="I519">
            <v>0</v>
          </cell>
          <cell r="J519">
            <v>0</v>
          </cell>
          <cell r="K519">
            <v>0</v>
          </cell>
          <cell r="L519" t="str">
            <v>Retiro anticipado</v>
          </cell>
          <cell r="M519" t="str">
            <v>Retiro Anticipado</v>
          </cell>
          <cell r="N519" t="str">
            <v>Retiro Anticipado</v>
          </cell>
          <cell r="O519" t="str">
            <v>Edif. Petrobras</v>
          </cell>
          <cell r="P519">
            <v>29921</v>
          </cell>
        </row>
        <row r="520">
          <cell r="A520">
            <v>60000486</v>
          </cell>
          <cell r="B520" t="str">
            <v>CRISCIONE, JORGE</v>
          </cell>
          <cell r="C520" t="str">
            <v>COORDINADOR</v>
          </cell>
          <cell r="D520">
            <v>56</v>
          </cell>
          <cell r="E520" t="str">
            <v>Funciones Centralizadas</v>
          </cell>
          <cell r="F520" t="str">
            <v>Fun. Centr. PB Arg. S.A.</v>
          </cell>
          <cell r="G520" t="str">
            <v>DIRECCION COMERCIAL</v>
          </cell>
          <cell r="H520" t="str">
            <v>PLANIFICACION Y SUMINISTROS</v>
          </cell>
          <cell r="I520" t="str">
            <v>PLANIFICACION</v>
          </cell>
          <cell r="J520" t="str">
            <v>PLANIFICACION LARGO PLAZO</v>
          </cell>
          <cell r="K520">
            <v>0</v>
          </cell>
          <cell r="L520" t="str">
            <v>Activos</v>
          </cell>
          <cell r="M520" t="str">
            <v>Fuera de Convenio</v>
          </cell>
          <cell r="N520" t="str">
            <v>Indeterminado</v>
          </cell>
          <cell r="O520" t="str">
            <v>Edif. Petrobras</v>
          </cell>
          <cell r="P520">
            <v>33298</v>
          </cell>
        </row>
        <row r="521">
          <cell r="A521">
            <v>60000495</v>
          </cell>
          <cell r="B521" t="str">
            <v>FACCHINI, MARIA DEL ROSARIO</v>
          </cell>
          <cell r="C521" t="str">
            <v>ADMINISTRATIVO SR.</v>
          </cell>
          <cell r="D521">
            <v>51</v>
          </cell>
          <cell r="E521" t="str">
            <v>Funciones Centralizadas</v>
          </cell>
          <cell r="F521" t="str">
            <v>Fun. Centr. PB Arg. S.A.</v>
          </cell>
          <cell r="G521" t="str">
            <v>DIRECCION DE ADMINIST. Y FINANZAS</v>
          </cell>
          <cell r="H521" t="str">
            <v>ADMINISTRACION</v>
          </cell>
          <cell r="I521" t="str">
            <v>CUENTAS A PAGAR</v>
          </cell>
          <cell r="J521" t="str">
            <v>RUBROS COMER. CORP. Y TRADING</v>
          </cell>
          <cell r="K521">
            <v>0</v>
          </cell>
          <cell r="L521" t="str">
            <v>Activos</v>
          </cell>
          <cell r="M521" t="str">
            <v>Fuera de Convenio</v>
          </cell>
          <cell r="N521" t="str">
            <v>Indeterminado</v>
          </cell>
          <cell r="O521" t="str">
            <v>Edif. Petrobras</v>
          </cell>
          <cell r="P521">
            <v>30897</v>
          </cell>
        </row>
        <row r="522">
          <cell r="A522">
            <v>60000496</v>
          </cell>
          <cell r="B522" t="str">
            <v>LISAZO, MARCELA LILIANA</v>
          </cell>
          <cell r="C522" t="str">
            <v>SECRETARIA</v>
          </cell>
          <cell r="D522">
            <v>53</v>
          </cell>
          <cell r="E522" t="str">
            <v>Funciones Centralizadas</v>
          </cell>
          <cell r="F522" t="str">
            <v>Fun. Centr. PB Arg. S.A.</v>
          </cell>
          <cell r="G522" t="str">
            <v>DIRECCION DE ADMINIST. Y FINANZAS</v>
          </cell>
          <cell r="H522" t="str">
            <v>IMPUESTOS</v>
          </cell>
          <cell r="I522">
            <v>0</v>
          </cell>
          <cell r="J522">
            <v>0</v>
          </cell>
          <cell r="K522">
            <v>0</v>
          </cell>
          <cell r="L522" t="str">
            <v>Activos</v>
          </cell>
          <cell r="M522" t="str">
            <v>Fuera de Convenio</v>
          </cell>
          <cell r="N522" t="str">
            <v>Indeterminado</v>
          </cell>
          <cell r="O522" t="str">
            <v>Edif. Petrobras</v>
          </cell>
          <cell r="P522">
            <v>31229</v>
          </cell>
        </row>
        <row r="523">
          <cell r="A523">
            <v>60000501</v>
          </cell>
          <cell r="B523" t="str">
            <v>PEREZ, JORGE ALBERTO</v>
          </cell>
          <cell r="C523" t="str">
            <v>COORDINADOR</v>
          </cell>
          <cell r="D523">
            <v>57</v>
          </cell>
          <cell r="E523" t="str">
            <v>Funciones Centralizadas</v>
          </cell>
          <cell r="F523" t="str">
            <v>Fun. Centr. PB Arg. S.A.</v>
          </cell>
          <cell r="G523" t="str">
            <v>DIRECCION DE ADMINIST. Y FINANZAS</v>
          </cell>
          <cell r="H523" t="str">
            <v>FINANZAS</v>
          </cell>
          <cell r="I523" t="str">
            <v>COMEX Y SEGUROS</v>
          </cell>
          <cell r="J523" t="str">
            <v>EXPORTACIONES</v>
          </cell>
          <cell r="K523">
            <v>0</v>
          </cell>
          <cell r="L523" t="str">
            <v>Activos</v>
          </cell>
          <cell r="M523" t="str">
            <v>Fuera de Convenio</v>
          </cell>
          <cell r="N523" t="str">
            <v>Indeterminado</v>
          </cell>
          <cell r="O523" t="str">
            <v>Edif. Petrobras</v>
          </cell>
          <cell r="P523">
            <v>31778</v>
          </cell>
        </row>
        <row r="524">
          <cell r="A524">
            <v>60000513</v>
          </cell>
          <cell r="B524" t="str">
            <v>SAGGESE, ALBERTO JAVIER</v>
          </cell>
          <cell r="C524" t="str">
            <v>GERENTE</v>
          </cell>
          <cell r="D524">
            <v>64</v>
          </cell>
          <cell r="E524" t="str">
            <v>Funciones Centralizadas</v>
          </cell>
          <cell r="F524" t="str">
            <v>Fun. Centr. PB Arg. S.A.</v>
          </cell>
          <cell r="G524" t="str">
            <v>RELACIONES CON EL GOBIERNO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 t="str">
            <v>Activos</v>
          </cell>
          <cell r="M524" t="str">
            <v>Fuera de Convenio</v>
          </cell>
          <cell r="N524" t="str">
            <v>Indeterminado</v>
          </cell>
          <cell r="O524" t="str">
            <v>Edif. Petrobras</v>
          </cell>
          <cell r="P524">
            <v>37226</v>
          </cell>
        </row>
        <row r="525">
          <cell r="A525">
            <v>60000520</v>
          </cell>
          <cell r="B525" t="str">
            <v>SANTILLAN, HUGO AMERICO</v>
          </cell>
          <cell r="C525" t="str">
            <v>TECNICO SSR.</v>
          </cell>
          <cell r="D525">
            <v>51</v>
          </cell>
          <cell r="E525" t="str">
            <v>Funciones Centralizadas</v>
          </cell>
          <cell r="F525" t="str">
            <v>Fun. Centr. PB Arg. S.A.</v>
          </cell>
          <cell r="G525" t="str">
            <v>DIRECCION DE ADMINIST. Y FINANZAS</v>
          </cell>
          <cell r="H525" t="str">
            <v>SERVICIOS GENERALES E INMUEBLES</v>
          </cell>
          <cell r="I525" t="str">
            <v>MANTENIMIENTO Y OPERACIONES</v>
          </cell>
          <cell r="J525">
            <v>0</v>
          </cell>
          <cell r="K525">
            <v>0</v>
          </cell>
          <cell r="L525" t="str">
            <v>Activos</v>
          </cell>
          <cell r="M525" t="str">
            <v>Fuera de Convenio</v>
          </cell>
          <cell r="N525" t="str">
            <v>Indeterminado</v>
          </cell>
          <cell r="O525" t="str">
            <v>Edif. Petrobras</v>
          </cell>
          <cell r="P525">
            <v>34304</v>
          </cell>
        </row>
        <row r="526">
          <cell r="A526">
            <v>60000522</v>
          </cell>
          <cell r="B526" t="str">
            <v>ZAIETTA, CRISTINA BEATRIZ</v>
          </cell>
          <cell r="C526" t="str">
            <v>COORDINADOR</v>
          </cell>
          <cell r="D526">
            <v>57</v>
          </cell>
          <cell r="E526" t="str">
            <v>Funciones Centralizadas</v>
          </cell>
          <cell r="F526" t="str">
            <v>Fun. Centr. PB Arg. S.A.</v>
          </cell>
          <cell r="G526" t="str">
            <v>OUVIDURIA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 t="str">
            <v>Activos</v>
          </cell>
          <cell r="M526" t="str">
            <v>Fuera de Convenio</v>
          </cell>
          <cell r="N526" t="str">
            <v>Indeterminado</v>
          </cell>
          <cell r="O526" t="str">
            <v>Edif. Petrobras</v>
          </cell>
          <cell r="P526">
            <v>34060</v>
          </cell>
        </row>
        <row r="527">
          <cell r="A527">
            <v>60000533</v>
          </cell>
          <cell r="B527" t="str">
            <v>FASANO, JORGE LUIS</v>
          </cell>
          <cell r="C527" t="str">
            <v>GERENTE</v>
          </cell>
          <cell r="D527">
            <v>61</v>
          </cell>
          <cell r="E527" t="str">
            <v>Funciones Centralizadas</v>
          </cell>
          <cell r="F527" t="str">
            <v>Fun. Centr. PB Arg. S.A.</v>
          </cell>
          <cell r="G527" t="str">
            <v>GCIA. EJECUTIVA DE CSMS</v>
          </cell>
          <cell r="H527" t="str">
            <v>CSMS E&amp;P Y COMERCIAL</v>
          </cell>
          <cell r="I527">
            <v>0</v>
          </cell>
          <cell r="J527">
            <v>0</v>
          </cell>
          <cell r="K527">
            <v>0</v>
          </cell>
          <cell r="L527" t="str">
            <v>Activos</v>
          </cell>
          <cell r="M527" t="str">
            <v>Fuera de Convenio</v>
          </cell>
          <cell r="N527" t="str">
            <v>Indeterminado</v>
          </cell>
          <cell r="O527" t="str">
            <v>Edif. Petrobras</v>
          </cell>
          <cell r="P527">
            <v>33567</v>
          </cell>
        </row>
        <row r="528">
          <cell r="A528">
            <v>60000535</v>
          </cell>
          <cell r="B528" t="str">
            <v>GARCIA, MARIA CECILIA</v>
          </cell>
          <cell r="C528" t="str">
            <v>RETIRO ANTICIPADO</v>
          </cell>
          <cell r="D528">
            <v>59</v>
          </cell>
          <cell r="E528" t="str">
            <v>Funciones Centralizadas</v>
          </cell>
          <cell r="F528" t="str">
            <v>Fun. Centr. PB Arg. S.A.</v>
          </cell>
          <cell r="G528" t="str">
            <v>GCIA. EJECUTIVA DE RR.HH.</v>
          </cell>
          <cell r="H528" t="str">
            <v>RETIROS ANTICIPADOS</v>
          </cell>
          <cell r="I528">
            <v>0</v>
          </cell>
          <cell r="J528">
            <v>0</v>
          </cell>
          <cell r="K528">
            <v>0</v>
          </cell>
          <cell r="L528" t="str">
            <v>Retiro anticipado</v>
          </cell>
          <cell r="M528" t="str">
            <v>Retiro Anticipado</v>
          </cell>
          <cell r="N528" t="str">
            <v>Retiro Anticipado</v>
          </cell>
          <cell r="O528" t="str">
            <v>Edif. Petrobras</v>
          </cell>
          <cell r="P528">
            <v>36808</v>
          </cell>
        </row>
        <row r="529">
          <cell r="A529">
            <v>60000538</v>
          </cell>
          <cell r="B529" t="str">
            <v>RECALDE, JUAN DE ROSA</v>
          </cell>
          <cell r="C529" t="str">
            <v>TECNICO SSR.</v>
          </cell>
          <cell r="D529">
            <v>51</v>
          </cell>
          <cell r="E529" t="str">
            <v>Funciones Centralizadas</v>
          </cell>
          <cell r="F529" t="str">
            <v>Fun. Centr. PB Arg. S.A.</v>
          </cell>
          <cell r="G529" t="str">
            <v>DIRECCION DE ADMINIST. Y FINANZAS</v>
          </cell>
          <cell r="H529" t="str">
            <v>SERVICIOS GENERALES E INMUEBLES</v>
          </cell>
          <cell r="I529" t="str">
            <v>MANTENIMIENTO Y OPERACIONES</v>
          </cell>
          <cell r="J529">
            <v>0</v>
          </cell>
          <cell r="K529">
            <v>0</v>
          </cell>
          <cell r="L529" t="str">
            <v>Activos</v>
          </cell>
          <cell r="M529" t="str">
            <v>Fuera de Convenio</v>
          </cell>
          <cell r="N529" t="str">
            <v>Indeterminado</v>
          </cell>
          <cell r="O529" t="str">
            <v>Edif. Petrobras</v>
          </cell>
          <cell r="P529">
            <v>29434</v>
          </cell>
        </row>
        <row r="530">
          <cell r="A530">
            <v>60000542</v>
          </cell>
          <cell r="B530" t="str">
            <v>GOSTO, PEDRO</v>
          </cell>
          <cell r="C530" t="str">
            <v>JEFE</v>
          </cell>
          <cell r="D530">
            <v>55</v>
          </cell>
          <cell r="E530" t="str">
            <v>Funciones Centralizadas</v>
          </cell>
          <cell r="F530" t="str">
            <v>Fun. Centr. PB Arg. S.A.</v>
          </cell>
          <cell r="G530" t="str">
            <v>DIRECCION COMERCIAL</v>
          </cell>
          <cell r="H530" t="str">
            <v>PLANIFICACION Y SUMINISTROS</v>
          </cell>
          <cell r="I530" t="str">
            <v>SUMINISTROS</v>
          </cell>
          <cell r="J530" t="str">
            <v>BACK OFFICE Y ADM. DE OP.</v>
          </cell>
          <cell r="K530">
            <v>0</v>
          </cell>
          <cell r="L530" t="str">
            <v>Activos</v>
          </cell>
          <cell r="M530" t="str">
            <v>Fuera de Convenio</v>
          </cell>
          <cell r="N530" t="str">
            <v>Indeterminado</v>
          </cell>
          <cell r="O530" t="str">
            <v>Edif. Petrobras</v>
          </cell>
          <cell r="P530">
            <v>28672</v>
          </cell>
        </row>
        <row r="531">
          <cell r="A531">
            <v>60000551</v>
          </cell>
          <cell r="B531" t="str">
            <v>LAGO, FRANCISCO</v>
          </cell>
          <cell r="C531" t="str">
            <v>ANALISTA SR.</v>
          </cell>
          <cell r="D531">
            <v>54</v>
          </cell>
          <cell r="E531" t="str">
            <v>Funciones Centralizadas</v>
          </cell>
          <cell r="F531" t="str">
            <v>Fun. Centr. PB Arg. S.A.</v>
          </cell>
          <cell r="G531" t="str">
            <v>DIRECCION COMERCIAL</v>
          </cell>
          <cell r="H531" t="str">
            <v>PLANIFICACION Y SUMINISTROS</v>
          </cell>
          <cell r="I531" t="str">
            <v>LOGISTICA</v>
          </cell>
          <cell r="J531" t="str">
            <v>VETTING</v>
          </cell>
          <cell r="K531">
            <v>0</v>
          </cell>
          <cell r="L531" t="str">
            <v>Activos</v>
          </cell>
          <cell r="M531" t="str">
            <v>Fuera de Convenio</v>
          </cell>
          <cell r="N531" t="str">
            <v>Indeterminado</v>
          </cell>
          <cell r="O531" t="str">
            <v>Edif. Petrobras</v>
          </cell>
          <cell r="P531">
            <v>38971</v>
          </cell>
        </row>
        <row r="532">
          <cell r="A532">
            <v>60000566</v>
          </cell>
          <cell r="B532" t="str">
            <v>GIANNETTI, HUGO MARIO</v>
          </cell>
          <cell r="C532" t="str">
            <v>GERENTE</v>
          </cell>
          <cell r="D532">
            <v>60</v>
          </cell>
          <cell r="E532" t="str">
            <v>Funciones Centralizadas</v>
          </cell>
          <cell r="F532" t="str">
            <v>Fun. Centr. PB Arg. S.A.</v>
          </cell>
          <cell r="G532" t="str">
            <v>DIRECCION DE ADMINIST. Y FINANZAS</v>
          </cell>
          <cell r="H532" t="str">
            <v>FINANZAS</v>
          </cell>
          <cell r="I532" t="str">
            <v>CREDITOS Y COBRANZAS</v>
          </cell>
          <cell r="J532">
            <v>0</v>
          </cell>
          <cell r="K532">
            <v>0</v>
          </cell>
          <cell r="L532" t="str">
            <v>Activos</v>
          </cell>
          <cell r="M532" t="str">
            <v>Fuera de Convenio</v>
          </cell>
          <cell r="N532" t="str">
            <v>Indeterminado</v>
          </cell>
          <cell r="O532" t="str">
            <v>Edif. Petrobras</v>
          </cell>
          <cell r="P532">
            <v>32690</v>
          </cell>
        </row>
        <row r="533">
          <cell r="A533">
            <v>60000568</v>
          </cell>
          <cell r="B533" t="str">
            <v>TALAVERA, IGNACIO RAMON</v>
          </cell>
          <cell r="C533" t="str">
            <v>ANALISTA</v>
          </cell>
          <cell r="D533">
            <v>54</v>
          </cell>
          <cell r="E533" t="str">
            <v>Funciones Centralizadas</v>
          </cell>
          <cell r="F533" t="str">
            <v>Fun. Centr. PB Arg. S.A.</v>
          </cell>
          <cell r="G533" t="str">
            <v>DIRECCION COMERCIAL</v>
          </cell>
          <cell r="H533" t="str">
            <v>PLANIFICACION Y SUMINISTROS</v>
          </cell>
          <cell r="I533" t="str">
            <v>SUMINISTROS</v>
          </cell>
          <cell r="J533" t="str">
            <v>COMPRA VENTA DE CRUDO</v>
          </cell>
          <cell r="K533">
            <v>0</v>
          </cell>
          <cell r="L533" t="str">
            <v>Activos</v>
          </cell>
          <cell r="M533" t="str">
            <v>Fuera de Convenio</v>
          </cell>
          <cell r="N533" t="str">
            <v>Indeterminado</v>
          </cell>
          <cell r="O533" t="str">
            <v>Edif. Petrobras</v>
          </cell>
          <cell r="P533">
            <v>30854</v>
          </cell>
        </row>
        <row r="534">
          <cell r="A534">
            <v>60000583</v>
          </cell>
          <cell r="B534" t="str">
            <v>CASAL, HECTOR DANIEL</v>
          </cell>
          <cell r="C534" t="str">
            <v>DIRECTOR</v>
          </cell>
          <cell r="D534">
            <v>64</v>
          </cell>
          <cell r="E534" t="str">
            <v>Funciones Centralizadas</v>
          </cell>
          <cell r="F534" t="str">
            <v>Fun. Centr. PB Arg. S.A.</v>
          </cell>
          <cell r="G534" t="str">
            <v>DIRECCION DE LEGALES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 t="str">
            <v>Activos</v>
          </cell>
          <cell r="M534" t="str">
            <v>Fuera de Convenio</v>
          </cell>
          <cell r="N534" t="str">
            <v>Indeterminado</v>
          </cell>
          <cell r="O534" t="str">
            <v>Edif. Petrobras</v>
          </cell>
          <cell r="P534">
            <v>33451</v>
          </cell>
        </row>
        <row r="535">
          <cell r="A535">
            <v>60000587</v>
          </cell>
          <cell r="B535" t="str">
            <v>VILLAVICENCIO, FELISA AURORA</v>
          </cell>
          <cell r="C535" t="str">
            <v>SECRETARIA</v>
          </cell>
          <cell r="D535">
            <v>53</v>
          </cell>
          <cell r="E535" t="str">
            <v>Funciones Centralizadas</v>
          </cell>
          <cell r="F535" t="str">
            <v>Fun. Centr. PB Arg. S.A.</v>
          </cell>
          <cell r="G535" t="str">
            <v>DIRECCION DE LEGALES</v>
          </cell>
          <cell r="H535" t="str">
            <v>LEGALES A&amp;F Y COMUNICACIONES</v>
          </cell>
          <cell r="I535">
            <v>0</v>
          </cell>
          <cell r="J535">
            <v>0</v>
          </cell>
          <cell r="K535">
            <v>0</v>
          </cell>
          <cell r="L535" t="str">
            <v>Activos</v>
          </cell>
          <cell r="M535" t="str">
            <v>Fuera de Convenio</v>
          </cell>
          <cell r="N535" t="str">
            <v>Indeterminado</v>
          </cell>
          <cell r="O535" t="str">
            <v>Edif. Petrobras</v>
          </cell>
          <cell r="P535">
            <v>29403</v>
          </cell>
        </row>
        <row r="536">
          <cell r="A536">
            <v>60000593</v>
          </cell>
          <cell r="B536" t="str">
            <v>SIDERO, CARLOS HECTOR</v>
          </cell>
          <cell r="C536" t="str">
            <v>GERENTE</v>
          </cell>
          <cell r="D536">
            <v>61</v>
          </cell>
          <cell r="E536" t="str">
            <v>Funciones Centralizadas</v>
          </cell>
          <cell r="F536" t="str">
            <v>Fun. Centr. PB Arg. S.A.</v>
          </cell>
          <cell r="G536" t="str">
            <v>GCIA. EJECUTIVA DE RR.HH.</v>
          </cell>
          <cell r="H536" t="str">
            <v>SERVICIOS DE RR. HH.</v>
          </cell>
          <cell r="I536">
            <v>0</v>
          </cell>
          <cell r="J536">
            <v>0</v>
          </cell>
          <cell r="K536">
            <v>0</v>
          </cell>
          <cell r="L536" t="str">
            <v>Activos</v>
          </cell>
          <cell r="M536" t="str">
            <v>Fuera de Convenio</v>
          </cell>
          <cell r="N536" t="str">
            <v>Indeterminado</v>
          </cell>
          <cell r="O536" t="str">
            <v>Edif. Petrobras</v>
          </cell>
          <cell r="P536">
            <v>29921</v>
          </cell>
        </row>
        <row r="537">
          <cell r="A537">
            <v>60000601</v>
          </cell>
          <cell r="B537" t="str">
            <v>PARADA DE GALASSO, MARIA FERNANDA</v>
          </cell>
          <cell r="C537" t="str">
            <v>RETIRO ANTICIPADO</v>
          </cell>
          <cell r="D537">
            <v>54</v>
          </cell>
          <cell r="E537" t="str">
            <v>Funciones Centralizadas</v>
          </cell>
          <cell r="F537" t="str">
            <v>Fun. Centr. PB Arg. S.A.</v>
          </cell>
          <cell r="G537" t="str">
            <v>GCIA. EJECUTIVA DE RR.HH.</v>
          </cell>
          <cell r="H537" t="str">
            <v>RETIROS ANTICIPADOS</v>
          </cell>
          <cell r="I537">
            <v>0</v>
          </cell>
          <cell r="J537">
            <v>0</v>
          </cell>
          <cell r="K537">
            <v>0</v>
          </cell>
          <cell r="L537" t="str">
            <v>Retiro anticipado</v>
          </cell>
          <cell r="M537" t="str">
            <v>Retiro Anticipado</v>
          </cell>
          <cell r="N537" t="str">
            <v>Retiro Anticipado</v>
          </cell>
          <cell r="O537" t="str">
            <v>Edif. Petrobras</v>
          </cell>
          <cell r="P537">
            <v>33878</v>
          </cell>
        </row>
        <row r="538">
          <cell r="A538">
            <v>60000606</v>
          </cell>
          <cell r="B538" t="str">
            <v>LORDI, MARIO CESAR</v>
          </cell>
          <cell r="C538" t="str">
            <v>GERENTE</v>
          </cell>
          <cell r="D538">
            <v>61</v>
          </cell>
          <cell r="E538" t="str">
            <v>Funciones Centralizadas</v>
          </cell>
          <cell r="F538" t="str">
            <v>Fun. Centr. PB Arg. S.A.</v>
          </cell>
          <cell r="G538" t="str">
            <v>GCIA. EJECUTIVA DE RR.HH.</v>
          </cell>
          <cell r="H538" t="str">
            <v>RELACIONES LABORALES</v>
          </cell>
          <cell r="I538">
            <v>0</v>
          </cell>
          <cell r="J538">
            <v>0</v>
          </cell>
          <cell r="K538">
            <v>0</v>
          </cell>
          <cell r="L538" t="str">
            <v>Activos</v>
          </cell>
          <cell r="M538" t="str">
            <v>Fuera de Convenio</v>
          </cell>
          <cell r="N538" t="str">
            <v>Indeterminado</v>
          </cell>
          <cell r="O538" t="str">
            <v>Edif. Petrobras</v>
          </cell>
          <cell r="P538">
            <v>34547</v>
          </cell>
        </row>
        <row r="539">
          <cell r="A539">
            <v>60000612</v>
          </cell>
          <cell r="B539" t="str">
            <v>FERNANDEZ BERISSO, CARLOS</v>
          </cell>
          <cell r="C539" t="str">
            <v>TECNICO SR.</v>
          </cell>
          <cell r="D539">
            <v>55</v>
          </cell>
          <cell r="E539" t="str">
            <v>Funciones Centralizadas</v>
          </cell>
          <cell r="F539" t="str">
            <v>Fun. Centr. PB Arg. S.A.</v>
          </cell>
          <cell r="G539" t="str">
            <v>DIRECCION DE ADMINIST. Y FINANZAS</v>
          </cell>
          <cell r="H539" t="str">
            <v>SERVICIOS GENERALES E INMUEBLES</v>
          </cell>
          <cell r="I539" t="str">
            <v>MANTENIMIENTO Y OPERACIONES</v>
          </cell>
          <cell r="J539">
            <v>0</v>
          </cell>
          <cell r="K539">
            <v>0</v>
          </cell>
          <cell r="L539" t="str">
            <v>Activos</v>
          </cell>
          <cell r="M539" t="str">
            <v>Fuera de Convenio</v>
          </cell>
          <cell r="N539" t="str">
            <v>Indeterminado</v>
          </cell>
          <cell r="O539" t="str">
            <v>Edif. Petrobras</v>
          </cell>
          <cell r="P539">
            <v>33573</v>
          </cell>
        </row>
        <row r="540">
          <cell r="A540">
            <v>60000616</v>
          </cell>
          <cell r="B540" t="str">
            <v>BUSCHIAZZO, HECTOR HORACIO</v>
          </cell>
          <cell r="C540" t="str">
            <v>COORDINADOR</v>
          </cell>
          <cell r="D540">
            <v>58</v>
          </cell>
          <cell r="E540" t="str">
            <v>Funciones Centralizadas</v>
          </cell>
          <cell r="F540" t="str">
            <v>Fun. Centr. PB Arg. S.A.</v>
          </cell>
          <cell r="G540" t="str">
            <v>DIRECCION DE ADMINIST. Y FINANZAS</v>
          </cell>
          <cell r="H540" t="str">
            <v>COMPRAS Y CONTRATACIONES</v>
          </cell>
          <cell r="I540" t="str">
            <v>E&amp;P</v>
          </cell>
          <cell r="J540" t="str">
            <v>CUENCA AUSTRAL</v>
          </cell>
          <cell r="K540">
            <v>0</v>
          </cell>
          <cell r="L540" t="str">
            <v>Activos</v>
          </cell>
          <cell r="M540" t="str">
            <v>Fuera de Convenio</v>
          </cell>
          <cell r="N540" t="str">
            <v>Indeterminado</v>
          </cell>
          <cell r="O540" t="str">
            <v>Edif. Petrobras</v>
          </cell>
          <cell r="P540">
            <v>29921</v>
          </cell>
        </row>
        <row r="541">
          <cell r="A541">
            <v>60000625</v>
          </cell>
          <cell r="B541" t="str">
            <v>JANKOWSKI, ALBERTO PABLO</v>
          </cell>
          <cell r="C541" t="str">
            <v>COORDINADOR</v>
          </cell>
          <cell r="D541">
            <v>58</v>
          </cell>
          <cell r="E541" t="str">
            <v>Funciones Centralizadas</v>
          </cell>
          <cell r="F541" t="str">
            <v>Fun. Centr. PB Arg. S.A.</v>
          </cell>
          <cell r="G541" t="str">
            <v>DIRECCION DE ADMINIST. Y FINANZAS</v>
          </cell>
          <cell r="H541" t="str">
            <v>FINANZAS</v>
          </cell>
          <cell r="I541" t="str">
            <v>PLANEAMIENTO FINANCIERO Y RRII</v>
          </cell>
          <cell r="J541" t="str">
            <v>RELACION CON INVERSORES</v>
          </cell>
          <cell r="K541">
            <v>0</v>
          </cell>
          <cell r="L541" t="str">
            <v>Activos</v>
          </cell>
          <cell r="M541" t="str">
            <v>Fuera de Convenio</v>
          </cell>
          <cell r="N541" t="str">
            <v>Indeterminado</v>
          </cell>
          <cell r="O541" t="str">
            <v>Edif. Petrobras</v>
          </cell>
          <cell r="P541">
            <v>30305</v>
          </cell>
        </row>
        <row r="542">
          <cell r="A542">
            <v>60000641</v>
          </cell>
          <cell r="B542" t="str">
            <v>PANTANO, ALCIDES ALEJANDRO</v>
          </cell>
          <cell r="C542" t="str">
            <v>ANALISTA SR.</v>
          </cell>
          <cell r="D542">
            <v>56</v>
          </cell>
          <cell r="E542" t="str">
            <v>Funciones Centralizadas</v>
          </cell>
          <cell r="F542" t="str">
            <v>Fun. Centr. PB Arg. S.A.</v>
          </cell>
          <cell r="G542" t="str">
            <v>GCIA. EJECUTIVA DE  AUDITORIA INTERNA</v>
          </cell>
          <cell r="H542" t="str">
            <v>SEGURIDAD EMPRESARIAL</v>
          </cell>
          <cell r="I542">
            <v>0</v>
          </cell>
          <cell r="J542">
            <v>0</v>
          </cell>
          <cell r="K542">
            <v>0</v>
          </cell>
          <cell r="L542" t="str">
            <v>Activos</v>
          </cell>
          <cell r="M542" t="str">
            <v>Fuera de Convenio</v>
          </cell>
          <cell r="N542" t="str">
            <v>Indeterminado</v>
          </cell>
          <cell r="O542" t="str">
            <v>Edif. Petrobras</v>
          </cell>
          <cell r="P542">
            <v>29483</v>
          </cell>
        </row>
        <row r="543">
          <cell r="A543">
            <v>60000644</v>
          </cell>
          <cell r="B543" t="str">
            <v>BORDIGOTTE, JORGE LUIS</v>
          </cell>
          <cell r="C543" t="str">
            <v>ANALISTA SSR.</v>
          </cell>
          <cell r="D543">
            <v>55</v>
          </cell>
          <cell r="E543" t="str">
            <v>Funciones Centralizadas</v>
          </cell>
          <cell r="F543" t="str">
            <v>Fun. Centr. PB Arg. S.A.</v>
          </cell>
          <cell r="G543" t="str">
            <v>DIRECCION DE ADMINIST. Y FINANZAS</v>
          </cell>
          <cell r="H543" t="str">
            <v>IMPUESTOS</v>
          </cell>
          <cell r="I543" t="str">
            <v>IMPUESTOS INDIRECTOS</v>
          </cell>
          <cell r="J543">
            <v>0</v>
          </cell>
          <cell r="K543">
            <v>0</v>
          </cell>
          <cell r="L543" t="str">
            <v>Activos</v>
          </cell>
          <cell r="M543" t="str">
            <v>Fuera de Convenio</v>
          </cell>
          <cell r="N543" t="str">
            <v>Indeterminado</v>
          </cell>
          <cell r="O543" t="str">
            <v>Edif. Petrobras</v>
          </cell>
          <cell r="P543">
            <v>28946</v>
          </cell>
        </row>
        <row r="544">
          <cell r="A544">
            <v>60000654</v>
          </cell>
          <cell r="B544" t="str">
            <v>RIZZA, ELVIO ALEJANDRO</v>
          </cell>
          <cell r="C544" t="str">
            <v>ANALISTA SR.</v>
          </cell>
          <cell r="D544">
            <v>56</v>
          </cell>
          <cell r="E544" t="str">
            <v>Funciones Centralizadas</v>
          </cell>
          <cell r="F544" t="str">
            <v>Fun. Centr. PB Arg. S.A.</v>
          </cell>
          <cell r="G544" t="str">
            <v>GCIA. EJECUTIVA DE RR.HH.</v>
          </cell>
          <cell r="H544" t="str">
            <v>SERVICIOS DE RR. HH.</v>
          </cell>
          <cell r="I544" t="str">
            <v>LIQUIDACION DE HABERES</v>
          </cell>
          <cell r="J544">
            <v>0</v>
          </cell>
          <cell r="K544">
            <v>0</v>
          </cell>
          <cell r="L544" t="str">
            <v>Activos</v>
          </cell>
          <cell r="M544" t="str">
            <v>Fuera de Convenio</v>
          </cell>
          <cell r="N544" t="str">
            <v>Indeterminado</v>
          </cell>
          <cell r="O544" t="str">
            <v>Edif. Petrobras</v>
          </cell>
          <cell r="P544">
            <v>35488</v>
          </cell>
        </row>
        <row r="545">
          <cell r="A545">
            <v>60000659</v>
          </cell>
          <cell r="B545" t="str">
            <v>CONSORTI, OSVALDO DANIEL</v>
          </cell>
          <cell r="C545" t="str">
            <v>ANALISTA CONSULTOR</v>
          </cell>
          <cell r="D545">
            <v>55</v>
          </cell>
          <cell r="E545" t="str">
            <v>Funciones Centralizadas</v>
          </cell>
          <cell r="F545" t="str">
            <v>Fun. Centr. PB Arg. S.A.</v>
          </cell>
          <cell r="G545" t="str">
            <v>DIRECCION COMERCIAL</v>
          </cell>
          <cell r="H545" t="str">
            <v>PLANIFICACION Y SUMINISTROS</v>
          </cell>
          <cell r="I545" t="str">
            <v>LOGISTICA</v>
          </cell>
          <cell r="J545" t="str">
            <v>VETTING</v>
          </cell>
          <cell r="K545">
            <v>0</v>
          </cell>
          <cell r="L545" t="str">
            <v>Activos</v>
          </cell>
          <cell r="M545" t="str">
            <v>Fuera de Convenio</v>
          </cell>
          <cell r="N545" t="str">
            <v>Indeterminado</v>
          </cell>
          <cell r="O545" t="str">
            <v>Edif. Petrobras</v>
          </cell>
          <cell r="P545">
            <v>34366</v>
          </cell>
        </row>
        <row r="546">
          <cell r="A546">
            <v>60000665</v>
          </cell>
          <cell r="B546" t="str">
            <v>BOYLE, MARIA GISELLE</v>
          </cell>
          <cell r="C546" t="str">
            <v>SECRETARIA</v>
          </cell>
          <cell r="D546">
            <v>53</v>
          </cell>
          <cell r="E546" t="str">
            <v>Funciones Centralizadas</v>
          </cell>
          <cell r="F546" t="str">
            <v>Fun. Centr. PB Arg. S.A.</v>
          </cell>
          <cell r="G546" t="str">
            <v>GCIA. EJECUTIVA DE CTROL DE GEST Y EST P</v>
          </cell>
          <cell r="H546" t="str">
            <v>ESTRATEGIA, PORTAFOLIO Y EST ECONOM</v>
          </cell>
          <cell r="I546">
            <v>0</v>
          </cell>
          <cell r="J546">
            <v>0</v>
          </cell>
          <cell r="K546">
            <v>0</v>
          </cell>
          <cell r="L546" t="str">
            <v>Activos</v>
          </cell>
          <cell r="M546" t="str">
            <v>Fuera de Convenio</v>
          </cell>
          <cell r="N546" t="str">
            <v>Indeterminado</v>
          </cell>
          <cell r="O546" t="str">
            <v>Edif. Petrobras</v>
          </cell>
          <cell r="P546">
            <v>35934</v>
          </cell>
        </row>
        <row r="547">
          <cell r="A547">
            <v>60000684</v>
          </cell>
          <cell r="B547" t="str">
            <v>PEDRAZA AREVALO, BLANCA AZUCENA</v>
          </cell>
          <cell r="C547" t="str">
            <v>TECNICO SR.</v>
          </cell>
          <cell r="D547">
            <v>51</v>
          </cell>
          <cell r="E547" t="str">
            <v>Funciones Centralizadas</v>
          </cell>
          <cell r="F547" t="str">
            <v>Fun. Centr. PB Arg. S.A.</v>
          </cell>
          <cell r="G547" t="str">
            <v>GCIA. EJECUTIVA DE CSMS</v>
          </cell>
          <cell r="H547" t="str">
            <v>SALUD E HIGIENE</v>
          </cell>
          <cell r="I547">
            <v>0</v>
          </cell>
          <cell r="J547">
            <v>0</v>
          </cell>
          <cell r="K547">
            <v>0</v>
          </cell>
          <cell r="L547" t="str">
            <v>Activos</v>
          </cell>
          <cell r="M547" t="str">
            <v>Fuera de Convenio</v>
          </cell>
          <cell r="N547" t="str">
            <v>Indeterminado</v>
          </cell>
          <cell r="O547" t="str">
            <v>Edif. Petrobras</v>
          </cell>
          <cell r="P547">
            <v>34029</v>
          </cell>
        </row>
        <row r="548">
          <cell r="A548">
            <v>60000685</v>
          </cell>
          <cell r="B548" t="str">
            <v>STEHLE, LUIS ALBERTO</v>
          </cell>
          <cell r="C548" t="str">
            <v>COORDINADOR</v>
          </cell>
          <cell r="D548">
            <v>57</v>
          </cell>
          <cell r="E548" t="str">
            <v>Funciones Centralizadas</v>
          </cell>
          <cell r="F548" t="str">
            <v>Fun. Centr. PB Arg. S.A.</v>
          </cell>
          <cell r="G548" t="str">
            <v>GCIA. EJECUTIVA DE  AUDITORIA INTERNA</v>
          </cell>
          <cell r="H548" t="str">
            <v>AUDITORIA E&amp;P, PROY., JV, PLAN., CTROL E</v>
          </cell>
          <cell r="I548">
            <v>0</v>
          </cell>
          <cell r="J548">
            <v>0</v>
          </cell>
          <cell r="K548">
            <v>0</v>
          </cell>
          <cell r="L548" t="str">
            <v>Activos</v>
          </cell>
          <cell r="M548" t="str">
            <v>Fuera de Convenio</v>
          </cell>
          <cell r="N548" t="str">
            <v>Indeterminado</v>
          </cell>
          <cell r="O548" t="str">
            <v>Edif. Petrobras</v>
          </cell>
          <cell r="P548">
            <v>33909</v>
          </cell>
        </row>
        <row r="549">
          <cell r="A549">
            <v>60000705</v>
          </cell>
          <cell r="B549" t="str">
            <v>RIVEIRO, NORBERTO</v>
          </cell>
          <cell r="C549" t="str">
            <v>LIDER</v>
          </cell>
          <cell r="D549">
            <v>55</v>
          </cell>
          <cell r="E549" t="str">
            <v>Funciones Centralizadas</v>
          </cell>
          <cell r="F549" t="str">
            <v>Fun. Centr. PB Arg. S.A.</v>
          </cell>
          <cell r="G549" t="str">
            <v>DIRECCION DE ADMINIST. Y FINANZAS</v>
          </cell>
          <cell r="H549" t="str">
            <v>TECNOLOGIA INFORMATICA</v>
          </cell>
          <cell r="I549" t="str">
            <v>SOPORTE DE INFRAESTRUCTURA</v>
          </cell>
          <cell r="J549" t="str">
            <v>ADMINISTRACION DE SEGURIDAD</v>
          </cell>
          <cell r="K549">
            <v>0</v>
          </cell>
          <cell r="L549" t="str">
            <v>Activos</v>
          </cell>
          <cell r="M549" t="str">
            <v>Fuera de Convenio</v>
          </cell>
          <cell r="N549" t="str">
            <v>Indeterminado</v>
          </cell>
          <cell r="O549" t="str">
            <v>Edif. Petrobras</v>
          </cell>
          <cell r="P549">
            <v>29579</v>
          </cell>
        </row>
        <row r="550">
          <cell r="A550">
            <v>60000706</v>
          </cell>
          <cell r="B550" t="str">
            <v>HANSEN, OSVALDO DANIEL</v>
          </cell>
          <cell r="C550" t="str">
            <v>COORDINADOR</v>
          </cell>
          <cell r="D550">
            <v>57</v>
          </cell>
          <cell r="E550" t="str">
            <v>Funciones Centralizadas</v>
          </cell>
          <cell r="F550" t="str">
            <v>Fun. Centr. PB Arg. S.A.</v>
          </cell>
          <cell r="G550" t="str">
            <v>DIRECCION DE ADMINIST. Y FINANZAS</v>
          </cell>
          <cell r="H550" t="str">
            <v>TECNOLOGIA INFORMATICA</v>
          </cell>
          <cell r="I550" t="str">
            <v>SOLUCIONES VERTICALES DE NEGOCIO</v>
          </cell>
          <cell r="J550" t="str">
            <v>PLANEAMIENTO Y EVALUACION DE PERFORMANCE</v>
          </cell>
          <cell r="K550">
            <v>0</v>
          </cell>
          <cell r="L550" t="str">
            <v>Activos</v>
          </cell>
          <cell r="M550" t="str">
            <v>Fuera de Convenio</v>
          </cell>
          <cell r="N550" t="str">
            <v>Indeterminado</v>
          </cell>
          <cell r="O550" t="str">
            <v>Edif. Petrobras</v>
          </cell>
          <cell r="P550">
            <v>28905</v>
          </cell>
        </row>
        <row r="551">
          <cell r="A551">
            <v>60000707</v>
          </cell>
          <cell r="B551" t="str">
            <v>MLJAC, SILVIA ALICIA</v>
          </cell>
          <cell r="C551" t="str">
            <v>COORDINADOR</v>
          </cell>
          <cell r="D551">
            <v>57</v>
          </cell>
          <cell r="E551" t="str">
            <v>Funciones Centralizadas</v>
          </cell>
          <cell r="F551" t="str">
            <v>Fun. Centr. PB Arg. S.A.</v>
          </cell>
          <cell r="G551" t="str">
            <v>GCIA. EJECUTIVA DE  AUDITORIA INTERNA</v>
          </cell>
          <cell r="H551" t="str">
            <v>AUDITORIA CTROL INTERNO, COMPLIANCE, RIE</v>
          </cell>
          <cell r="I551">
            <v>0</v>
          </cell>
          <cell r="J551">
            <v>0</v>
          </cell>
          <cell r="K551">
            <v>0</v>
          </cell>
          <cell r="L551" t="str">
            <v>Activos</v>
          </cell>
          <cell r="M551" t="str">
            <v>Fuera de Convenio</v>
          </cell>
          <cell r="N551" t="str">
            <v>Indeterminado</v>
          </cell>
          <cell r="O551" t="str">
            <v>Edif. Petrobras</v>
          </cell>
          <cell r="P551">
            <v>30830</v>
          </cell>
        </row>
        <row r="552">
          <cell r="A552">
            <v>60000720</v>
          </cell>
          <cell r="B552" t="str">
            <v>DIODATI, HORACIO ALBERTO</v>
          </cell>
          <cell r="C552" t="str">
            <v>COORDINADOR</v>
          </cell>
          <cell r="D552">
            <v>59</v>
          </cell>
          <cell r="E552" t="str">
            <v>Funciones Centralizadas</v>
          </cell>
          <cell r="F552" t="str">
            <v>Fun. Centr. PB Arg. S.A.</v>
          </cell>
          <cell r="G552" t="str">
            <v>DIRECCION DE ADMINIST. Y FINANZAS</v>
          </cell>
          <cell r="H552" t="str">
            <v>COMPRAS Y CONTRATACIONES</v>
          </cell>
          <cell r="I552" t="str">
            <v>INDUSTRIAL Y COMERCIAL</v>
          </cell>
          <cell r="J552" t="str">
            <v>PLANTAS CENTRALIZADAS</v>
          </cell>
          <cell r="K552">
            <v>0</v>
          </cell>
          <cell r="L552" t="str">
            <v>Activos</v>
          </cell>
          <cell r="M552" t="str">
            <v>Fuera de Convenio</v>
          </cell>
          <cell r="N552" t="str">
            <v>Indeterminado</v>
          </cell>
          <cell r="O552" t="str">
            <v>Edif. Petrobras</v>
          </cell>
          <cell r="P552">
            <v>29221</v>
          </cell>
        </row>
        <row r="553">
          <cell r="A553">
            <v>60000731</v>
          </cell>
          <cell r="B553" t="str">
            <v>LEVRINO, ANSELMO JOSE ANGE</v>
          </cell>
          <cell r="C553" t="str">
            <v>GERENTE</v>
          </cell>
          <cell r="D553">
            <v>61</v>
          </cell>
          <cell r="E553" t="str">
            <v>Funciones Centralizadas</v>
          </cell>
          <cell r="F553" t="str">
            <v>Fun. Centr. PB Arg. S.A.</v>
          </cell>
          <cell r="G553" t="str">
            <v>GCIA. EJECUTIVA DE CSMS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 t="str">
            <v>Activos</v>
          </cell>
          <cell r="M553" t="str">
            <v>Fuera de Convenio</v>
          </cell>
          <cell r="N553" t="str">
            <v>Indeterminado</v>
          </cell>
          <cell r="O553" t="str">
            <v>Edif. Petrobras</v>
          </cell>
          <cell r="P553">
            <v>30437</v>
          </cell>
        </row>
        <row r="554">
          <cell r="A554">
            <v>60000733</v>
          </cell>
          <cell r="B554" t="str">
            <v>MOSCA, HUMBERTO JOAQUIN</v>
          </cell>
          <cell r="C554" t="str">
            <v>COMPRADOR SR.</v>
          </cell>
          <cell r="D554">
            <v>56</v>
          </cell>
          <cell r="E554" t="str">
            <v>Funciones Centralizadas</v>
          </cell>
          <cell r="F554" t="str">
            <v>Fun. Centr. PB Arg. S.A.</v>
          </cell>
          <cell r="G554" t="str">
            <v>DIRECCION DE ADMINIST. Y FINANZAS</v>
          </cell>
          <cell r="H554" t="str">
            <v>COMPRAS Y CONTRATACIONES</v>
          </cell>
          <cell r="I554" t="str">
            <v>E&amp;P</v>
          </cell>
          <cell r="J554" t="str">
            <v>PROYECTOS Y OBRAS</v>
          </cell>
          <cell r="K554">
            <v>0</v>
          </cell>
          <cell r="L554" t="str">
            <v>Activos</v>
          </cell>
          <cell r="M554" t="str">
            <v>Fuera de Convenio</v>
          </cell>
          <cell r="N554" t="str">
            <v>Indeterminado</v>
          </cell>
          <cell r="O554" t="str">
            <v>Edif. Petrobras</v>
          </cell>
          <cell r="P554">
            <v>34929</v>
          </cell>
        </row>
        <row r="555">
          <cell r="A555">
            <v>60000737</v>
          </cell>
          <cell r="B555" t="str">
            <v>DE LEO, OSCAR ADOLFO</v>
          </cell>
          <cell r="C555" t="str">
            <v>GERENTE</v>
          </cell>
          <cell r="D555">
            <v>60</v>
          </cell>
          <cell r="E555" t="str">
            <v>Funciones Centralizadas</v>
          </cell>
          <cell r="F555" t="str">
            <v>Fun. Centr. PB Arg. S.A.</v>
          </cell>
          <cell r="G555" t="str">
            <v>GCIA. EJECUTIVA DE CTROL DE GEST Y EST P</v>
          </cell>
          <cell r="H555" t="str">
            <v>ESTRATEGIA, PORTAFOLIO Y EST ECONOM</v>
          </cell>
          <cell r="I555">
            <v>0</v>
          </cell>
          <cell r="J555">
            <v>0</v>
          </cell>
          <cell r="K555">
            <v>0</v>
          </cell>
          <cell r="L555" t="str">
            <v>Activos</v>
          </cell>
          <cell r="M555" t="str">
            <v>Fuera de Convenio</v>
          </cell>
          <cell r="N555" t="str">
            <v>Indeterminado</v>
          </cell>
          <cell r="O555" t="str">
            <v>Edif. Petrobras</v>
          </cell>
          <cell r="P555">
            <v>32874</v>
          </cell>
        </row>
        <row r="556">
          <cell r="A556">
            <v>60000738</v>
          </cell>
          <cell r="B556" t="str">
            <v>GUIA Y DIAZ, ALFREDO SERGIO</v>
          </cell>
          <cell r="C556" t="str">
            <v>GERENTE EJECUTIVO</v>
          </cell>
          <cell r="D556">
            <v>64</v>
          </cell>
          <cell r="E556" t="str">
            <v>Funciones Centralizadas</v>
          </cell>
          <cell r="F556" t="str">
            <v>Fun. Centr. PB Arg. S.A.</v>
          </cell>
          <cell r="G556" t="str">
            <v>GCIA. EJECUTIVA DE CTROL DE GEST Y EST P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 t="str">
            <v>Activos</v>
          </cell>
          <cell r="M556" t="str">
            <v>Fuera de Convenio</v>
          </cell>
          <cell r="N556" t="str">
            <v>Indeterminado</v>
          </cell>
          <cell r="O556" t="str">
            <v>Edif. Petrobras</v>
          </cell>
          <cell r="P556">
            <v>31717</v>
          </cell>
        </row>
        <row r="557">
          <cell r="A557">
            <v>60000747</v>
          </cell>
          <cell r="B557" t="str">
            <v>ORTEGA, ANGEL ANIBAL</v>
          </cell>
          <cell r="C557" t="str">
            <v>GERENTE</v>
          </cell>
          <cell r="D557">
            <v>58</v>
          </cell>
          <cell r="E557" t="str">
            <v>Funciones Centralizadas</v>
          </cell>
          <cell r="F557" t="str">
            <v>Fun. Centr. PB Arg. S.A.</v>
          </cell>
          <cell r="G557" t="str">
            <v>GCIA. EJECUTIVA DE  AUDITORIA INTERNA</v>
          </cell>
          <cell r="H557" t="str">
            <v>SEGURIDAD EMPRESARIAL</v>
          </cell>
          <cell r="I557">
            <v>0</v>
          </cell>
          <cell r="J557">
            <v>0</v>
          </cell>
          <cell r="K557">
            <v>0</v>
          </cell>
          <cell r="L557" t="str">
            <v>Activos</v>
          </cell>
          <cell r="M557" t="str">
            <v>Fuera de Convenio</v>
          </cell>
          <cell r="N557" t="str">
            <v>Indeterminado</v>
          </cell>
          <cell r="O557" t="str">
            <v>Edif. Petrobras</v>
          </cell>
          <cell r="P557">
            <v>34029</v>
          </cell>
        </row>
        <row r="558">
          <cell r="A558">
            <v>60000759</v>
          </cell>
          <cell r="B558" t="str">
            <v>DEMETRIO, MONICA LILIANA</v>
          </cell>
          <cell r="C558" t="str">
            <v>ANALISTA SR.</v>
          </cell>
          <cell r="D558">
            <v>56</v>
          </cell>
          <cell r="E558" t="str">
            <v>Funciones Centralizadas</v>
          </cell>
          <cell r="F558" t="str">
            <v>Fun. Centr. PB Arg. S.A.</v>
          </cell>
          <cell r="G558" t="str">
            <v>GCIA. EJECUTIVA DE RR.HH.</v>
          </cell>
          <cell r="H558" t="str">
            <v>SERVICIOS DE RR. HH.</v>
          </cell>
          <cell r="I558" t="str">
            <v>ADMINISTRACION DE SALUD</v>
          </cell>
          <cell r="J558">
            <v>0</v>
          </cell>
          <cell r="K558">
            <v>0</v>
          </cell>
          <cell r="L558" t="str">
            <v>Activos</v>
          </cell>
          <cell r="M558" t="str">
            <v>Fuera de Convenio</v>
          </cell>
          <cell r="N558" t="str">
            <v>Indeterminado</v>
          </cell>
          <cell r="O558" t="str">
            <v>Edif. Petrobras</v>
          </cell>
          <cell r="P558">
            <v>36861</v>
          </cell>
        </row>
        <row r="559">
          <cell r="A559">
            <v>60000785</v>
          </cell>
          <cell r="B559" t="str">
            <v>THOMAS, GLORIA SARA</v>
          </cell>
          <cell r="C559" t="str">
            <v>ANALISTA JR.</v>
          </cell>
          <cell r="D559">
            <v>53</v>
          </cell>
          <cell r="E559" t="str">
            <v>Funciones Centralizadas</v>
          </cell>
          <cell r="F559" t="str">
            <v>Fun. Centr. PB Arg. S.A.</v>
          </cell>
          <cell r="G559" t="str">
            <v>DIRECCION DE ADMINIST. Y FINANZAS</v>
          </cell>
          <cell r="H559" t="str">
            <v>SERVICIOS GENERALES E INMUEBLES</v>
          </cell>
          <cell r="I559" t="str">
            <v>SERVICIOS</v>
          </cell>
          <cell r="J559">
            <v>0</v>
          </cell>
          <cell r="K559">
            <v>0</v>
          </cell>
          <cell r="L559" t="str">
            <v>Activos</v>
          </cell>
          <cell r="M559" t="str">
            <v>Fuera de Convenio</v>
          </cell>
          <cell r="N559" t="str">
            <v>Indeterminado</v>
          </cell>
          <cell r="O559" t="str">
            <v>Edif. Petrobras</v>
          </cell>
          <cell r="P559">
            <v>31071</v>
          </cell>
        </row>
        <row r="560">
          <cell r="A560">
            <v>60000791</v>
          </cell>
          <cell r="B560" t="str">
            <v>BANDIERAMONTE, ESTEBAN PABLO</v>
          </cell>
          <cell r="C560" t="str">
            <v>TECNICO SSR.</v>
          </cell>
          <cell r="D560">
            <v>51</v>
          </cell>
          <cell r="E560" t="str">
            <v>Funciones Centralizadas</v>
          </cell>
          <cell r="F560" t="str">
            <v>Fun. Centr. PB Arg. S.A.</v>
          </cell>
          <cell r="G560" t="str">
            <v>DIRECCION DE ADMINIST. Y FINANZAS</v>
          </cell>
          <cell r="H560" t="str">
            <v>SERVICIOS GENERALES E INMUEBLES</v>
          </cell>
          <cell r="I560" t="str">
            <v>MANTENIMIENTO Y OPERACIONES</v>
          </cell>
          <cell r="J560">
            <v>0</v>
          </cell>
          <cell r="K560">
            <v>0</v>
          </cell>
          <cell r="L560" t="str">
            <v>Activos</v>
          </cell>
          <cell r="M560" t="str">
            <v>Fuera de Convenio</v>
          </cell>
          <cell r="N560" t="str">
            <v>Indeterminado</v>
          </cell>
          <cell r="O560" t="str">
            <v>Edif. Petrobras</v>
          </cell>
          <cell r="P560">
            <v>39083</v>
          </cell>
        </row>
        <row r="561">
          <cell r="A561">
            <v>60000800</v>
          </cell>
          <cell r="B561" t="str">
            <v>CHECLE, ALEJANDRO</v>
          </cell>
          <cell r="C561" t="str">
            <v>ANALISTA CONSULTOR</v>
          </cell>
          <cell r="D561">
            <v>57</v>
          </cell>
          <cell r="E561" t="str">
            <v>Funciones Centralizadas</v>
          </cell>
          <cell r="F561" t="str">
            <v>Fun. Centr. PB Arg. S.A.</v>
          </cell>
          <cell r="G561" t="str">
            <v>DIRECCION DE ADMINIST. Y FINANZAS</v>
          </cell>
          <cell r="H561" t="str">
            <v>TECNOLOGIA INFORMATICA</v>
          </cell>
          <cell r="I561" t="str">
            <v>SOPORTE DE INFRAESTRUCTURA</v>
          </cell>
          <cell r="J561" t="str">
            <v>SYSTEM MANAGEMENT</v>
          </cell>
          <cell r="K561">
            <v>0</v>
          </cell>
          <cell r="L561" t="str">
            <v>Activos</v>
          </cell>
          <cell r="M561" t="str">
            <v>Fuera de Convenio</v>
          </cell>
          <cell r="N561" t="str">
            <v>Indeterminado</v>
          </cell>
          <cell r="O561" t="str">
            <v>Edif. Petrobras</v>
          </cell>
          <cell r="P561">
            <v>33390</v>
          </cell>
        </row>
        <row r="562">
          <cell r="A562">
            <v>60000801</v>
          </cell>
          <cell r="B562" t="str">
            <v>PERRI, HUGO ALBERTO</v>
          </cell>
          <cell r="C562" t="str">
            <v>COORDINADOR</v>
          </cell>
          <cell r="D562">
            <v>57</v>
          </cell>
          <cell r="E562" t="str">
            <v>Funciones Centralizadas</v>
          </cell>
          <cell r="F562" t="str">
            <v>Fun. Centr. PB Arg. S.A.</v>
          </cell>
          <cell r="G562" t="str">
            <v>DIRECCION DE ADMINIST. Y FINANZAS</v>
          </cell>
          <cell r="H562" t="str">
            <v>ADMINISTRACION</v>
          </cell>
          <cell r="I562" t="str">
            <v>CONTABILIDAD GENERAL</v>
          </cell>
          <cell r="J562" t="str">
            <v>CONTABILIDAD E&amp;P</v>
          </cell>
          <cell r="K562">
            <v>0</v>
          </cell>
          <cell r="L562" t="str">
            <v>Activos</v>
          </cell>
          <cell r="M562" t="str">
            <v>Fuera de Convenio</v>
          </cell>
          <cell r="N562" t="str">
            <v>Indeterminado</v>
          </cell>
          <cell r="O562" t="str">
            <v>Edif. Petrobras</v>
          </cell>
          <cell r="P562">
            <v>31831</v>
          </cell>
        </row>
        <row r="563">
          <cell r="A563">
            <v>60000811</v>
          </cell>
          <cell r="B563" t="str">
            <v>SARACENI, JOSE VICENTE</v>
          </cell>
          <cell r="C563" t="str">
            <v>ANALISTA CONSULTOR</v>
          </cell>
          <cell r="D563">
            <v>57</v>
          </cell>
          <cell r="E563" t="str">
            <v>Funciones Centralizadas</v>
          </cell>
          <cell r="F563" t="str">
            <v>Fun. Centr. PB Arg. S.A.</v>
          </cell>
          <cell r="G563" t="str">
            <v>DIRECCION DE ADMINIST. Y FINANZAS</v>
          </cell>
          <cell r="H563" t="str">
            <v>TECNOLOGIA INFORMATICA</v>
          </cell>
          <cell r="I563" t="str">
            <v>SOLUCIONES VERTICALES DE NEGOCIO</v>
          </cell>
          <cell r="J563" t="str">
            <v>RETAIL - APLICACIONES</v>
          </cell>
          <cell r="K563">
            <v>0</v>
          </cell>
          <cell r="L563" t="str">
            <v>Activos</v>
          </cell>
          <cell r="M563" t="str">
            <v>Fuera de Convenio</v>
          </cell>
          <cell r="N563" t="str">
            <v>Indeterminado</v>
          </cell>
          <cell r="O563" t="str">
            <v>Edif. Petrobras</v>
          </cell>
          <cell r="P563">
            <v>30414</v>
          </cell>
        </row>
        <row r="564">
          <cell r="A564">
            <v>60000816</v>
          </cell>
          <cell r="B564" t="str">
            <v>RODRIGUEZ, VICTOR</v>
          </cell>
          <cell r="C564" t="str">
            <v>ANALISTA SR.</v>
          </cell>
          <cell r="D564">
            <v>56</v>
          </cell>
          <cell r="E564" t="str">
            <v>Funciones Centralizadas</v>
          </cell>
          <cell r="F564" t="str">
            <v>Fun. Centr. PB Arg. S.A.</v>
          </cell>
          <cell r="G564" t="str">
            <v>GCIA. EJECUTIVA DE RR.HH.</v>
          </cell>
          <cell r="H564" t="str">
            <v>RELACIONES LABORALES</v>
          </cell>
          <cell r="I564" t="str">
            <v>CONTROL DE CONTRATISTAS</v>
          </cell>
          <cell r="J564">
            <v>0</v>
          </cell>
          <cell r="K564">
            <v>0</v>
          </cell>
          <cell r="L564" t="str">
            <v>Activos</v>
          </cell>
          <cell r="M564" t="str">
            <v>Fuera de Convenio</v>
          </cell>
          <cell r="N564" t="str">
            <v>Indeterminado</v>
          </cell>
          <cell r="O564" t="str">
            <v>Edif. Petrobras</v>
          </cell>
          <cell r="P564">
            <v>33984</v>
          </cell>
        </row>
        <row r="565">
          <cell r="A565">
            <v>60000826</v>
          </cell>
          <cell r="B565" t="str">
            <v>FIASCHE, GRACIELA SUSANA</v>
          </cell>
          <cell r="C565" t="str">
            <v>ANALISTA SR.</v>
          </cell>
          <cell r="D565">
            <v>56</v>
          </cell>
          <cell r="E565" t="str">
            <v>Funciones Centralizadas</v>
          </cell>
          <cell r="F565" t="str">
            <v>Fun. Centr. PB Arg. S.A.</v>
          </cell>
          <cell r="G565" t="str">
            <v>GCIA. EJECUTIVA DE CTROL DE GEST Y EST P</v>
          </cell>
          <cell r="H565" t="str">
            <v>CONTROL DE GESTION PROY., A&amp;F Y FFCC</v>
          </cell>
          <cell r="I565">
            <v>0</v>
          </cell>
          <cell r="J565">
            <v>0</v>
          </cell>
          <cell r="K565">
            <v>0</v>
          </cell>
          <cell r="L565" t="str">
            <v>Activos</v>
          </cell>
          <cell r="M565" t="str">
            <v>Fuera de Convenio</v>
          </cell>
          <cell r="N565" t="str">
            <v>Indeterminado</v>
          </cell>
          <cell r="O565" t="str">
            <v>Edif. Petrobras</v>
          </cell>
          <cell r="P565">
            <v>29052</v>
          </cell>
        </row>
        <row r="566">
          <cell r="A566">
            <v>60000828</v>
          </cell>
          <cell r="B566" t="str">
            <v>LOPEZ, GUSTAVO LUIS</v>
          </cell>
          <cell r="C566" t="str">
            <v>GERENTE</v>
          </cell>
          <cell r="D566">
            <v>57</v>
          </cell>
          <cell r="E566" t="str">
            <v>Funciones Centralizadas</v>
          </cell>
          <cell r="F566" t="str">
            <v>Fun. Centr. PB Arg. S.A.</v>
          </cell>
          <cell r="G566" t="str">
            <v>DIRECCION COMERCIAL</v>
          </cell>
          <cell r="H566" t="str">
            <v>PLANIFICACION Y SUMINISTROS</v>
          </cell>
          <cell r="I566" t="str">
            <v>PLANIFICACION</v>
          </cell>
          <cell r="J566" t="str">
            <v>CONTROL CUANTITATIVO</v>
          </cell>
          <cell r="K566">
            <v>0</v>
          </cell>
          <cell r="L566" t="str">
            <v>Activos</v>
          </cell>
          <cell r="M566" t="str">
            <v>Fuera de Convenio</v>
          </cell>
          <cell r="N566" t="str">
            <v>Indeterminado</v>
          </cell>
          <cell r="O566" t="str">
            <v>Edif. Petrobras</v>
          </cell>
          <cell r="P566">
            <v>32021</v>
          </cell>
        </row>
        <row r="567">
          <cell r="A567">
            <v>60000842</v>
          </cell>
          <cell r="B567" t="str">
            <v>BARRIL, ALBERTO EDUARDO</v>
          </cell>
          <cell r="C567" t="str">
            <v>GERENTE</v>
          </cell>
          <cell r="D567">
            <v>61</v>
          </cell>
          <cell r="E567" t="str">
            <v>Funciones Centralizadas</v>
          </cell>
          <cell r="F567" t="str">
            <v>Fun. Centr. PB Arg. S.A.</v>
          </cell>
          <cell r="G567" t="str">
            <v>DIRECCION DE ADMINIST. Y FINANZAS</v>
          </cell>
          <cell r="H567" t="str">
            <v>TECNOLOGIA INFORMATICA</v>
          </cell>
          <cell r="I567" t="str">
            <v>SOLUCIONES VERTICALES DE NEGOCIO</v>
          </cell>
          <cell r="J567">
            <v>0</v>
          </cell>
          <cell r="K567">
            <v>0</v>
          </cell>
          <cell r="L567" t="str">
            <v>Activos</v>
          </cell>
          <cell r="M567" t="str">
            <v>Fuera de Convenio</v>
          </cell>
          <cell r="N567" t="str">
            <v>Indeterminado</v>
          </cell>
          <cell r="O567" t="str">
            <v>Edif. Petrobras</v>
          </cell>
          <cell r="P567">
            <v>32027</v>
          </cell>
        </row>
        <row r="568">
          <cell r="A568">
            <v>60000848</v>
          </cell>
          <cell r="B568" t="str">
            <v>CAMPOSTRINI, RICARDO HORACIO</v>
          </cell>
          <cell r="C568" t="str">
            <v>COORDINADOR</v>
          </cell>
          <cell r="D568">
            <v>57</v>
          </cell>
          <cell r="E568" t="str">
            <v>Funciones Centralizadas</v>
          </cell>
          <cell r="F568" t="str">
            <v>Fun. Centr. PB Arg. S.A.</v>
          </cell>
          <cell r="G568" t="str">
            <v>GCIA. EJECUTIVA DE RR.HH.</v>
          </cell>
          <cell r="H568" t="str">
            <v>SERVICIOS DE RR. HH.</v>
          </cell>
          <cell r="I568" t="str">
            <v>LIQUIDACION DE HABERES</v>
          </cell>
          <cell r="J568">
            <v>0</v>
          </cell>
          <cell r="K568">
            <v>0</v>
          </cell>
          <cell r="L568" t="str">
            <v>Activos</v>
          </cell>
          <cell r="M568" t="str">
            <v>Fuera de Convenio</v>
          </cell>
          <cell r="N568" t="str">
            <v>Indeterminado</v>
          </cell>
          <cell r="O568" t="str">
            <v>Edif. Petrobras</v>
          </cell>
          <cell r="P568">
            <v>34808</v>
          </cell>
        </row>
        <row r="569">
          <cell r="A569">
            <v>60000850</v>
          </cell>
          <cell r="B569" t="str">
            <v>AGUILAR DE VARDACAS, PATRICIA GLADYS</v>
          </cell>
          <cell r="C569" t="str">
            <v>ANALISTA SR.</v>
          </cell>
          <cell r="D569">
            <v>57</v>
          </cell>
          <cell r="E569" t="str">
            <v>Funciones Centralizadas</v>
          </cell>
          <cell r="F569" t="str">
            <v>Fun. Centr. PB Arg. S.A.</v>
          </cell>
          <cell r="G569" t="str">
            <v>GCIA. EJECUTIVA DE RR.HH.</v>
          </cell>
          <cell r="H569" t="str">
            <v>SERVICIOS DE RR. HH.</v>
          </cell>
          <cell r="I569" t="str">
            <v>ADMINISTRACION DE SALUD</v>
          </cell>
          <cell r="J569">
            <v>0</v>
          </cell>
          <cell r="K569">
            <v>0</v>
          </cell>
          <cell r="L569" t="str">
            <v>Activos</v>
          </cell>
          <cell r="M569" t="str">
            <v>Fuera de Convenio</v>
          </cell>
          <cell r="N569" t="str">
            <v>Indeterminado</v>
          </cell>
          <cell r="O569" t="str">
            <v>Edif. Petrobras</v>
          </cell>
          <cell r="P569">
            <v>30987</v>
          </cell>
        </row>
        <row r="570">
          <cell r="A570">
            <v>60000871</v>
          </cell>
          <cell r="B570" t="str">
            <v>LISSA, ALFREDO RUBEN</v>
          </cell>
          <cell r="C570" t="str">
            <v>ANALISTA SR.</v>
          </cell>
          <cell r="D570">
            <v>54</v>
          </cell>
          <cell r="E570" t="str">
            <v>Funciones Centralizadas</v>
          </cell>
          <cell r="F570" t="str">
            <v>Fun. Centr. PB Arg. S.A.</v>
          </cell>
          <cell r="G570" t="str">
            <v>DIRECCION COMERCIAL</v>
          </cell>
          <cell r="H570" t="str">
            <v>PLANIFICACION Y SUMINISTROS</v>
          </cell>
          <cell r="I570" t="str">
            <v>SUMINISTROS</v>
          </cell>
          <cell r="J570" t="str">
            <v>RELACIONES CON COMPAÑIAS</v>
          </cell>
          <cell r="K570">
            <v>0</v>
          </cell>
          <cell r="L570" t="str">
            <v>Activos</v>
          </cell>
          <cell r="M570" t="str">
            <v>Fuera de Convenio</v>
          </cell>
          <cell r="N570" t="str">
            <v>Indeterminado</v>
          </cell>
          <cell r="O570" t="str">
            <v>Edif. Petrobras</v>
          </cell>
          <cell r="P570">
            <v>33817</v>
          </cell>
        </row>
        <row r="571">
          <cell r="A571">
            <v>60000876</v>
          </cell>
          <cell r="B571" t="str">
            <v>GONZALEZ, VICTORINA E.</v>
          </cell>
          <cell r="C571" t="str">
            <v>COORDINADOR</v>
          </cell>
          <cell r="D571">
            <v>57</v>
          </cell>
          <cell r="E571" t="str">
            <v>Funciones Centralizadas</v>
          </cell>
          <cell r="F571" t="str">
            <v>Fun. Centr. PB Arg. S.A.</v>
          </cell>
          <cell r="G571" t="str">
            <v>DIRECCION DE ADMINIST. Y FINANZAS</v>
          </cell>
          <cell r="H571" t="str">
            <v>FINANZAS</v>
          </cell>
          <cell r="I571" t="str">
            <v>COMEX Y SEGUROS</v>
          </cell>
          <cell r="J571" t="str">
            <v>SEGUROS</v>
          </cell>
          <cell r="K571">
            <v>0</v>
          </cell>
          <cell r="L571" t="str">
            <v>Activos</v>
          </cell>
          <cell r="M571" t="str">
            <v>Fuera de Convenio</v>
          </cell>
          <cell r="N571" t="str">
            <v>Indeterminado</v>
          </cell>
          <cell r="O571" t="str">
            <v>Edif. Petrobras</v>
          </cell>
          <cell r="P571">
            <v>33878</v>
          </cell>
        </row>
        <row r="572">
          <cell r="A572">
            <v>60000877</v>
          </cell>
          <cell r="B572" t="str">
            <v>MARISI, MARCELA</v>
          </cell>
          <cell r="C572" t="str">
            <v>ASISTENTE</v>
          </cell>
          <cell r="D572">
            <v>53</v>
          </cell>
          <cell r="E572" t="str">
            <v>Funciones Centralizadas</v>
          </cell>
          <cell r="F572" t="str">
            <v>Fun. Centr. PB Arg. S.A.</v>
          </cell>
          <cell r="G572" t="str">
            <v>GCIA. EJECUTIVA DE COMUNICACIONES</v>
          </cell>
          <cell r="H572" t="str">
            <v>ASUNTOS CORPORATIVOS Y PRENSA</v>
          </cell>
          <cell r="I572">
            <v>0</v>
          </cell>
          <cell r="J572">
            <v>0</v>
          </cell>
          <cell r="K572">
            <v>0</v>
          </cell>
          <cell r="L572" t="str">
            <v>Activos</v>
          </cell>
          <cell r="M572" t="str">
            <v>Fuera de Convenio</v>
          </cell>
          <cell r="N572" t="str">
            <v>Indeterminado</v>
          </cell>
          <cell r="O572" t="str">
            <v>Edif. Petrobras</v>
          </cell>
          <cell r="P572">
            <v>35674</v>
          </cell>
        </row>
        <row r="573">
          <cell r="A573">
            <v>60000880</v>
          </cell>
          <cell r="B573" t="str">
            <v>MAGGIO, RUBEN OMAR</v>
          </cell>
          <cell r="C573" t="str">
            <v>ANALISTA SR.</v>
          </cell>
          <cell r="D573">
            <v>56</v>
          </cell>
          <cell r="E573" t="str">
            <v>Funciones Centralizadas</v>
          </cell>
          <cell r="F573" t="str">
            <v>Fun. Centr. PB Arg. S.A.</v>
          </cell>
          <cell r="G573" t="str">
            <v>DIRECCION DE ADMINIST. Y FINANZAS</v>
          </cell>
          <cell r="H573" t="str">
            <v>ADMINISTRACION</v>
          </cell>
          <cell r="I573" t="str">
            <v>NORMAS Y ESTADOS CONTABLES</v>
          </cell>
          <cell r="J573" t="str">
            <v>NORMAS Y REPORTES LOCALES</v>
          </cell>
          <cell r="K573">
            <v>0</v>
          </cell>
          <cell r="L573" t="str">
            <v>Activos</v>
          </cell>
          <cell r="M573" t="str">
            <v>Fuera de Convenio</v>
          </cell>
          <cell r="N573" t="str">
            <v>Indeterminado</v>
          </cell>
          <cell r="O573" t="str">
            <v>Edif. Petrobras</v>
          </cell>
          <cell r="P573">
            <v>29528</v>
          </cell>
        </row>
        <row r="574">
          <cell r="A574">
            <v>60000898</v>
          </cell>
          <cell r="B574" t="str">
            <v>CASCO, ANA MARIA</v>
          </cell>
          <cell r="C574" t="str">
            <v>COMPRADOR SR.</v>
          </cell>
          <cell r="D574">
            <v>56</v>
          </cell>
          <cell r="E574" t="str">
            <v>Funciones Centralizadas</v>
          </cell>
          <cell r="F574" t="str">
            <v>Fun. Centr. PB Arg. S.A.</v>
          </cell>
          <cell r="G574" t="str">
            <v>DIRECCION DE ADMINIST. Y FINANZAS</v>
          </cell>
          <cell r="H574" t="str">
            <v>COMPRAS Y CONTRATACIONES</v>
          </cell>
          <cell r="I574" t="str">
            <v>PLANEAMIENTO Y CONTROL</v>
          </cell>
          <cell r="J574">
            <v>0</v>
          </cell>
          <cell r="K574">
            <v>0</v>
          </cell>
          <cell r="L574" t="str">
            <v>Activos</v>
          </cell>
          <cell r="M574" t="str">
            <v>Fuera de Convenio</v>
          </cell>
          <cell r="N574" t="str">
            <v>Indeterminado</v>
          </cell>
          <cell r="O574" t="str">
            <v>Edif. Petrobras</v>
          </cell>
          <cell r="P574">
            <v>30803</v>
          </cell>
        </row>
        <row r="575">
          <cell r="A575">
            <v>60000899</v>
          </cell>
          <cell r="B575" t="str">
            <v>ACOSTA, ROBERTO ALBERTO</v>
          </cell>
          <cell r="C575" t="str">
            <v>ANALISTA JR.</v>
          </cell>
          <cell r="D575">
            <v>53</v>
          </cell>
          <cell r="E575" t="str">
            <v>Funciones Centralizadas</v>
          </cell>
          <cell r="F575" t="str">
            <v>Fun. Centr. PB Arg. S.A.</v>
          </cell>
          <cell r="G575" t="str">
            <v>DIRECCION DE ADMINIST. Y FINANZAS</v>
          </cell>
          <cell r="H575" t="str">
            <v>ADMINISTRACION</v>
          </cell>
          <cell r="I575" t="str">
            <v>CONTABILIDAD GENERAL</v>
          </cell>
          <cell r="J575" t="str">
            <v>CONTABILIDAD SOCIETARIA</v>
          </cell>
          <cell r="K575">
            <v>0</v>
          </cell>
          <cell r="L575" t="str">
            <v>Activos</v>
          </cell>
          <cell r="M575" t="str">
            <v>Fuera de Convenio</v>
          </cell>
          <cell r="N575" t="str">
            <v>Indeterminado</v>
          </cell>
          <cell r="O575" t="str">
            <v>Edif. Petrobras</v>
          </cell>
          <cell r="P575">
            <v>29556</v>
          </cell>
        </row>
        <row r="576">
          <cell r="A576">
            <v>60000919</v>
          </cell>
          <cell r="B576" t="str">
            <v>DE FAZIO, NORBERTO GUILLERM</v>
          </cell>
          <cell r="C576" t="str">
            <v>COORDINADOR</v>
          </cell>
          <cell r="D576">
            <v>57</v>
          </cell>
          <cell r="E576" t="str">
            <v>Funciones Centralizadas</v>
          </cell>
          <cell r="F576" t="str">
            <v>Fun. Centr. PB Arg. S.A.</v>
          </cell>
          <cell r="G576" t="str">
            <v>DIRECCION DE ADMINIST. Y FINANZAS</v>
          </cell>
          <cell r="H576" t="str">
            <v>TECNOLOGIA INFORMATICA</v>
          </cell>
          <cell r="I576" t="str">
            <v>OPERACIONES Y TELECOMUNICACIONES</v>
          </cell>
          <cell r="J576" t="str">
            <v>INFORMATICA DISTRIBUIDA</v>
          </cell>
          <cell r="K576">
            <v>0</v>
          </cell>
          <cell r="L576" t="str">
            <v>Activos</v>
          </cell>
          <cell r="M576" t="str">
            <v>Fuera de Convenio</v>
          </cell>
          <cell r="N576" t="str">
            <v>Indeterminado</v>
          </cell>
          <cell r="O576" t="str">
            <v>Edif. Petrobras</v>
          </cell>
          <cell r="P576">
            <v>31965</v>
          </cell>
        </row>
        <row r="577">
          <cell r="A577">
            <v>60000920</v>
          </cell>
          <cell r="B577" t="str">
            <v>RODRIGUEZ, JORGE IGNACIO</v>
          </cell>
          <cell r="C577" t="str">
            <v>ANALISTA SSR.</v>
          </cell>
          <cell r="D577">
            <v>55</v>
          </cell>
          <cell r="E577" t="str">
            <v>Funciones Centralizadas</v>
          </cell>
          <cell r="F577" t="str">
            <v>Fun. Centr. PB Arg. S.A.</v>
          </cell>
          <cell r="G577" t="str">
            <v>DIRECCION DE ADMINIST. Y FINANZAS</v>
          </cell>
          <cell r="H577" t="str">
            <v>IMPUESTOS</v>
          </cell>
          <cell r="I577" t="str">
            <v>E&amp;P, AREAS Y OTRAS SOCIEDADES</v>
          </cell>
          <cell r="J577">
            <v>0</v>
          </cell>
          <cell r="K577">
            <v>0</v>
          </cell>
          <cell r="L577" t="str">
            <v>Activos</v>
          </cell>
          <cell r="M577" t="str">
            <v>Fuera de Convenio</v>
          </cell>
          <cell r="N577" t="str">
            <v>Indeterminado</v>
          </cell>
          <cell r="O577" t="str">
            <v>Edif. Petrobras</v>
          </cell>
          <cell r="P577">
            <v>33451</v>
          </cell>
        </row>
        <row r="578">
          <cell r="A578">
            <v>60000950</v>
          </cell>
          <cell r="B578" t="str">
            <v>DIAZ, CLAUDIO GERMAN</v>
          </cell>
          <cell r="C578" t="str">
            <v>GERENTE</v>
          </cell>
          <cell r="D578">
            <v>61</v>
          </cell>
          <cell r="E578" t="str">
            <v>Funciones Centralizadas</v>
          </cell>
          <cell r="F578" t="str">
            <v>Fun. Centr. PB Arg. S.A.</v>
          </cell>
          <cell r="G578" t="str">
            <v>DIRECCION DE ADMINIST. Y FINANZAS</v>
          </cell>
          <cell r="H578" t="str">
            <v>FINANZAS</v>
          </cell>
          <cell r="I578" t="str">
            <v>PLANEAMIENTO FINANCIERO Y RRII</v>
          </cell>
          <cell r="J578">
            <v>0</v>
          </cell>
          <cell r="K578">
            <v>0</v>
          </cell>
          <cell r="L578" t="str">
            <v>Activos</v>
          </cell>
          <cell r="M578" t="str">
            <v>Fuera de Convenio</v>
          </cell>
          <cell r="N578" t="str">
            <v>Indeterminado</v>
          </cell>
          <cell r="O578" t="str">
            <v>Edif. Petrobras</v>
          </cell>
          <cell r="P578">
            <v>34231</v>
          </cell>
        </row>
        <row r="579">
          <cell r="A579">
            <v>60000954</v>
          </cell>
          <cell r="B579" t="str">
            <v>GIACHERO, JORGE EDUARDO</v>
          </cell>
          <cell r="C579" t="str">
            <v>ANALISTA CONSULTOR</v>
          </cell>
          <cell r="D579">
            <v>57</v>
          </cell>
          <cell r="E579" t="str">
            <v>Funciones Centralizadas</v>
          </cell>
          <cell r="F579" t="str">
            <v>Fun. Centr. PB Arg. S.A.</v>
          </cell>
          <cell r="G579" t="str">
            <v>GCIA. EJECUTIVA DE CSMS</v>
          </cell>
          <cell r="H579" t="str">
            <v>CSMS E&amp;P Y COMERCIAL</v>
          </cell>
          <cell r="I579">
            <v>0</v>
          </cell>
          <cell r="J579">
            <v>0</v>
          </cell>
          <cell r="K579">
            <v>0</v>
          </cell>
          <cell r="L579" t="str">
            <v>Activos</v>
          </cell>
          <cell r="M579" t="str">
            <v>Fuera de Convenio</v>
          </cell>
          <cell r="N579" t="str">
            <v>Indeterminado</v>
          </cell>
          <cell r="O579" t="str">
            <v>Edif. Petrobras</v>
          </cell>
          <cell r="P579">
            <v>36586</v>
          </cell>
        </row>
        <row r="580">
          <cell r="A580">
            <v>60000955</v>
          </cell>
          <cell r="B580" t="str">
            <v>MARTINEZ, ALBERTO OMAR</v>
          </cell>
          <cell r="C580" t="str">
            <v>GERENTE</v>
          </cell>
          <cell r="D580">
            <v>60</v>
          </cell>
          <cell r="E580" t="str">
            <v>Funciones Centralizadas</v>
          </cell>
          <cell r="F580" t="str">
            <v>Fun. Centr. PB Arg. S.A.</v>
          </cell>
          <cell r="G580" t="str">
            <v>DIRECCION COMERCIAL</v>
          </cell>
          <cell r="H580" t="str">
            <v>PLANIFICACION Y SUMINISTROS</v>
          </cell>
          <cell r="I580" t="str">
            <v>PLANIFICACION</v>
          </cell>
          <cell r="J580">
            <v>0</v>
          </cell>
          <cell r="K580">
            <v>0</v>
          </cell>
          <cell r="L580" t="str">
            <v>Activos</v>
          </cell>
          <cell r="M580" t="str">
            <v>Fuera de Convenio</v>
          </cell>
          <cell r="N580" t="str">
            <v>Indeterminado</v>
          </cell>
          <cell r="O580" t="str">
            <v>Edif. Petrobras</v>
          </cell>
          <cell r="P580">
            <v>36172</v>
          </cell>
        </row>
        <row r="581">
          <cell r="A581">
            <v>60000963</v>
          </cell>
          <cell r="B581" t="str">
            <v>CACERES, JUAN</v>
          </cell>
          <cell r="C581" t="str">
            <v>TECNICO SSR.</v>
          </cell>
          <cell r="D581">
            <v>51</v>
          </cell>
          <cell r="E581" t="str">
            <v>Funciones Centralizadas</v>
          </cell>
          <cell r="F581" t="str">
            <v>Fun. Centr. PB Arg. S.A.</v>
          </cell>
          <cell r="G581" t="str">
            <v>DIRECCION DE ADMINIST. Y FINANZAS</v>
          </cell>
          <cell r="H581" t="str">
            <v>SERVICIOS GENERALES E INMUEBLES</v>
          </cell>
          <cell r="I581" t="str">
            <v>MANTENIMIENTO Y OPERACIONES</v>
          </cell>
          <cell r="J581">
            <v>0</v>
          </cell>
          <cell r="K581">
            <v>0</v>
          </cell>
          <cell r="L581" t="str">
            <v>Activos</v>
          </cell>
          <cell r="M581" t="str">
            <v>Fuera de Convenio</v>
          </cell>
          <cell r="N581" t="str">
            <v>Indeterminado</v>
          </cell>
          <cell r="O581" t="str">
            <v>Edif. Petrobras</v>
          </cell>
          <cell r="P581">
            <v>35309</v>
          </cell>
        </row>
        <row r="582">
          <cell r="A582">
            <v>60000965</v>
          </cell>
          <cell r="B582" t="str">
            <v>PRADA, GRISELDA NOEMI</v>
          </cell>
          <cell r="C582" t="str">
            <v>ADMINISTRATIVO ESP.</v>
          </cell>
          <cell r="D582">
            <v>52</v>
          </cell>
          <cell r="E582" t="str">
            <v>Funciones Centralizadas</v>
          </cell>
          <cell r="F582" t="str">
            <v>Fun. Centr. PB Arg. S.A.</v>
          </cell>
          <cell r="G582" t="str">
            <v>DIRECCION DE ADMINIST. Y FINANZAS</v>
          </cell>
          <cell r="H582" t="str">
            <v>FINANZAS</v>
          </cell>
          <cell r="I582" t="str">
            <v>CREDITOS Y COBRANZAS</v>
          </cell>
          <cell r="J582" t="str">
            <v>COBRANZAS Y CUENTAS CORRIENTES</v>
          </cell>
          <cell r="K582">
            <v>0</v>
          </cell>
          <cell r="L582" t="str">
            <v>Activos</v>
          </cell>
          <cell r="M582" t="str">
            <v>Fuera de Convenio</v>
          </cell>
          <cell r="N582" t="str">
            <v>Indeterminado</v>
          </cell>
          <cell r="O582" t="str">
            <v>Edif. Petrobras</v>
          </cell>
          <cell r="P582">
            <v>33725</v>
          </cell>
        </row>
        <row r="583">
          <cell r="A583">
            <v>60000974</v>
          </cell>
          <cell r="B583" t="str">
            <v>VALENZESI, DANIEL OSVALDO</v>
          </cell>
          <cell r="C583" t="str">
            <v>ANALISTA SSR.</v>
          </cell>
          <cell r="D583">
            <v>54</v>
          </cell>
          <cell r="E583" t="str">
            <v>Funciones Centralizadas</v>
          </cell>
          <cell r="F583" t="str">
            <v>Fun. Centr. PB Arg. S.A.</v>
          </cell>
          <cell r="G583" t="str">
            <v>DIRECCION DE ADMINIST. Y FINANZAS</v>
          </cell>
          <cell r="H583" t="str">
            <v>TECNOLOGIA INFORMATICA</v>
          </cell>
          <cell r="I583" t="str">
            <v>OPERACIONES Y TELECOMUNICACIONES</v>
          </cell>
          <cell r="J583" t="str">
            <v>OPERACIONES</v>
          </cell>
          <cell r="K583">
            <v>0</v>
          </cell>
          <cell r="L583" t="str">
            <v>Activos</v>
          </cell>
          <cell r="M583" t="str">
            <v>Fuera de Convenio</v>
          </cell>
          <cell r="N583" t="str">
            <v>Indeterminado</v>
          </cell>
          <cell r="O583" t="str">
            <v>Edif. Petrobras</v>
          </cell>
          <cell r="P583">
            <v>33287</v>
          </cell>
        </row>
        <row r="584">
          <cell r="A584">
            <v>60000977</v>
          </cell>
          <cell r="B584" t="str">
            <v>RAMIREZ, CARLOS ALBERTO</v>
          </cell>
          <cell r="C584" t="str">
            <v>TECNICO SR.</v>
          </cell>
          <cell r="D584">
            <v>53</v>
          </cell>
          <cell r="E584" t="str">
            <v>Funciones Centralizadas</v>
          </cell>
          <cell r="F584" t="str">
            <v>Fun. Centr. PB Arg. S.A.</v>
          </cell>
          <cell r="G584" t="str">
            <v>DIRECCION DE ADMINIST. Y FINANZAS</v>
          </cell>
          <cell r="H584" t="str">
            <v>SERVICIOS GENERALES E INMUEBLES</v>
          </cell>
          <cell r="I584" t="str">
            <v>MANTENIMIENTO Y OPERACIONES</v>
          </cell>
          <cell r="J584">
            <v>0</v>
          </cell>
          <cell r="K584">
            <v>0</v>
          </cell>
          <cell r="L584" t="str">
            <v>Activos</v>
          </cell>
          <cell r="M584" t="str">
            <v>Fuera de Convenio</v>
          </cell>
          <cell r="N584" t="str">
            <v>Indeterminado</v>
          </cell>
          <cell r="O584" t="str">
            <v>Edif. Petrobras</v>
          </cell>
          <cell r="P584">
            <v>34183</v>
          </cell>
        </row>
        <row r="585">
          <cell r="A585">
            <v>60000979</v>
          </cell>
          <cell r="B585" t="str">
            <v>CIORDIA, GUSTAVO EDUARDO</v>
          </cell>
          <cell r="C585" t="str">
            <v>GERENTE</v>
          </cell>
          <cell r="D585">
            <v>61</v>
          </cell>
          <cell r="E585" t="str">
            <v>Funciones Centralizadas</v>
          </cell>
          <cell r="F585" t="str">
            <v>Fun. Centr. PB Arg. S.A.</v>
          </cell>
          <cell r="G585" t="str">
            <v>GCIA. EJECUTIVA DE  AUDITORIA INTERNA</v>
          </cell>
          <cell r="H585" t="str">
            <v>AUDITORIA E&amp;P, PROY., JV, PLAN., CTROL E</v>
          </cell>
          <cell r="I585">
            <v>0</v>
          </cell>
          <cell r="J585">
            <v>0</v>
          </cell>
          <cell r="K585">
            <v>0</v>
          </cell>
          <cell r="L585" t="str">
            <v>Activos</v>
          </cell>
          <cell r="M585" t="str">
            <v>Fuera de Convenio</v>
          </cell>
          <cell r="N585" t="str">
            <v>Indeterminado</v>
          </cell>
          <cell r="O585" t="str">
            <v>Edif. Petrobras</v>
          </cell>
          <cell r="P585">
            <v>31656</v>
          </cell>
        </row>
        <row r="586">
          <cell r="A586">
            <v>60000985</v>
          </cell>
          <cell r="B586" t="str">
            <v>CASTIÑEIRAS, BEATRIZ</v>
          </cell>
          <cell r="C586" t="str">
            <v>ANALISTA SSR.</v>
          </cell>
          <cell r="D586">
            <v>54</v>
          </cell>
          <cell r="E586" t="str">
            <v>Funciones Centralizadas</v>
          </cell>
          <cell r="F586" t="str">
            <v>Fun. Centr. PB Arg. S.A.</v>
          </cell>
          <cell r="G586" t="str">
            <v>GCIA. EJECUTIVA DE RR.HH.</v>
          </cell>
          <cell r="H586" t="str">
            <v>RELACIONES LABORALES</v>
          </cell>
          <cell r="I586" t="str">
            <v>CONTROL DE CONTRATISTAS</v>
          </cell>
          <cell r="J586">
            <v>0</v>
          </cell>
          <cell r="K586">
            <v>0</v>
          </cell>
          <cell r="L586" t="str">
            <v>Activos</v>
          </cell>
          <cell r="M586" t="str">
            <v>Fuera de Convenio</v>
          </cell>
          <cell r="N586" t="str">
            <v>Indeterminado</v>
          </cell>
          <cell r="O586" t="str">
            <v>Edif. Petrobras</v>
          </cell>
          <cell r="P586">
            <v>31352</v>
          </cell>
        </row>
        <row r="587">
          <cell r="A587">
            <v>60000995</v>
          </cell>
          <cell r="B587" t="str">
            <v>DECIMA, MANUEL EUGENIO</v>
          </cell>
          <cell r="C587" t="str">
            <v>CHOFER</v>
          </cell>
          <cell r="D587">
            <v>51</v>
          </cell>
          <cell r="E587" t="str">
            <v>Funciones Centralizadas</v>
          </cell>
          <cell r="F587" t="str">
            <v>Fun. Centr. PB Arg. S.A.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 t="str">
            <v>Activos</v>
          </cell>
          <cell r="M587" t="str">
            <v>Fuera de Convenio</v>
          </cell>
          <cell r="N587" t="str">
            <v>Indeterminado</v>
          </cell>
          <cell r="O587" t="str">
            <v>Edif. Petrobras</v>
          </cell>
          <cell r="P587">
            <v>30348</v>
          </cell>
        </row>
        <row r="588">
          <cell r="A588">
            <v>60000999</v>
          </cell>
          <cell r="B588" t="str">
            <v>MALANCA, PATRICIA CRISTINA</v>
          </cell>
          <cell r="C588" t="str">
            <v>DESARROLLADOR</v>
          </cell>
          <cell r="D588">
            <v>56</v>
          </cell>
          <cell r="E588" t="str">
            <v>Funciones Centralizadas</v>
          </cell>
          <cell r="F588" t="str">
            <v>Fun. Centr. PB Arg. S.A.</v>
          </cell>
          <cell r="G588" t="str">
            <v>DIRECCION COMERCIAL</v>
          </cell>
          <cell r="H588" t="str">
            <v>PLANIFICACION Y SUMINISTROS</v>
          </cell>
          <cell r="I588" t="str">
            <v>PLANIFICACION</v>
          </cell>
          <cell r="J588" t="str">
            <v>PLANEAM. OPER. PETROQUIMICA, LUB. Y LPG</v>
          </cell>
          <cell r="K588">
            <v>0</v>
          </cell>
          <cell r="L588" t="str">
            <v>Activos</v>
          </cell>
          <cell r="M588" t="str">
            <v>Fuera de Convenio</v>
          </cell>
          <cell r="N588" t="str">
            <v>Indeterminado</v>
          </cell>
          <cell r="O588" t="str">
            <v>Edif. Petrobras</v>
          </cell>
          <cell r="P588">
            <v>33117</v>
          </cell>
        </row>
        <row r="589">
          <cell r="A589">
            <v>60001005</v>
          </cell>
          <cell r="B589" t="str">
            <v>RUIZ, ALEJANDRO RUBEN</v>
          </cell>
          <cell r="C589" t="str">
            <v>ANALISTA SSR.</v>
          </cell>
          <cell r="D589">
            <v>55</v>
          </cell>
          <cell r="E589" t="str">
            <v>Funciones Centralizadas</v>
          </cell>
          <cell r="F589" t="str">
            <v>Fun. Centr. PB Arg. S.A.</v>
          </cell>
          <cell r="G589" t="str">
            <v>GCIA. EJECUTIVA DE RR.HH.</v>
          </cell>
          <cell r="H589" t="str">
            <v>SERVICIOS DE RR. HH.</v>
          </cell>
          <cell r="I589" t="str">
            <v>LIQUIDACION DE HABERES</v>
          </cell>
          <cell r="J589">
            <v>0</v>
          </cell>
          <cell r="K589">
            <v>0</v>
          </cell>
          <cell r="L589" t="str">
            <v>Activos</v>
          </cell>
          <cell r="M589" t="str">
            <v>Fuera de Convenio</v>
          </cell>
          <cell r="N589" t="str">
            <v>Indeterminado</v>
          </cell>
          <cell r="O589" t="str">
            <v>Edif. Petrobras</v>
          </cell>
          <cell r="P589">
            <v>30286</v>
          </cell>
        </row>
        <row r="590">
          <cell r="A590">
            <v>60001008</v>
          </cell>
          <cell r="B590" t="str">
            <v>RAMIREZ, MARCELO FABIAN</v>
          </cell>
          <cell r="C590" t="str">
            <v>LIDER REGIONAL</v>
          </cell>
          <cell r="D590">
            <v>56</v>
          </cell>
          <cell r="E590" t="str">
            <v>Funciones Centralizadas</v>
          </cell>
          <cell r="F590" t="str">
            <v>Fun. Centr. PB Arg. S.A.</v>
          </cell>
          <cell r="G590" t="str">
            <v>DIRECCION DE ADMINIST. Y FINANZAS</v>
          </cell>
          <cell r="H590" t="str">
            <v>TECNOLOGIA INFORMATICA</v>
          </cell>
          <cell r="I590" t="str">
            <v>OPERACIONES Y TELECOMUNICACIONES</v>
          </cell>
          <cell r="J590" t="str">
            <v>OPERACIONES</v>
          </cell>
          <cell r="K590">
            <v>0</v>
          </cell>
          <cell r="L590" t="str">
            <v>Activos</v>
          </cell>
          <cell r="M590" t="str">
            <v>Fuera de Convenio</v>
          </cell>
          <cell r="N590" t="str">
            <v>Indeterminado</v>
          </cell>
          <cell r="O590" t="str">
            <v>Edif. Petrobras</v>
          </cell>
          <cell r="P590">
            <v>35674</v>
          </cell>
        </row>
        <row r="591">
          <cell r="A591">
            <v>60001027</v>
          </cell>
          <cell r="B591" t="str">
            <v>BERMUDEZ, ALFREDO</v>
          </cell>
          <cell r="C591" t="str">
            <v>ANALISTA CONSULTOR</v>
          </cell>
          <cell r="D591">
            <v>57</v>
          </cell>
          <cell r="E591" t="str">
            <v>Funciones Centralizadas</v>
          </cell>
          <cell r="F591" t="str">
            <v>Fun. Centr. PB Arg. S.A.</v>
          </cell>
          <cell r="G591" t="str">
            <v>DIRECCION DE ADMINIST. Y FINANZAS</v>
          </cell>
          <cell r="H591" t="str">
            <v>TECNOLOGIA INFORMATICA</v>
          </cell>
          <cell r="I591" t="str">
            <v>SOPORTE DE INFRAESTRUCTURA</v>
          </cell>
          <cell r="J591" t="str">
            <v>ADMINISTRACION DE SEGURIDAD</v>
          </cell>
          <cell r="K591">
            <v>0</v>
          </cell>
          <cell r="L591" t="str">
            <v>Activos</v>
          </cell>
          <cell r="M591" t="str">
            <v>Fuera de Convenio</v>
          </cell>
          <cell r="N591" t="str">
            <v>Indeterminado</v>
          </cell>
          <cell r="O591" t="str">
            <v>Edif. Petrobras</v>
          </cell>
          <cell r="P591">
            <v>32021</v>
          </cell>
        </row>
        <row r="592">
          <cell r="A592">
            <v>60001033</v>
          </cell>
          <cell r="B592" t="str">
            <v>SCAGNETTI, GABRIEL ENRIQUE</v>
          </cell>
          <cell r="C592" t="str">
            <v>GERENTE</v>
          </cell>
          <cell r="D592">
            <v>62</v>
          </cell>
          <cell r="E592" t="str">
            <v>Funciones Centralizadas</v>
          </cell>
          <cell r="F592" t="str">
            <v>Fun. Centr. PB Arg. S.A.</v>
          </cell>
          <cell r="G592" t="str">
            <v>DIRECCION DE ADMINIST. Y FINANZAS</v>
          </cell>
          <cell r="H592" t="str">
            <v>ADMINISTRACION</v>
          </cell>
          <cell r="I592">
            <v>0</v>
          </cell>
          <cell r="J592">
            <v>0</v>
          </cell>
          <cell r="K592">
            <v>0</v>
          </cell>
          <cell r="L592" t="str">
            <v>Activos</v>
          </cell>
          <cell r="M592" t="str">
            <v>Fuera de Convenio</v>
          </cell>
          <cell r="N592" t="str">
            <v>Indeterminado</v>
          </cell>
          <cell r="O592" t="str">
            <v>Edif. Petrobras</v>
          </cell>
          <cell r="P592">
            <v>32051</v>
          </cell>
        </row>
        <row r="593">
          <cell r="A593">
            <v>60001035</v>
          </cell>
          <cell r="B593" t="str">
            <v>CARRILLO DEL PINO, MANUEL ESTEBAN</v>
          </cell>
          <cell r="C593" t="str">
            <v>ANALISTA CONSULTOR</v>
          </cell>
          <cell r="D593">
            <v>56</v>
          </cell>
          <cell r="E593" t="str">
            <v>Funciones Centralizadas</v>
          </cell>
          <cell r="F593" t="str">
            <v>Fun. Centr. PB Arg. S.A.</v>
          </cell>
          <cell r="G593" t="str">
            <v>GCIA. EJECUTIVA DE  AUDITORIA INTERNA</v>
          </cell>
          <cell r="H593" t="str">
            <v>SEGURIDAD EMPRESARIAL</v>
          </cell>
          <cell r="I593">
            <v>0</v>
          </cell>
          <cell r="J593">
            <v>0</v>
          </cell>
          <cell r="K593">
            <v>0</v>
          </cell>
          <cell r="L593" t="str">
            <v>Activos</v>
          </cell>
          <cell r="M593" t="str">
            <v>Fuera de Convenio</v>
          </cell>
          <cell r="N593" t="str">
            <v>Indeterminado</v>
          </cell>
          <cell r="O593" t="str">
            <v>Edif. Petrobras</v>
          </cell>
          <cell r="P593">
            <v>38299</v>
          </cell>
        </row>
        <row r="594">
          <cell r="A594">
            <v>60001036</v>
          </cell>
          <cell r="B594" t="str">
            <v>FERRO, HECTOR ANDRES</v>
          </cell>
          <cell r="C594" t="str">
            <v>GERENTE</v>
          </cell>
          <cell r="D594">
            <v>57</v>
          </cell>
          <cell r="E594" t="str">
            <v>Funciones Centralizadas</v>
          </cell>
          <cell r="F594" t="str">
            <v>Fun. Centr. PB Arg. S.A.</v>
          </cell>
          <cell r="G594" t="str">
            <v>DIRECCION DE ADMINIST. Y FINANZAS</v>
          </cell>
          <cell r="H594" t="str">
            <v>SERVICIOS GENERALES E INMUEBLES</v>
          </cell>
          <cell r="I594">
            <v>0</v>
          </cell>
          <cell r="J594">
            <v>0</v>
          </cell>
          <cell r="K594">
            <v>0</v>
          </cell>
          <cell r="L594" t="str">
            <v>Activos</v>
          </cell>
          <cell r="M594" t="str">
            <v>Fuera de Convenio</v>
          </cell>
          <cell r="N594" t="str">
            <v>Indeterminado</v>
          </cell>
          <cell r="O594" t="str">
            <v>Edif. Petrobras</v>
          </cell>
          <cell r="P594">
            <v>32371</v>
          </cell>
        </row>
        <row r="595">
          <cell r="A595">
            <v>60001051</v>
          </cell>
          <cell r="B595" t="str">
            <v>LIERNUR, HUGO DANIEL</v>
          </cell>
          <cell r="C595" t="str">
            <v>COORDINADOR</v>
          </cell>
          <cell r="D595">
            <v>58</v>
          </cell>
          <cell r="E595" t="str">
            <v>Funciones Centralizadas</v>
          </cell>
          <cell r="F595" t="str">
            <v>Fun. Centr. PB Arg. S.A.</v>
          </cell>
          <cell r="G595" t="str">
            <v>DIRECCION DE ADMINIST. Y FINANZAS</v>
          </cell>
          <cell r="H595" t="str">
            <v>TECNOLOGIA INFORMATICA</v>
          </cell>
          <cell r="I595" t="str">
            <v>SOLUCIONES VERTICALES DE NEGOCIO</v>
          </cell>
          <cell r="J595" t="str">
            <v>PLANEAMIENTO Y EVALUACION DE PERFORMANCE</v>
          </cell>
          <cell r="K595">
            <v>0</v>
          </cell>
          <cell r="L595" t="str">
            <v>Activos</v>
          </cell>
          <cell r="M595" t="str">
            <v>Fuera de Convenio</v>
          </cell>
          <cell r="N595" t="str">
            <v>Indeterminado</v>
          </cell>
          <cell r="O595" t="str">
            <v>Edif. Petrobras</v>
          </cell>
          <cell r="P595">
            <v>30845</v>
          </cell>
        </row>
        <row r="596">
          <cell r="A596">
            <v>60001056</v>
          </cell>
          <cell r="B596" t="str">
            <v>DINALE, MYRIAM J.</v>
          </cell>
          <cell r="C596" t="str">
            <v>SUPERVISOR</v>
          </cell>
          <cell r="D596">
            <v>55</v>
          </cell>
          <cell r="E596" t="str">
            <v>Funciones Centralizadas</v>
          </cell>
          <cell r="F596" t="str">
            <v>Fun. Centr. PB Arg. S.A.</v>
          </cell>
          <cell r="G596" t="str">
            <v>DIRECCION DE ADMINIST. Y FINANZAS</v>
          </cell>
          <cell r="H596" t="str">
            <v>FINANZAS</v>
          </cell>
          <cell r="I596" t="str">
            <v>CREDITOS Y COBRANZAS</v>
          </cell>
          <cell r="J596" t="str">
            <v>CREDITOS</v>
          </cell>
          <cell r="K596">
            <v>0</v>
          </cell>
          <cell r="L596" t="str">
            <v>Activos</v>
          </cell>
          <cell r="M596" t="str">
            <v>Fuera de Convenio</v>
          </cell>
          <cell r="N596" t="str">
            <v>Indeterminado</v>
          </cell>
          <cell r="O596" t="str">
            <v>Edif. Petrobras</v>
          </cell>
          <cell r="P596">
            <v>33725</v>
          </cell>
        </row>
        <row r="597">
          <cell r="A597">
            <v>60001060</v>
          </cell>
          <cell r="B597" t="str">
            <v>SCENNA, ALEJANDRO NICOLAS</v>
          </cell>
          <cell r="C597" t="str">
            <v>GERENTE</v>
          </cell>
          <cell r="D597">
            <v>61</v>
          </cell>
          <cell r="E597" t="str">
            <v>Funciones Centralizadas</v>
          </cell>
          <cell r="F597" t="str">
            <v>Fun. Centr. PB Arg. S.A.</v>
          </cell>
          <cell r="G597" t="str">
            <v>GCIA. EJECUTIVA DE CTROL DE GEST Y EST P</v>
          </cell>
          <cell r="H597" t="str">
            <v>PLANEAMIENTO &amp; CTROL. PRESUPUESTARIO</v>
          </cell>
          <cell r="I597">
            <v>0</v>
          </cell>
          <cell r="J597">
            <v>0</v>
          </cell>
          <cell r="K597">
            <v>0</v>
          </cell>
          <cell r="L597" t="str">
            <v>Activos</v>
          </cell>
          <cell r="M597" t="str">
            <v>Fuera de Convenio</v>
          </cell>
          <cell r="N597" t="str">
            <v>Indeterminado</v>
          </cell>
          <cell r="O597" t="str">
            <v>Edif. Petrobras</v>
          </cell>
          <cell r="P597">
            <v>35765</v>
          </cell>
        </row>
        <row r="598">
          <cell r="A598">
            <v>60001062</v>
          </cell>
          <cell r="B598" t="str">
            <v>PARDO, GUILLERMO LUIS</v>
          </cell>
          <cell r="C598" t="str">
            <v>GERENTE</v>
          </cell>
          <cell r="D598">
            <v>58</v>
          </cell>
          <cell r="E598" t="str">
            <v>Funciones Centralizadas</v>
          </cell>
          <cell r="F598" t="str">
            <v>Fun. Centr. PB Arg. S.A.</v>
          </cell>
          <cell r="G598" t="str">
            <v>GCIA. EJECUTIVA DE  AUDITORIA INTERNA</v>
          </cell>
          <cell r="H598" t="str">
            <v>AUDITORIA CTROL INTERNO, COMPLIANCE, RIE</v>
          </cell>
          <cell r="I598">
            <v>0</v>
          </cell>
          <cell r="J598">
            <v>0</v>
          </cell>
          <cell r="K598">
            <v>0</v>
          </cell>
          <cell r="L598" t="str">
            <v>Activos</v>
          </cell>
          <cell r="M598" t="str">
            <v>Fuera de Convenio</v>
          </cell>
          <cell r="N598" t="str">
            <v>Indeterminado</v>
          </cell>
          <cell r="O598" t="str">
            <v>Edif. Petrobras</v>
          </cell>
          <cell r="P598">
            <v>33856</v>
          </cell>
        </row>
        <row r="599">
          <cell r="A599">
            <v>60001085</v>
          </cell>
          <cell r="B599" t="str">
            <v>FRANCO, LORENZO  OSVALDO</v>
          </cell>
          <cell r="C599" t="str">
            <v>TECNICO SSR.</v>
          </cell>
          <cell r="D599">
            <v>51</v>
          </cell>
          <cell r="E599" t="str">
            <v>Funciones Centralizadas</v>
          </cell>
          <cell r="F599" t="str">
            <v>Fun. Centr. PB Arg. S.A.</v>
          </cell>
          <cell r="G599" t="str">
            <v>DIRECCION DE ADMINIST. Y FINANZAS</v>
          </cell>
          <cell r="H599" t="str">
            <v>SERVICIOS GENERALES E INMUEBLES</v>
          </cell>
          <cell r="I599" t="str">
            <v>MANTENIMIENTO Y OPERACIONES</v>
          </cell>
          <cell r="J599">
            <v>0</v>
          </cell>
          <cell r="K599">
            <v>0</v>
          </cell>
          <cell r="L599" t="str">
            <v>Activos</v>
          </cell>
          <cell r="M599" t="str">
            <v>Fuera de Convenio</v>
          </cell>
          <cell r="N599" t="str">
            <v>Indeterminado</v>
          </cell>
          <cell r="O599" t="str">
            <v>Edif. Petrobras</v>
          </cell>
          <cell r="P599">
            <v>31959</v>
          </cell>
        </row>
        <row r="600">
          <cell r="A600">
            <v>60001096</v>
          </cell>
          <cell r="B600" t="str">
            <v>MARTIN, CLAUDIO GUILLERMO</v>
          </cell>
          <cell r="C600" t="str">
            <v>GERENTE</v>
          </cell>
          <cell r="D600">
            <v>59</v>
          </cell>
          <cell r="E600" t="str">
            <v>Funciones Centralizadas</v>
          </cell>
          <cell r="F600" t="str">
            <v>Fun. Centr. PB Arg. S.A.</v>
          </cell>
          <cell r="G600" t="str">
            <v>DIRECCION DE ADMINIST. Y FINANZAS</v>
          </cell>
          <cell r="H600" t="str">
            <v>ADMINISTRACION</v>
          </cell>
          <cell r="I600" t="str">
            <v>NORMAS Y ESTADOS CONTABLES</v>
          </cell>
          <cell r="J600">
            <v>0</v>
          </cell>
          <cell r="K600">
            <v>0</v>
          </cell>
          <cell r="L600" t="str">
            <v>Activos</v>
          </cell>
          <cell r="M600" t="str">
            <v>Fuera de Convenio</v>
          </cell>
          <cell r="N600" t="str">
            <v>Indeterminado</v>
          </cell>
          <cell r="O600" t="str">
            <v>Edif. Petrobras</v>
          </cell>
          <cell r="P600">
            <v>34486</v>
          </cell>
        </row>
        <row r="601">
          <cell r="A601">
            <v>60001102</v>
          </cell>
          <cell r="B601" t="str">
            <v>IRIONDO, MIRIAM MABEL</v>
          </cell>
          <cell r="C601" t="str">
            <v>ANALISTA SSR.</v>
          </cell>
          <cell r="D601">
            <v>54</v>
          </cell>
          <cell r="E601" t="str">
            <v>Funciones Centralizadas</v>
          </cell>
          <cell r="F601" t="str">
            <v>Fun. Centr. PB Arg. S.A.</v>
          </cell>
          <cell r="G601" t="str">
            <v>GCIA. EJECUTIVA DE COMUNICACIONES</v>
          </cell>
          <cell r="H601" t="str">
            <v>PUBLICIDAD, PATROCINIOS &amp; MARKETING</v>
          </cell>
          <cell r="I601" t="str">
            <v>EVENTOS</v>
          </cell>
          <cell r="J601">
            <v>0</v>
          </cell>
          <cell r="K601">
            <v>0</v>
          </cell>
          <cell r="L601" t="str">
            <v>Activos</v>
          </cell>
          <cell r="M601" t="str">
            <v>Fuera de Convenio</v>
          </cell>
          <cell r="N601" t="str">
            <v>Indeterminado</v>
          </cell>
          <cell r="O601" t="str">
            <v>Edif. Petrobras</v>
          </cell>
          <cell r="P601">
            <v>34547</v>
          </cell>
        </row>
        <row r="602">
          <cell r="A602">
            <v>60001112</v>
          </cell>
          <cell r="B602" t="str">
            <v>TORRES, CARLOS RODOLFO</v>
          </cell>
          <cell r="C602" t="str">
            <v>AUDITOR CONSULTOR</v>
          </cell>
          <cell r="D602">
            <v>57</v>
          </cell>
          <cell r="E602" t="str">
            <v>Funciones Centralizadas</v>
          </cell>
          <cell r="F602" t="str">
            <v>Fun. Centr. PB Arg. S.A.</v>
          </cell>
          <cell r="G602" t="str">
            <v>GCIA. EJECUTIVA DE  AUDITORIA INTERNA</v>
          </cell>
          <cell r="H602" t="str">
            <v>AUDITORIA E&amp;P, PROY., JV, PLAN., CTROL E</v>
          </cell>
          <cell r="I602">
            <v>0</v>
          </cell>
          <cell r="J602">
            <v>0</v>
          </cell>
          <cell r="K602">
            <v>0</v>
          </cell>
          <cell r="L602" t="str">
            <v>Activos</v>
          </cell>
          <cell r="M602" t="str">
            <v>Fuera de Convenio</v>
          </cell>
          <cell r="N602" t="str">
            <v>Indeterminado</v>
          </cell>
          <cell r="O602" t="str">
            <v>Edif. Petrobras</v>
          </cell>
          <cell r="P602">
            <v>30590</v>
          </cell>
        </row>
        <row r="603">
          <cell r="A603">
            <v>60001125</v>
          </cell>
          <cell r="B603" t="str">
            <v>MARTINEZ, GRACIELA</v>
          </cell>
          <cell r="C603" t="str">
            <v>ANALISTA SR.</v>
          </cell>
          <cell r="D603">
            <v>56</v>
          </cell>
          <cell r="E603" t="str">
            <v>Funciones Centralizadas</v>
          </cell>
          <cell r="F603" t="str">
            <v>Fun. Centr. PB Arg. S.A.</v>
          </cell>
          <cell r="G603" t="str">
            <v>GCIA. EJECUTIVA DE RR.HH.</v>
          </cell>
          <cell r="H603" t="str">
            <v>SERVICIOS DE RR. HH.</v>
          </cell>
          <cell r="I603" t="str">
            <v>ADMINISTRACION DE PERSONAL &amp; ASIG. INTER</v>
          </cell>
          <cell r="J603">
            <v>0</v>
          </cell>
          <cell r="K603">
            <v>0</v>
          </cell>
          <cell r="L603" t="str">
            <v>Activos</v>
          </cell>
          <cell r="M603" t="str">
            <v>Fuera de Convenio</v>
          </cell>
          <cell r="N603" t="str">
            <v>Indeterminado</v>
          </cell>
          <cell r="O603" t="str">
            <v>Edif. Petrobras</v>
          </cell>
          <cell r="P603">
            <v>37469</v>
          </cell>
        </row>
        <row r="604">
          <cell r="A604">
            <v>60001144</v>
          </cell>
          <cell r="B604" t="str">
            <v>JOUSSET, DANIEL OMAR</v>
          </cell>
          <cell r="C604" t="str">
            <v>GERENTE</v>
          </cell>
          <cell r="D604">
            <v>60</v>
          </cell>
          <cell r="E604" t="str">
            <v>Funciones Centralizadas</v>
          </cell>
          <cell r="F604" t="str">
            <v>Fun. Centr. PB Arg. S.A.</v>
          </cell>
          <cell r="G604" t="str">
            <v>GCIA. EJECUTIVA DE  AUDITORIA INTERNA</v>
          </cell>
          <cell r="H604" t="str">
            <v>AUDITORIA INDUSTRIAL, G&amp;E, LOGISTICA Y P</v>
          </cell>
          <cell r="I604">
            <v>0</v>
          </cell>
          <cell r="J604">
            <v>0</v>
          </cell>
          <cell r="K604">
            <v>0</v>
          </cell>
          <cell r="L604" t="str">
            <v>Activos</v>
          </cell>
          <cell r="M604" t="str">
            <v>Fuera de Convenio</v>
          </cell>
          <cell r="N604" t="str">
            <v>Indeterminado</v>
          </cell>
          <cell r="O604" t="str">
            <v>Edif. Petrobras</v>
          </cell>
          <cell r="P604">
            <v>32387</v>
          </cell>
        </row>
        <row r="605">
          <cell r="A605">
            <v>60001155</v>
          </cell>
          <cell r="B605" t="str">
            <v>PRINI, ENRIQUE PEDRO</v>
          </cell>
          <cell r="C605" t="str">
            <v>GERENTE</v>
          </cell>
          <cell r="D605">
            <v>60</v>
          </cell>
          <cell r="E605" t="str">
            <v>Funciones Centralizadas</v>
          </cell>
          <cell r="F605" t="str">
            <v>Fun. Centr. PB Arg. S.A.</v>
          </cell>
          <cell r="G605" t="str">
            <v>DIRECCION DE LEGALES</v>
          </cell>
          <cell r="H605" t="str">
            <v>LEGALES INDUSTRIAL, CSMS Y COMPLIANCE</v>
          </cell>
          <cell r="I605">
            <v>0</v>
          </cell>
          <cell r="J605">
            <v>0</v>
          </cell>
          <cell r="K605">
            <v>0</v>
          </cell>
          <cell r="L605" t="str">
            <v>Activos</v>
          </cell>
          <cell r="M605" t="str">
            <v>Fuera de Convenio</v>
          </cell>
          <cell r="N605" t="str">
            <v>Indeterminado</v>
          </cell>
          <cell r="O605" t="str">
            <v>Edif. Petrobras</v>
          </cell>
          <cell r="P605">
            <v>35004</v>
          </cell>
        </row>
        <row r="606">
          <cell r="A606">
            <v>60001158</v>
          </cell>
          <cell r="B606" t="str">
            <v>NOVAS, GUILLERMO EDUARDO</v>
          </cell>
          <cell r="C606" t="str">
            <v>ANALISTA SR.</v>
          </cell>
          <cell r="D606">
            <v>56</v>
          </cell>
          <cell r="E606" t="str">
            <v>Funciones Centralizadas</v>
          </cell>
          <cell r="F606" t="str">
            <v>Fun. Centr. PB Arg. S.A.</v>
          </cell>
          <cell r="G606" t="str">
            <v>DIRECCION DE ADMINIST. Y FINANZAS</v>
          </cell>
          <cell r="H606" t="str">
            <v>TECNOLOGIA INFORMATICA</v>
          </cell>
          <cell r="I606" t="str">
            <v>SOPORTE DE INFRAESTRUCTURA</v>
          </cell>
          <cell r="J606" t="str">
            <v>SOPORTE E INTEGRACION DE APLICACIONES</v>
          </cell>
          <cell r="K606">
            <v>0</v>
          </cell>
          <cell r="L606" t="str">
            <v>Activos</v>
          </cell>
          <cell r="M606" t="str">
            <v>Fuera de Convenio</v>
          </cell>
          <cell r="N606" t="str">
            <v>Indeterminado</v>
          </cell>
          <cell r="O606" t="str">
            <v>Edif. Petrobras</v>
          </cell>
          <cell r="P606">
            <v>38324</v>
          </cell>
        </row>
        <row r="607">
          <cell r="A607">
            <v>60001173</v>
          </cell>
          <cell r="B607" t="str">
            <v>SUBIJANA, JORGE RAUL</v>
          </cell>
          <cell r="C607" t="str">
            <v>GERENTE</v>
          </cell>
          <cell r="D607">
            <v>61</v>
          </cell>
          <cell r="E607" t="str">
            <v>Funciones Centralizadas</v>
          </cell>
          <cell r="F607" t="str">
            <v>Fun. Centr. PB Arg. S.A.</v>
          </cell>
          <cell r="G607" t="str">
            <v>DIRECCION DE ADMINIST. Y FINANZAS</v>
          </cell>
          <cell r="H607" t="str">
            <v>FINANZAS</v>
          </cell>
          <cell r="I607">
            <v>0</v>
          </cell>
          <cell r="J607">
            <v>0</v>
          </cell>
          <cell r="K607">
            <v>0</v>
          </cell>
          <cell r="L607" t="str">
            <v>Activos</v>
          </cell>
          <cell r="M607" t="str">
            <v>Fuera de Convenio</v>
          </cell>
          <cell r="N607" t="str">
            <v>Indeterminado</v>
          </cell>
          <cell r="O607" t="str">
            <v>Edif. Petrobras</v>
          </cell>
          <cell r="P607">
            <v>32188</v>
          </cell>
        </row>
        <row r="608">
          <cell r="A608">
            <v>60001203</v>
          </cell>
          <cell r="B608" t="str">
            <v>ARMANO, CARLOS ANDRES</v>
          </cell>
          <cell r="C608" t="str">
            <v>ANALISTA CONSULTOR</v>
          </cell>
          <cell r="D608">
            <v>57</v>
          </cell>
          <cell r="E608" t="str">
            <v>Funciones Centralizadas</v>
          </cell>
          <cell r="F608" t="str">
            <v>Fun. Centr. PB Arg. S.A.</v>
          </cell>
          <cell r="G608" t="str">
            <v>GCIA. EJECUTIVA DE CSMS</v>
          </cell>
          <cell r="H608" t="str">
            <v>CSMS INDUSTRIAL Y FFCC</v>
          </cell>
          <cell r="I608">
            <v>0</v>
          </cell>
          <cell r="J608">
            <v>0</v>
          </cell>
          <cell r="K608">
            <v>0</v>
          </cell>
          <cell r="L608" t="str">
            <v>Activos</v>
          </cell>
          <cell r="M608" t="str">
            <v>Fuera de Convenio</v>
          </cell>
          <cell r="N608" t="str">
            <v>Indeterminado</v>
          </cell>
          <cell r="O608" t="str">
            <v>Edif. Petrobras</v>
          </cell>
          <cell r="P608">
            <v>33451</v>
          </cell>
        </row>
        <row r="609">
          <cell r="A609">
            <v>60001228</v>
          </cell>
          <cell r="B609" t="str">
            <v>GJERDING, FEDERICO EDGARDO</v>
          </cell>
          <cell r="C609" t="str">
            <v>COORDINADOR</v>
          </cell>
          <cell r="D609">
            <v>57</v>
          </cell>
          <cell r="E609" t="str">
            <v>Funciones Centralizadas</v>
          </cell>
          <cell r="F609" t="str">
            <v>Fun. Centr. PB Arg. S.A.</v>
          </cell>
          <cell r="G609" t="str">
            <v>DIRECCION DE ADMINIST. Y FINANZAS</v>
          </cell>
          <cell r="H609" t="str">
            <v>TECNOLOGIA INFORMATICA</v>
          </cell>
          <cell r="I609" t="str">
            <v>SOPORTE DE INFRAESTRUCTURA</v>
          </cell>
          <cell r="J609" t="str">
            <v>CONSOLIDACION DE INFRAESTRUCTURA</v>
          </cell>
          <cell r="K609">
            <v>0</v>
          </cell>
          <cell r="L609" t="str">
            <v>Activos</v>
          </cell>
          <cell r="M609" t="str">
            <v>Fuera de Convenio</v>
          </cell>
          <cell r="N609" t="str">
            <v>Indeterminado</v>
          </cell>
          <cell r="O609" t="str">
            <v>Edif. Petrobras</v>
          </cell>
          <cell r="P609">
            <v>36678</v>
          </cell>
        </row>
        <row r="610">
          <cell r="A610">
            <v>60001233</v>
          </cell>
          <cell r="B610" t="str">
            <v>ROGGERO, FEDERICO JOSE</v>
          </cell>
          <cell r="C610" t="str">
            <v>COORDINADOR</v>
          </cell>
          <cell r="D610">
            <v>56</v>
          </cell>
          <cell r="E610" t="str">
            <v>Funciones Centralizadas</v>
          </cell>
          <cell r="F610" t="str">
            <v>Fun. Centr. PB Arg. S.A.</v>
          </cell>
          <cell r="G610" t="str">
            <v>DIRECCION DE ADMINIST. Y FINANZAS</v>
          </cell>
          <cell r="H610" t="str">
            <v>TECNOLOGIA INFORMATICA</v>
          </cell>
          <cell r="I610" t="str">
            <v>SOPORTE DE INFRAESTRUCTURA</v>
          </cell>
          <cell r="J610" t="str">
            <v>SYSTEM MANAGEMENT</v>
          </cell>
          <cell r="K610">
            <v>0</v>
          </cell>
          <cell r="L610" t="str">
            <v>Activos</v>
          </cell>
          <cell r="M610" t="str">
            <v>Fuera de Convenio</v>
          </cell>
          <cell r="N610" t="str">
            <v>Indeterminado</v>
          </cell>
          <cell r="O610" t="str">
            <v>Edif. Petrobras</v>
          </cell>
          <cell r="P610">
            <v>31945</v>
          </cell>
        </row>
        <row r="611">
          <cell r="A611">
            <v>60001234</v>
          </cell>
          <cell r="B611" t="str">
            <v>MARTINEZ, ALEJANDRO MARCELO</v>
          </cell>
          <cell r="C611" t="str">
            <v>COORDINADOR</v>
          </cell>
          <cell r="D611">
            <v>57</v>
          </cell>
          <cell r="E611" t="str">
            <v>Funciones Centralizadas</v>
          </cell>
          <cell r="F611" t="str">
            <v>Fun. Centr. PB Arg. S.A.</v>
          </cell>
          <cell r="G611" t="str">
            <v>DIRECCION DE ADMINIST. Y FINANZAS</v>
          </cell>
          <cell r="H611" t="str">
            <v>TECNOLOGIA INFORMATICA</v>
          </cell>
          <cell r="I611" t="str">
            <v>SOLUCIONES VERTICALES DE NEGOCIO</v>
          </cell>
          <cell r="J611" t="str">
            <v>E&amp;P - APLICACIONES</v>
          </cell>
          <cell r="K611">
            <v>0</v>
          </cell>
          <cell r="L611" t="str">
            <v>Activos</v>
          </cell>
          <cell r="M611" t="str">
            <v>Fuera de Convenio</v>
          </cell>
          <cell r="N611" t="str">
            <v>Indeterminado</v>
          </cell>
          <cell r="O611" t="str">
            <v>Edif. Petrobras</v>
          </cell>
          <cell r="P611">
            <v>33197</v>
          </cell>
        </row>
        <row r="612">
          <cell r="A612">
            <v>60001252</v>
          </cell>
          <cell r="B612" t="str">
            <v>FROLICH, RAFAEL ALEJANDRO</v>
          </cell>
          <cell r="C612" t="str">
            <v>ANALISTA JR.</v>
          </cell>
          <cell r="D612">
            <v>53</v>
          </cell>
          <cell r="E612" t="str">
            <v>Funciones Centralizadas</v>
          </cell>
          <cell r="F612" t="str">
            <v>Fun. Centr. PB Arg. S.A.</v>
          </cell>
          <cell r="G612" t="str">
            <v>GCIA. EJECUTIVA DE CSMS</v>
          </cell>
          <cell r="H612" t="str">
            <v>CSMS E&amp;P Y COMERCIAL</v>
          </cell>
          <cell r="I612">
            <v>0</v>
          </cell>
          <cell r="J612">
            <v>0</v>
          </cell>
          <cell r="K612">
            <v>0</v>
          </cell>
          <cell r="L612" t="str">
            <v>Activos</v>
          </cell>
          <cell r="M612" t="str">
            <v>Fuera de Convenio</v>
          </cell>
          <cell r="N612" t="str">
            <v>Indeterminado</v>
          </cell>
          <cell r="O612" t="str">
            <v>Edif. Petrobras</v>
          </cell>
          <cell r="P612">
            <v>34318</v>
          </cell>
        </row>
        <row r="613">
          <cell r="A613">
            <v>60001259</v>
          </cell>
          <cell r="B613" t="str">
            <v>PONTE, OLGA ELENA</v>
          </cell>
          <cell r="C613" t="str">
            <v>ANALISTA SSR.</v>
          </cell>
          <cell r="D613">
            <v>55</v>
          </cell>
          <cell r="E613" t="str">
            <v>Funciones Centralizadas</v>
          </cell>
          <cell r="F613" t="str">
            <v>Fun. Centr. PB Arg. S.A.</v>
          </cell>
          <cell r="G613" t="str">
            <v>DIRECCION DE ADMINIST. Y FINANZAS</v>
          </cell>
          <cell r="H613" t="str">
            <v>TECNOLOGIA INFORMATICA</v>
          </cell>
          <cell r="I613" t="str">
            <v>GOBIERNO DE PROCESOS Y SOLUCIONES</v>
          </cell>
          <cell r="J613" t="str">
            <v>CICLO COMERCIAL, MANT. , PRODUC. Y PROY</v>
          </cell>
          <cell r="K613">
            <v>0</v>
          </cell>
          <cell r="L613" t="str">
            <v>Activos</v>
          </cell>
          <cell r="M613" t="str">
            <v>Fuera de Convenio</v>
          </cell>
          <cell r="N613" t="str">
            <v>Indeterminado</v>
          </cell>
          <cell r="O613" t="str">
            <v>Edif. Petrobras</v>
          </cell>
          <cell r="P613">
            <v>34593</v>
          </cell>
        </row>
        <row r="614">
          <cell r="A614">
            <v>60001265</v>
          </cell>
          <cell r="B614" t="str">
            <v>LANAS, SILVIA MARIA</v>
          </cell>
          <cell r="C614" t="str">
            <v>ANALISTA SSR.</v>
          </cell>
          <cell r="D614">
            <v>55</v>
          </cell>
          <cell r="E614" t="str">
            <v>Funciones Centralizadas</v>
          </cell>
          <cell r="F614" t="str">
            <v>Fun. Centr. PB Arg. S.A.</v>
          </cell>
          <cell r="G614" t="str">
            <v>DIRECCION DE ADMINIST. Y FINANZAS</v>
          </cell>
          <cell r="H614" t="str">
            <v>TECNOLOGIA INFORMATICA</v>
          </cell>
          <cell r="I614" t="str">
            <v>SOPORTE DE INFRAESTRUCTURA</v>
          </cell>
          <cell r="J614" t="str">
            <v>SYSTEM MANAGEMENT</v>
          </cell>
          <cell r="K614">
            <v>0</v>
          </cell>
          <cell r="L614" t="str">
            <v>Activos</v>
          </cell>
          <cell r="M614" t="str">
            <v>Fuera de Convenio</v>
          </cell>
          <cell r="N614" t="str">
            <v>Indeterminado</v>
          </cell>
          <cell r="O614" t="str">
            <v>Edif. Petrobras</v>
          </cell>
          <cell r="P614">
            <v>35612</v>
          </cell>
        </row>
        <row r="615">
          <cell r="A615">
            <v>60001266</v>
          </cell>
          <cell r="B615" t="str">
            <v>RODRIGUEZ, ALFONSO</v>
          </cell>
          <cell r="C615" t="str">
            <v>ANALISTA SSR.</v>
          </cell>
          <cell r="D615">
            <v>54</v>
          </cell>
          <cell r="E615" t="str">
            <v>Funciones Centralizadas</v>
          </cell>
          <cell r="F615" t="str">
            <v>Fun. Centr. PB Arg. S.A.</v>
          </cell>
          <cell r="G615" t="str">
            <v>DIRECCION DE ADMINIST. Y FINANZAS</v>
          </cell>
          <cell r="H615" t="str">
            <v>ADMINISTRACION</v>
          </cell>
          <cell r="I615" t="str">
            <v>CONTABILIDAD GENERAL</v>
          </cell>
          <cell r="J615" t="str">
            <v>CONTABILIDAD E&amp;P</v>
          </cell>
          <cell r="K615">
            <v>0</v>
          </cell>
          <cell r="L615" t="str">
            <v>Activos</v>
          </cell>
          <cell r="M615" t="str">
            <v>Fuera de Convenio</v>
          </cell>
          <cell r="N615" t="str">
            <v>Indeterminado</v>
          </cell>
          <cell r="O615" t="str">
            <v>Edif. Petrobras</v>
          </cell>
          <cell r="P615">
            <v>31740</v>
          </cell>
        </row>
        <row r="616">
          <cell r="A616">
            <v>60001277</v>
          </cell>
          <cell r="B616" t="str">
            <v>PEREZ, MARCOS ALFREDO</v>
          </cell>
          <cell r="C616" t="str">
            <v>ANALISTA SR.</v>
          </cell>
          <cell r="D616">
            <v>56</v>
          </cell>
          <cell r="E616" t="str">
            <v>Funciones Centralizadas</v>
          </cell>
          <cell r="F616" t="str">
            <v>Fun. Centr. PB Arg. S.A.</v>
          </cell>
          <cell r="G616" t="str">
            <v>GCIA. EJECUTIVA DE RR.HH.</v>
          </cell>
          <cell r="H616" t="str">
            <v>SERVICIOS DE RR. HH.</v>
          </cell>
          <cell r="I616" t="str">
            <v>LIQUIDACION DE HABERES</v>
          </cell>
          <cell r="J616">
            <v>0</v>
          </cell>
          <cell r="K616">
            <v>0</v>
          </cell>
          <cell r="L616" t="str">
            <v>Activos</v>
          </cell>
          <cell r="M616" t="str">
            <v>Fuera de Convenio</v>
          </cell>
          <cell r="N616" t="str">
            <v>Indeterminado</v>
          </cell>
          <cell r="O616" t="str">
            <v>Edif. Petrobras</v>
          </cell>
          <cell r="P616">
            <v>35886</v>
          </cell>
        </row>
        <row r="617">
          <cell r="A617">
            <v>60001288</v>
          </cell>
          <cell r="B617" t="str">
            <v>D´ALFONSO, GUSTAVO VICTOR</v>
          </cell>
          <cell r="C617" t="str">
            <v>CHOFER</v>
          </cell>
          <cell r="D617">
            <v>51</v>
          </cell>
          <cell r="E617" t="str">
            <v>Funciones Centralizadas</v>
          </cell>
          <cell r="F617" t="str">
            <v>Fun. Centr. PB Arg. S.A.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 t="str">
            <v>Activos</v>
          </cell>
          <cell r="M617" t="str">
            <v>Fuera de Convenio</v>
          </cell>
          <cell r="N617" t="str">
            <v>Indeterminado</v>
          </cell>
          <cell r="O617" t="str">
            <v>Edif. Petrobras</v>
          </cell>
          <cell r="P617">
            <v>38961</v>
          </cell>
        </row>
        <row r="618">
          <cell r="A618">
            <v>60001314</v>
          </cell>
          <cell r="B618" t="str">
            <v>RANUCCI, WALTER GUSTAVO</v>
          </cell>
          <cell r="C618" t="str">
            <v>ANALISTA SR.</v>
          </cell>
          <cell r="D618">
            <v>56</v>
          </cell>
          <cell r="E618" t="str">
            <v>Funciones Centralizadas</v>
          </cell>
          <cell r="F618" t="str">
            <v>Fun. Centr. PB Arg. S.A.</v>
          </cell>
          <cell r="G618" t="str">
            <v>DIRECCION DE ADMINIST. Y FINANZAS</v>
          </cell>
          <cell r="H618" t="str">
            <v>COMPRAS Y CONTRATACIONES</v>
          </cell>
          <cell r="I618" t="str">
            <v>PLANEAMIENTO Y CONTROL</v>
          </cell>
          <cell r="J618" t="str">
            <v>STOCKS E INVENTARIOS</v>
          </cell>
          <cell r="K618">
            <v>0</v>
          </cell>
          <cell r="L618" t="str">
            <v>Activos</v>
          </cell>
          <cell r="M618" t="str">
            <v>Fuera de Convenio</v>
          </cell>
          <cell r="N618" t="str">
            <v>Indeterminado</v>
          </cell>
          <cell r="O618" t="str">
            <v>Edif. Petrobras</v>
          </cell>
          <cell r="P618">
            <v>33635</v>
          </cell>
        </row>
        <row r="619">
          <cell r="A619">
            <v>60001316</v>
          </cell>
          <cell r="B619" t="str">
            <v>DOLL, MONICA BEATRIZ</v>
          </cell>
          <cell r="C619" t="str">
            <v>ADMINISTRATIVO ESP.</v>
          </cell>
          <cell r="D619">
            <v>52</v>
          </cell>
          <cell r="E619" t="str">
            <v>Funciones Centralizadas</v>
          </cell>
          <cell r="F619" t="str">
            <v>Fun. Centr. PB Arg. S.A.</v>
          </cell>
          <cell r="G619" t="str">
            <v>DIRECCION DE ADMINIST. Y FINANZAS</v>
          </cell>
          <cell r="H619" t="str">
            <v>ADMINISTRACION</v>
          </cell>
          <cell r="I619" t="str">
            <v>CUENTAS A PAGAR</v>
          </cell>
          <cell r="J619" t="str">
            <v>RUBROS COMER. CORP. Y TRADING</v>
          </cell>
          <cell r="K619">
            <v>0</v>
          </cell>
          <cell r="L619" t="str">
            <v>Activos</v>
          </cell>
          <cell r="M619" t="str">
            <v>Fuera de Convenio</v>
          </cell>
          <cell r="N619" t="str">
            <v>Indeterminado</v>
          </cell>
          <cell r="O619" t="str">
            <v>Edif. Petrobras</v>
          </cell>
          <cell r="P619">
            <v>34001</v>
          </cell>
        </row>
        <row r="620">
          <cell r="A620">
            <v>60001327</v>
          </cell>
          <cell r="B620" t="str">
            <v>CULCUY, CESAR ALFREDO</v>
          </cell>
          <cell r="C620" t="str">
            <v>TECNICO SSR.</v>
          </cell>
          <cell r="D620">
            <v>52</v>
          </cell>
          <cell r="E620" t="str">
            <v>Funciones Centralizadas</v>
          </cell>
          <cell r="F620" t="str">
            <v>Fun. Centr. PB Arg. S.A.</v>
          </cell>
          <cell r="G620" t="str">
            <v>DIRECCION DE ADMINIST. Y FINANZAS</v>
          </cell>
          <cell r="H620" t="str">
            <v>SERVICIOS GENERALES E INMUEBLES</v>
          </cell>
          <cell r="I620" t="str">
            <v>VIGILANCIA</v>
          </cell>
          <cell r="J620">
            <v>0</v>
          </cell>
          <cell r="K620">
            <v>0</v>
          </cell>
          <cell r="L620" t="str">
            <v>Activos</v>
          </cell>
          <cell r="M620" t="str">
            <v>Fuera de Convenio</v>
          </cell>
          <cell r="N620" t="str">
            <v>Indeterminado</v>
          </cell>
          <cell r="O620" t="str">
            <v>Edif. Petrobras</v>
          </cell>
          <cell r="P620">
            <v>34516</v>
          </cell>
        </row>
        <row r="621">
          <cell r="A621">
            <v>60001328</v>
          </cell>
          <cell r="B621" t="str">
            <v>FERNANDEZ, SILVIA VIVIANA</v>
          </cell>
          <cell r="C621" t="str">
            <v>ANALISTA SSR.</v>
          </cell>
          <cell r="D621">
            <v>55</v>
          </cell>
          <cell r="E621" t="str">
            <v>Funciones Centralizadas</v>
          </cell>
          <cell r="F621" t="str">
            <v>Fun. Centr. PB Arg. S.A.</v>
          </cell>
          <cell r="G621" t="str">
            <v>DIRECCION DE ADMINIST. Y FINANZAS</v>
          </cell>
          <cell r="H621" t="str">
            <v>TECNOLOGIA INFORMATICA</v>
          </cell>
          <cell r="I621" t="str">
            <v>GOBIERNO DE PROCESOS Y SOLUCIONES</v>
          </cell>
          <cell r="J621">
            <v>0</v>
          </cell>
          <cell r="K621">
            <v>0</v>
          </cell>
          <cell r="L621" t="str">
            <v>Activos</v>
          </cell>
          <cell r="M621" t="str">
            <v>Fuera de Convenio</v>
          </cell>
          <cell r="N621" t="str">
            <v>Indeterminado</v>
          </cell>
          <cell r="O621" t="str">
            <v>Edif. Petrobras</v>
          </cell>
          <cell r="P621">
            <v>30221</v>
          </cell>
        </row>
        <row r="622">
          <cell r="A622">
            <v>60001336</v>
          </cell>
          <cell r="B622" t="str">
            <v>GONZALEZ, JULIO CESAR</v>
          </cell>
          <cell r="C622" t="str">
            <v>ANALISTA SSR.</v>
          </cell>
          <cell r="D622">
            <v>54</v>
          </cell>
          <cell r="E622" t="str">
            <v>Funciones Centralizadas</v>
          </cell>
          <cell r="F622" t="str">
            <v>Fun. Centr. PB Arg. S.A.</v>
          </cell>
          <cell r="G622" t="str">
            <v>DIRECCION DE ADMINIST. Y FINANZAS</v>
          </cell>
          <cell r="H622" t="str">
            <v>ADMINISTRACION</v>
          </cell>
          <cell r="I622" t="str">
            <v>CONTABILIDAD GENERAL</v>
          </cell>
          <cell r="J622" t="str">
            <v>CONTABILIDAD SOCIETARIA</v>
          </cell>
          <cell r="K622">
            <v>0</v>
          </cell>
          <cell r="L622" t="str">
            <v>Activos</v>
          </cell>
          <cell r="M622" t="str">
            <v>Fuera de Convenio</v>
          </cell>
          <cell r="N622" t="str">
            <v>Indeterminado</v>
          </cell>
          <cell r="O622" t="str">
            <v>Edif. Petrobras</v>
          </cell>
          <cell r="P622">
            <v>33786</v>
          </cell>
        </row>
        <row r="623">
          <cell r="A623">
            <v>60001337</v>
          </cell>
          <cell r="B623" t="str">
            <v>YAÑEZ, JORGE EDGARDO</v>
          </cell>
          <cell r="C623" t="str">
            <v>ANALISTA CONSULTOR</v>
          </cell>
          <cell r="D623">
            <v>57</v>
          </cell>
          <cell r="E623" t="str">
            <v>Funciones Centralizadas</v>
          </cell>
          <cell r="F623" t="str">
            <v>Fun. Centr. PB Arg. S.A.</v>
          </cell>
          <cell r="G623" t="str">
            <v>DIRECCION DE ADMINIST. Y FINANZAS</v>
          </cell>
          <cell r="H623" t="str">
            <v>TECNOLOGIA INFORMATICA</v>
          </cell>
          <cell r="I623" t="str">
            <v>SOLUCIONES VERTICALES DE NEGOCIO</v>
          </cell>
          <cell r="J623" t="str">
            <v>E&amp;P - APLICACIONES</v>
          </cell>
          <cell r="K623">
            <v>0</v>
          </cell>
          <cell r="L623" t="str">
            <v>Activos</v>
          </cell>
          <cell r="M623" t="str">
            <v>Fuera de Convenio</v>
          </cell>
          <cell r="N623" t="str">
            <v>Indeterminado</v>
          </cell>
          <cell r="O623" t="str">
            <v>Edif. Petrobras</v>
          </cell>
          <cell r="P623">
            <v>37091</v>
          </cell>
        </row>
        <row r="624">
          <cell r="A624">
            <v>60001346</v>
          </cell>
          <cell r="B624" t="str">
            <v>GOLAND, SONIA INES</v>
          </cell>
          <cell r="C624" t="str">
            <v>COORDINADOR</v>
          </cell>
          <cell r="D624">
            <v>58</v>
          </cell>
          <cell r="E624" t="str">
            <v>Funciones Centralizadas</v>
          </cell>
          <cell r="F624" t="str">
            <v>Fun. Centr. PB Arg. S.A.</v>
          </cell>
          <cell r="G624" t="str">
            <v>DIRECCION DE ADMINIST. Y FINANZAS</v>
          </cell>
          <cell r="H624" t="str">
            <v>TECNOLOGIA INFORMATICA</v>
          </cell>
          <cell r="I624" t="str">
            <v>OPERACIONES Y TELECOMUNICACIONES</v>
          </cell>
          <cell r="J624" t="str">
            <v>ATENCION DE USUARIOS</v>
          </cell>
          <cell r="K624">
            <v>0</v>
          </cell>
          <cell r="L624" t="str">
            <v>Activos</v>
          </cell>
          <cell r="M624" t="str">
            <v>Fuera de Convenio</v>
          </cell>
          <cell r="N624" t="str">
            <v>Indeterminado</v>
          </cell>
          <cell r="O624" t="str">
            <v>Edif. Petrobras</v>
          </cell>
          <cell r="P624">
            <v>35431</v>
          </cell>
        </row>
        <row r="625">
          <cell r="A625">
            <v>60001355</v>
          </cell>
          <cell r="B625" t="str">
            <v>OVIEDO, RAFAEL HECTOR</v>
          </cell>
          <cell r="C625" t="str">
            <v>LIDER</v>
          </cell>
          <cell r="D625">
            <v>57</v>
          </cell>
          <cell r="E625" t="str">
            <v>Funciones Centralizadas</v>
          </cell>
          <cell r="F625" t="str">
            <v>Fun. Centr. PB Arg. S.A.</v>
          </cell>
          <cell r="G625" t="str">
            <v>DIRECCION DE ADMINIST. Y FINANZAS</v>
          </cell>
          <cell r="H625" t="str">
            <v>TECNOLOGIA INFORMATICA</v>
          </cell>
          <cell r="I625" t="str">
            <v>SOLUCIONES VERTICALES DE NEGOCIO</v>
          </cell>
          <cell r="J625" t="str">
            <v>E&amp;P - APLICACIONES</v>
          </cell>
          <cell r="K625">
            <v>0</v>
          </cell>
          <cell r="L625" t="str">
            <v>Activos</v>
          </cell>
          <cell r="M625" t="str">
            <v>Fuera de Convenio</v>
          </cell>
          <cell r="N625" t="str">
            <v>Indeterminado</v>
          </cell>
          <cell r="O625" t="str">
            <v>Edif. Petrobras</v>
          </cell>
          <cell r="P625">
            <v>38384</v>
          </cell>
        </row>
        <row r="626">
          <cell r="A626">
            <v>60001377</v>
          </cell>
          <cell r="B626" t="str">
            <v>PERSELLO, RENZO A.</v>
          </cell>
          <cell r="C626" t="str">
            <v>ANALISTA SR.</v>
          </cell>
          <cell r="D626">
            <v>56</v>
          </cell>
          <cell r="E626" t="str">
            <v>Funciones Centralizadas</v>
          </cell>
          <cell r="F626" t="str">
            <v>Fun. Centr. PB Arg. S.A.</v>
          </cell>
          <cell r="G626" t="str">
            <v>GCIA. EJECUTIVA DE CSMS</v>
          </cell>
          <cell r="H626" t="str">
            <v>CSMS E&amp;P Y COMERCIAL</v>
          </cell>
          <cell r="I626">
            <v>0</v>
          </cell>
          <cell r="J626">
            <v>0</v>
          </cell>
          <cell r="K626">
            <v>0</v>
          </cell>
          <cell r="L626" t="str">
            <v>Activos</v>
          </cell>
          <cell r="M626" t="str">
            <v>Fuera de Convenio</v>
          </cell>
          <cell r="N626" t="str">
            <v>Indeterminado</v>
          </cell>
          <cell r="O626" t="str">
            <v>Edif. Petrobras</v>
          </cell>
          <cell r="P626">
            <v>35270</v>
          </cell>
        </row>
        <row r="627">
          <cell r="A627">
            <v>60001391</v>
          </cell>
          <cell r="B627" t="str">
            <v>SOLDATI, MARCELO ALEJANDRO</v>
          </cell>
          <cell r="C627" t="str">
            <v>ANALISTA SSR.</v>
          </cell>
          <cell r="D627">
            <v>54</v>
          </cell>
          <cell r="E627" t="str">
            <v>Funciones Centralizadas</v>
          </cell>
          <cell r="F627" t="str">
            <v>Fun. Centr. PB Arg. S.A.</v>
          </cell>
          <cell r="G627" t="str">
            <v>DIRECCION DE ADMINIST. Y FINANZAS</v>
          </cell>
          <cell r="H627" t="str">
            <v>FINANZAS</v>
          </cell>
          <cell r="I627" t="str">
            <v>PLANEAMIENTO FINANCIERO Y RRII</v>
          </cell>
          <cell r="J627" t="str">
            <v>PLANEAMIENTO FINANCIERO</v>
          </cell>
          <cell r="K627">
            <v>0</v>
          </cell>
          <cell r="L627" t="str">
            <v>Activos</v>
          </cell>
          <cell r="M627" t="str">
            <v>Fuera de Convenio</v>
          </cell>
          <cell r="N627" t="str">
            <v>Indeterminado</v>
          </cell>
          <cell r="O627" t="str">
            <v>Edif. Petrobras</v>
          </cell>
          <cell r="P627">
            <v>31048</v>
          </cell>
        </row>
        <row r="628">
          <cell r="A628">
            <v>60001392</v>
          </cell>
          <cell r="B628" t="str">
            <v>LOPEZ, MARCELO ALEJANDRO</v>
          </cell>
          <cell r="C628" t="str">
            <v>ANALISTA CONSULTOR</v>
          </cell>
          <cell r="D628">
            <v>57</v>
          </cell>
          <cell r="E628" t="str">
            <v>Funciones Centralizadas</v>
          </cell>
          <cell r="F628" t="str">
            <v>Fun. Centr. PB Arg. S.A.</v>
          </cell>
          <cell r="G628" t="str">
            <v>DIRECCION DE ADMINIST. Y FINANZAS</v>
          </cell>
          <cell r="H628" t="str">
            <v>TECNOLOGIA INFORMATICA</v>
          </cell>
          <cell r="I628" t="str">
            <v>SOLUCIONES VERTICALES DE NEGOCIO</v>
          </cell>
          <cell r="J628" t="str">
            <v>RETAIL - APLICACIONES</v>
          </cell>
          <cell r="K628">
            <v>0</v>
          </cell>
          <cell r="L628" t="str">
            <v>Activos</v>
          </cell>
          <cell r="M628" t="str">
            <v>Fuera de Convenio</v>
          </cell>
          <cell r="N628" t="str">
            <v>Indeterminado</v>
          </cell>
          <cell r="O628" t="str">
            <v>Edif. Petrobras</v>
          </cell>
          <cell r="P628">
            <v>34066</v>
          </cell>
        </row>
        <row r="629">
          <cell r="A629">
            <v>60001395</v>
          </cell>
          <cell r="B629" t="str">
            <v>GUALPA, MARCELA</v>
          </cell>
          <cell r="C629" t="str">
            <v>ANALISTA CONSULTOR</v>
          </cell>
          <cell r="D629">
            <v>57</v>
          </cell>
          <cell r="E629" t="str">
            <v>Funciones Centralizadas</v>
          </cell>
          <cell r="F629" t="str">
            <v>Fun. Centr. PB Arg. S.A.</v>
          </cell>
          <cell r="G629" t="str">
            <v>GCIA. EJECUTIVA DE CSMS</v>
          </cell>
          <cell r="H629" t="str">
            <v>CSMS INDUSTRIAL Y FFCC</v>
          </cell>
          <cell r="I629">
            <v>0</v>
          </cell>
          <cell r="J629">
            <v>0</v>
          </cell>
          <cell r="K629">
            <v>0</v>
          </cell>
          <cell r="L629" t="str">
            <v>Activos</v>
          </cell>
          <cell r="M629" t="str">
            <v>Fuera de Convenio</v>
          </cell>
          <cell r="N629" t="str">
            <v>Indeterminado</v>
          </cell>
          <cell r="O629" t="str">
            <v>Edif. Petrobras</v>
          </cell>
          <cell r="P629">
            <v>35004</v>
          </cell>
        </row>
        <row r="630">
          <cell r="A630">
            <v>60001407</v>
          </cell>
          <cell r="B630" t="str">
            <v>ARBELECHE, JUAN PATRICIO</v>
          </cell>
          <cell r="C630" t="str">
            <v>SUPERVISOR</v>
          </cell>
          <cell r="D630">
            <v>54</v>
          </cell>
          <cell r="E630" t="str">
            <v>Funciones Centralizadas</v>
          </cell>
          <cell r="F630" t="str">
            <v>Fun. Centr. PB Arg. S.A.</v>
          </cell>
          <cell r="G630" t="str">
            <v>DIRECCION DE ADMINIST. Y FINANZAS</v>
          </cell>
          <cell r="H630" t="str">
            <v>FINANZAS</v>
          </cell>
          <cell r="I630" t="str">
            <v>CREDITOS Y COBRANZAS</v>
          </cell>
          <cell r="J630" t="str">
            <v>COBRANZAS Y CUENTAS CORRIENTES</v>
          </cell>
          <cell r="K630">
            <v>0</v>
          </cell>
          <cell r="L630" t="str">
            <v>Activos</v>
          </cell>
          <cell r="M630" t="str">
            <v>Fuera de Convenio</v>
          </cell>
          <cell r="N630" t="str">
            <v>Indeterminado</v>
          </cell>
          <cell r="O630" t="str">
            <v>Edif. Petrobras</v>
          </cell>
          <cell r="P630">
            <v>32161</v>
          </cell>
        </row>
        <row r="631">
          <cell r="A631">
            <v>60001410</v>
          </cell>
          <cell r="B631" t="str">
            <v>PAREDES, GABRIEL ALEJANDRO</v>
          </cell>
          <cell r="C631" t="str">
            <v>COORDINADOR</v>
          </cell>
          <cell r="D631">
            <v>57</v>
          </cell>
          <cell r="E631" t="str">
            <v>Funciones Centralizadas</v>
          </cell>
          <cell r="F631" t="str">
            <v>Fun. Centr. PB Arg. S.A.</v>
          </cell>
          <cell r="G631" t="str">
            <v>DIRECCION DE ADMINIST. Y FINANZAS</v>
          </cell>
          <cell r="H631" t="str">
            <v>COMPRAS Y CONTRATACIONES</v>
          </cell>
          <cell r="I631" t="str">
            <v>PLANEAMIENTO Y CONTROL</v>
          </cell>
          <cell r="J631" t="str">
            <v>STOCKS E INVENTARIOS</v>
          </cell>
          <cell r="K631">
            <v>0</v>
          </cell>
          <cell r="L631" t="str">
            <v>Activos</v>
          </cell>
          <cell r="M631" t="str">
            <v>Fuera de Convenio</v>
          </cell>
          <cell r="N631" t="str">
            <v>Indeterminado</v>
          </cell>
          <cell r="O631" t="str">
            <v>Edif. Petrobras</v>
          </cell>
          <cell r="P631">
            <v>33390</v>
          </cell>
        </row>
        <row r="632">
          <cell r="A632">
            <v>60001415</v>
          </cell>
          <cell r="B632" t="str">
            <v>YAMASHIRO, GRACIELA IRENE</v>
          </cell>
          <cell r="C632" t="str">
            <v>COORDINADOR</v>
          </cell>
          <cell r="D632">
            <v>56</v>
          </cell>
          <cell r="E632" t="str">
            <v>Funciones Centralizadas</v>
          </cell>
          <cell r="F632" t="str">
            <v>Fun. Centr. PB Arg. S.A.</v>
          </cell>
          <cell r="G632" t="str">
            <v>DIRECCION DE ADMINIST. Y FINANZAS</v>
          </cell>
          <cell r="H632" t="str">
            <v>TECNOLOGIA INFORMATICA</v>
          </cell>
          <cell r="I632" t="str">
            <v>DESARROLLO Y MANTENIM. DE APLICACIONES</v>
          </cell>
          <cell r="J632" t="str">
            <v>ASEGURAMIENTO DE CALIDAD</v>
          </cell>
          <cell r="K632">
            <v>0</v>
          </cell>
          <cell r="L632" t="str">
            <v>Activos</v>
          </cell>
          <cell r="M632" t="str">
            <v>Fuera de Convenio</v>
          </cell>
          <cell r="N632" t="str">
            <v>Indeterminado</v>
          </cell>
          <cell r="O632" t="str">
            <v>Edif. Petrobras</v>
          </cell>
          <cell r="P632">
            <v>33786</v>
          </cell>
        </row>
        <row r="633">
          <cell r="A633">
            <v>60001416</v>
          </cell>
          <cell r="B633" t="str">
            <v>REUIL, CARLOS ADOLFO</v>
          </cell>
          <cell r="C633" t="str">
            <v>GERENTE</v>
          </cell>
          <cell r="D633">
            <v>60</v>
          </cell>
          <cell r="E633" t="str">
            <v>Funciones Centralizadas</v>
          </cell>
          <cell r="F633" t="str">
            <v>Fun. Centr. PB Arg. S.A.</v>
          </cell>
          <cell r="G633" t="str">
            <v>GCIA. EJECUTIVA DE  AUDITORIA INTERNA</v>
          </cell>
          <cell r="H633" t="str">
            <v>AUDITORIA COMERCIAL, DISTRIBUCION Y FFCC</v>
          </cell>
          <cell r="I633">
            <v>0</v>
          </cell>
          <cell r="J633">
            <v>0</v>
          </cell>
          <cell r="K633">
            <v>0</v>
          </cell>
          <cell r="L633" t="str">
            <v>Activos</v>
          </cell>
          <cell r="M633" t="str">
            <v>Fuera de Convenio</v>
          </cell>
          <cell r="N633" t="str">
            <v>Indeterminado</v>
          </cell>
          <cell r="O633" t="str">
            <v>Edif. Petrobras</v>
          </cell>
          <cell r="P633">
            <v>33939</v>
          </cell>
        </row>
        <row r="634">
          <cell r="A634">
            <v>60001417</v>
          </cell>
          <cell r="B634" t="str">
            <v>DE ERQUIAGA, MIGUEL XAVIER</v>
          </cell>
          <cell r="C634" t="str">
            <v>COMPRADOR SSR.</v>
          </cell>
          <cell r="D634">
            <v>55</v>
          </cell>
          <cell r="E634" t="str">
            <v>Funciones Centralizadas</v>
          </cell>
          <cell r="F634" t="str">
            <v>Fun. Centr. PB Arg. S.A.</v>
          </cell>
          <cell r="G634" t="str">
            <v>DIRECCION DE ADMINIST. Y FINANZAS</v>
          </cell>
          <cell r="H634" t="str">
            <v>COMPRAS Y CONTRATACIONES</v>
          </cell>
          <cell r="I634" t="str">
            <v>INDUSTRIAL Y COMERCIAL</v>
          </cell>
          <cell r="J634" t="str">
            <v>LOGISTICA COMERCIAL</v>
          </cell>
          <cell r="K634">
            <v>0</v>
          </cell>
          <cell r="L634" t="str">
            <v>Activos</v>
          </cell>
          <cell r="M634" t="str">
            <v>Fuera de Convenio</v>
          </cell>
          <cell r="N634" t="str">
            <v>Indeterminado</v>
          </cell>
          <cell r="O634" t="str">
            <v>Edif. Petrobras</v>
          </cell>
          <cell r="P634">
            <v>34029</v>
          </cell>
        </row>
        <row r="635">
          <cell r="A635">
            <v>60001429</v>
          </cell>
          <cell r="B635" t="str">
            <v>VAZQUEZ, CLAUDIO NORBERTO</v>
          </cell>
          <cell r="C635" t="str">
            <v>GERENTE</v>
          </cell>
          <cell r="D635">
            <v>60</v>
          </cell>
          <cell r="E635" t="str">
            <v>Funciones Centralizadas</v>
          </cell>
          <cell r="F635" t="str">
            <v>Fun. Centr. PB Arg. S.A.</v>
          </cell>
          <cell r="G635" t="str">
            <v>DIRECCION DE LEGALES</v>
          </cell>
          <cell r="H635" t="str">
            <v>LEGALES E&amp;P</v>
          </cell>
          <cell r="I635">
            <v>0</v>
          </cell>
          <cell r="J635">
            <v>0</v>
          </cell>
          <cell r="K635">
            <v>0</v>
          </cell>
          <cell r="L635" t="str">
            <v>Activos</v>
          </cell>
          <cell r="M635" t="str">
            <v>Fuera de Convenio</v>
          </cell>
          <cell r="N635" t="str">
            <v>Indeterminado</v>
          </cell>
          <cell r="O635" t="str">
            <v>Edif. Petrobras</v>
          </cell>
          <cell r="P635">
            <v>38978</v>
          </cell>
        </row>
        <row r="636">
          <cell r="A636">
            <v>60001430</v>
          </cell>
          <cell r="B636" t="str">
            <v>DELPANE, CLAUDIO MARCELO</v>
          </cell>
          <cell r="C636" t="str">
            <v>ANALISTA SR.</v>
          </cell>
          <cell r="D636">
            <v>56</v>
          </cell>
          <cell r="E636" t="str">
            <v>Funciones Centralizadas</v>
          </cell>
          <cell r="F636" t="str">
            <v>Fun. Centr. PB Arg. S.A.</v>
          </cell>
          <cell r="G636" t="str">
            <v>GCIA. EJECUTIVA DE CSMS</v>
          </cell>
          <cell r="H636" t="str">
            <v>CSMS E&amp;P Y COMERCIAL</v>
          </cell>
          <cell r="I636">
            <v>0</v>
          </cell>
          <cell r="J636">
            <v>0</v>
          </cell>
          <cell r="K636">
            <v>0</v>
          </cell>
          <cell r="L636" t="str">
            <v>Activos</v>
          </cell>
          <cell r="M636" t="str">
            <v>Fuera de Convenio</v>
          </cell>
          <cell r="N636" t="str">
            <v>Indeterminado</v>
          </cell>
          <cell r="O636" t="str">
            <v>Edif. Petrobras</v>
          </cell>
          <cell r="P636">
            <v>32203</v>
          </cell>
        </row>
        <row r="637">
          <cell r="A637">
            <v>60001432</v>
          </cell>
          <cell r="B637" t="str">
            <v>MORETA, MARCELO FABIAN</v>
          </cell>
          <cell r="C637" t="str">
            <v>ANALISTA JR.</v>
          </cell>
          <cell r="D637">
            <v>53</v>
          </cell>
          <cell r="E637" t="str">
            <v>Funciones Centralizadas</v>
          </cell>
          <cell r="F637" t="str">
            <v>Fun. Centr. PB Arg. S.A.</v>
          </cell>
          <cell r="G637" t="str">
            <v>DIRECCION DE ADMINIST. Y FINANZAS</v>
          </cell>
          <cell r="H637" t="str">
            <v>ADMINISTRACION</v>
          </cell>
          <cell r="I637" t="str">
            <v>CUENTAS A PAGAR</v>
          </cell>
          <cell r="J637" t="str">
            <v>ANALISIS Y CONTROL DE PASIVOS COM.</v>
          </cell>
          <cell r="K637">
            <v>0</v>
          </cell>
          <cell r="L637" t="str">
            <v>Activos</v>
          </cell>
          <cell r="M637" t="str">
            <v>Fuera de Convenio</v>
          </cell>
          <cell r="N637" t="str">
            <v>Indeterminado</v>
          </cell>
          <cell r="O637" t="str">
            <v>Edif. Petrobras</v>
          </cell>
          <cell r="P637">
            <v>33695</v>
          </cell>
        </row>
        <row r="638">
          <cell r="A638">
            <v>60001434</v>
          </cell>
          <cell r="B638" t="str">
            <v>GONZALEZ DE SPROVIERO, GRACIELA ESTER</v>
          </cell>
          <cell r="C638" t="str">
            <v>ANALISTA SR.</v>
          </cell>
          <cell r="D638">
            <v>56</v>
          </cell>
          <cell r="E638" t="str">
            <v>Funciones Centralizadas</v>
          </cell>
          <cell r="F638" t="str">
            <v>Fun. Centr. PB Arg. S.A.</v>
          </cell>
          <cell r="G638" t="str">
            <v>GCIA. EJECUTIVA DE CTROL DE GEST Y EST P</v>
          </cell>
          <cell r="H638" t="str">
            <v>PLANEAMIENTO &amp; CTROL. PRESUPUESTARIO</v>
          </cell>
          <cell r="I638">
            <v>0</v>
          </cell>
          <cell r="J638">
            <v>0</v>
          </cell>
          <cell r="K638">
            <v>0</v>
          </cell>
          <cell r="L638" t="str">
            <v>Activos</v>
          </cell>
          <cell r="M638" t="str">
            <v>Fuera de Convenio</v>
          </cell>
          <cell r="N638" t="str">
            <v>Indeterminado</v>
          </cell>
          <cell r="O638" t="str">
            <v>Edif. Petrobras</v>
          </cell>
          <cell r="P638">
            <v>32994</v>
          </cell>
        </row>
        <row r="639">
          <cell r="A639">
            <v>60001450</v>
          </cell>
          <cell r="B639" t="str">
            <v>SCAZZUSO, CARLOS EMILIO</v>
          </cell>
          <cell r="C639" t="str">
            <v>COORDINADOR</v>
          </cell>
          <cell r="D639">
            <v>58</v>
          </cell>
          <cell r="E639" t="str">
            <v>Funciones Centralizadas</v>
          </cell>
          <cell r="F639" t="str">
            <v>Fun. Centr. PB Arg. S.A.</v>
          </cell>
          <cell r="G639" t="str">
            <v>GCIA. EJECUTIVA DE RR.HH.</v>
          </cell>
          <cell r="H639" t="str">
            <v>RELACIONES LABORALES</v>
          </cell>
          <cell r="I639" t="str">
            <v>RR.LL. INDUSTRIAL</v>
          </cell>
          <cell r="J639">
            <v>0</v>
          </cell>
          <cell r="K639">
            <v>0</v>
          </cell>
          <cell r="L639" t="str">
            <v>Activos</v>
          </cell>
          <cell r="M639" t="str">
            <v>Fuera de Convenio</v>
          </cell>
          <cell r="N639" t="str">
            <v>Indeterminado</v>
          </cell>
          <cell r="O639" t="str">
            <v>Edif. Petrobras</v>
          </cell>
          <cell r="P639">
            <v>31868</v>
          </cell>
        </row>
        <row r="640">
          <cell r="A640">
            <v>60001451</v>
          </cell>
          <cell r="B640" t="str">
            <v>ROMERO DE HAZ, ROBERTO MARIANO</v>
          </cell>
          <cell r="C640" t="str">
            <v>GERENTE</v>
          </cell>
          <cell r="D640">
            <v>60</v>
          </cell>
          <cell r="E640" t="str">
            <v>Funciones Centralizadas</v>
          </cell>
          <cell r="F640" t="str">
            <v>Fun. Centr. PB Arg. S.A.</v>
          </cell>
          <cell r="G640" t="str">
            <v>DIRECCION DE LEGALES</v>
          </cell>
          <cell r="H640" t="str">
            <v>LEGALES COMERCIAL</v>
          </cell>
          <cell r="I640">
            <v>0</v>
          </cell>
          <cell r="J640">
            <v>0</v>
          </cell>
          <cell r="K640">
            <v>0</v>
          </cell>
          <cell r="L640" t="str">
            <v>Activos</v>
          </cell>
          <cell r="M640" t="str">
            <v>Fuera de Convenio</v>
          </cell>
          <cell r="N640" t="str">
            <v>Indeterminado</v>
          </cell>
          <cell r="O640" t="str">
            <v>Edif. Petrobras</v>
          </cell>
          <cell r="P640">
            <v>37288</v>
          </cell>
        </row>
        <row r="641">
          <cell r="A641">
            <v>60001460</v>
          </cell>
          <cell r="B641" t="str">
            <v>FUHR, GERMAN DARIO</v>
          </cell>
          <cell r="C641" t="str">
            <v>LIDER</v>
          </cell>
          <cell r="D641">
            <v>56</v>
          </cell>
          <cell r="E641" t="str">
            <v>Funciones Centralizadas</v>
          </cell>
          <cell r="F641" t="str">
            <v>Fun. Centr. PB Arg. S.A.</v>
          </cell>
          <cell r="G641" t="str">
            <v>DIRECCION DE ADMINIST. Y FINANZAS</v>
          </cell>
          <cell r="H641" t="str">
            <v>TECNOLOGIA INFORMATICA</v>
          </cell>
          <cell r="I641" t="str">
            <v>SOLUCIONES VERTICALES DE NEGOCIO</v>
          </cell>
          <cell r="J641" t="str">
            <v>RETAIL - APLICACIONES</v>
          </cell>
          <cell r="K641">
            <v>0</v>
          </cell>
          <cell r="L641" t="str">
            <v>Activos</v>
          </cell>
          <cell r="M641" t="str">
            <v>Fuera de Convenio</v>
          </cell>
          <cell r="N641" t="str">
            <v>Indeterminado</v>
          </cell>
          <cell r="O641" t="str">
            <v>Edif. Petrobras</v>
          </cell>
          <cell r="P641">
            <v>38565</v>
          </cell>
        </row>
        <row r="642">
          <cell r="A642">
            <v>60001465</v>
          </cell>
          <cell r="B642" t="str">
            <v>ROMERO, LILIANA NOEMÍ</v>
          </cell>
          <cell r="C642" t="str">
            <v>SECRETARIA GENERAL CORPORATIVA</v>
          </cell>
          <cell r="D642">
            <v>62</v>
          </cell>
          <cell r="E642" t="str">
            <v>Funciones Centralizadas</v>
          </cell>
          <cell r="F642" t="str">
            <v>Fun. Centr. PB Arg. S.A.</v>
          </cell>
          <cell r="G642" t="str">
            <v>SECRETARÍA GENERAL CORPORATIVA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 t="str">
            <v>Activos</v>
          </cell>
          <cell r="M642" t="str">
            <v>Fuera de Convenio</v>
          </cell>
          <cell r="N642" t="str">
            <v>Indeterminado</v>
          </cell>
          <cell r="O642" t="str">
            <v>Edif. Petrobras</v>
          </cell>
          <cell r="P642">
            <v>35187</v>
          </cell>
        </row>
        <row r="643">
          <cell r="A643">
            <v>60001470</v>
          </cell>
          <cell r="B643" t="str">
            <v>MENENDEZ, JOSE LUIS</v>
          </cell>
          <cell r="C643" t="str">
            <v>COORDINADOR</v>
          </cell>
          <cell r="D643">
            <v>57</v>
          </cell>
          <cell r="E643" t="str">
            <v>Funciones Centralizadas</v>
          </cell>
          <cell r="F643" t="str">
            <v>Fun. Centr. PB Arg. S.A.</v>
          </cell>
          <cell r="G643" t="str">
            <v>GCIA. EJECUTIVA DE  AUDITORIA INTERNA</v>
          </cell>
          <cell r="H643" t="str">
            <v>AUDITORIA INDUSTRIAL, G&amp;E, LOGISTICA Y P</v>
          </cell>
          <cell r="I643">
            <v>0</v>
          </cell>
          <cell r="J643">
            <v>0</v>
          </cell>
          <cell r="K643">
            <v>0</v>
          </cell>
          <cell r="L643" t="str">
            <v>Activos</v>
          </cell>
          <cell r="M643" t="str">
            <v>Fuera de Convenio</v>
          </cell>
          <cell r="N643" t="str">
            <v>Indeterminado</v>
          </cell>
          <cell r="O643" t="str">
            <v>Edif. Petrobras</v>
          </cell>
          <cell r="P643">
            <v>33909</v>
          </cell>
        </row>
        <row r="644">
          <cell r="A644">
            <v>60001489</v>
          </cell>
          <cell r="B644" t="str">
            <v>MORDEGLIA, NICOLAS MARTIN</v>
          </cell>
          <cell r="C644" t="str">
            <v>GERENTE</v>
          </cell>
          <cell r="D644">
            <v>60</v>
          </cell>
          <cell r="E644" t="str">
            <v>Funciones Centralizadas</v>
          </cell>
          <cell r="F644" t="str">
            <v>Fun. Centr. PB Arg. S.A.</v>
          </cell>
          <cell r="G644" t="str">
            <v>DIRECCION DE LEGALES</v>
          </cell>
          <cell r="H644" t="str">
            <v>LEGALES A&amp;F Y COMUNICACIONES</v>
          </cell>
          <cell r="I644">
            <v>0</v>
          </cell>
          <cell r="J644">
            <v>0</v>
          </cell>
          <cell r="K644">
            <v>0</v>
          </cell>
          <cell r="L644" t="str">
            <v>Activos</v>
          </cell>
          <cell r="M644" t="str">
            <v>Fuera de Convenio</v>
          </cell>
          <cell r="N644" t="str">
            <v>Indeterminado</v>
          </cell>
          <cell r="O644" t="str">
            <v>Edif. Petrobras</v>
          </cell>
          <cell r="P644">
            <v>33025</v>
          </cell>
        </row>
        <row r="645">
          <cell r="A645">
            <v>60001499</v>
          </cell>
          <cell r="B645" t="str">
            <v>BRUNO, CYNTHIA ROSANA</v>
          </cell>
          <cell r="C645" t="str">
            <v>ANALISTA SSR.</v>
          </cell>
          <cell r="D645">
            <v>54</v>
          </cell>
          <cell r="E645" t="str">
            <v>Funciones Centralizadas</v>
          </cell>
          <cell r="F645" t="str">
            <v>Fun. Centr. PB Arg. S.A.</v>
          </cell>
          <cell r="G645" t="str">
            <v>GCIA. EJECUTIVA DE CSMS</v>
          </cell>
          <cell r="H645" t="str">
            <v>CSMS E&amp;P Y COMERCIAL</v>
          </cell>
          <cell r="I645">
            <v>0</v>
          </cell>
          <cell r="J645">
            <v>0</v>
          </cell>
          <cell r="K645">
            <v>0</v>
          </cell>
          <cell r="L645" t="str">
            <v>Activos</v>
          </cell>
          <cell r="M645" t="str">
            <v>Fuera de Convenio</v>
          </cell>
          <cell r="N645" t="str">
            <v>Indeterminado</v>
          </cell>
          <cell r="O645" t="str">
            <v>Edif. Petrobras</v>
          </cell>
          <cell r="P645">
            <v>35674</v>
          </cell>
        </row>
        <row r="646">
          <cell r="A646">
            <v>60001505</v>
          </cell>
          <cell r="B646" t="str">
            <v>FERNANDEZ, NOEMI DEL PILAR</v>
          </cell>
          <cell r="C646" t="str">
            <v>ANALISTA SSR.</v>
          </cell>
          <cell r="D646">
            <v>54</v>
          </cell>
          <cell r="E646" t="str">
            <v>Funciones Centralizadas</v>
          </cell>
          <cell r="F646" t="str">
            <v>Fun. Centr. PB Arg. S.A.</v>
          </cell>
          <cell r="G646" t="str">
            <v>DIRECCION DE ADMINIST. Y FINANZAS</v>
          </cell>
          <cell r="H646" t="str">
            <v>ADMINISTRACION</v>
          </cell>
          <cell r="I646" t="str">
            <v>CONTABILIDAD GENERAL</v>
          </cell>
          <cell r="J646" t="str">
            <v>CONTABILIDAD R&amp;P - COM DOW - G&amp;E - CORP</v>
          </cell>
          <cell r="K646">
            <v>0</v>
          </cell>
          <cell r="L646" t="str">
            <v>Activos</v>
          </cell>
          <cell r="M646" t="str">
            <v>Fuera de Convenio</v>
          </cell>
          <cell r="N646" t="str">
            <v>Indeterminado</v>
          </cell>
          <cell r="O646" t="str">
            <v>Edif. Petrobras</v>
          </cell>
          <cell r="P646">
            <v>32813</v>
          </cell>
        </row>
        <row r="647">
          <cell r="A647">
            <v>60001506</v>
          </cell>
          <cell r="B647" t="str">
            <v>SCHETTINO, VICENTE MARCELO</v>
          </cell>
          <cell r="C647" t="str">
            <v>ANALISTA SSR.</v>
          </cell>
          <cell r="D647">
            <v>55</v>
          </cell>
          <cell r="E647" t="str">
            <v>Funciones Centralizadas</v>
          </cell>
          <cell r="F647" t="str">
            <v>Fun. Centr. PB Arg. S.A.</v>
          </cell>
          <cell r="G647" t="str">
            <v>DIRECCION DE ADMINIST. Y FINANZAS</v>
          </cell>
          <cell r="H647" t="str">
            <v>TECNOLOGIA INFORMATICA</v>
          </cell>
          <cell r="I647" t="str">
            <v>SOLUCIONES VERTICALES DE NEGOCIO</v>
          </cell>
          <cell r="J647" t="str">
            <v>RETAIL - APLICACIONES</v>
          </cell>
          <cell r="K647">
            <v>0</v>
          </cell>
          <cell r="L647" t="str">
            <v>Activos</v>
          </cell>
          <cell r="M647" t="str">
            <v>Fuera de Convenio</v>
          </cell>
          <cell r="N647" t="str">
            <v>Indeterminado</v>
          </cell>
          <cell r="O647" t="str">
            <v>Edif. Petrobras</v>
          </cell>
          <cell r="P647">
            <v>33482</v>
          </cell>
        </row>
        <row r="648">
          <cell r="A648">
            <v>60001515</v>
          </cell>
          <cell r="B648" t="str">
            <v>POLISTINA, EDUARDO MIGUEL</v>
          </cell>
          <cell r="C648" t="str">
            <v>GERENTE</v>
          </cell>
          <cell r="D648">
            <v>58</v>
          </cell>
          <cell r="E648" t="str">
            <v>Funciones Centralizadas</v>
          </cell>
          <cell r="F648" t="str">
            <v>Fun. Centr. PB Arg. S.A.</v>
          </cell>
          <cell r="G648" t="str">
            <v>DIRECCION DE ADMINIST. Y FINANZAS</v>
          </cell>
          <cell r="H648" t="str">
            <v>COMPRAS Y CONTRATACIONES</v>
          </cell>
          <cell r="I648" t="str">
            <v>PLANEAMIENTO Y CONTROL</v>
          </cell>
          <cell r="J648">
            <v>0</v>
          </cell>
          <cell r="K648">
            <v>0</v>
          </cell>
          <cell r="L648" t="str">
            <v>Activos</v>
          </cell>
          <cell r="M648" t="str">
            <v>Fuera de Convenio</v>
          </cell>
          <cell r="N648" t="str">
            <v>Indeterminado</v>
          </cell>
          <cell r="O648" t="str">
            <v>Edif. Petrobras</v>
          </cell>
          <cell r="P648">
            <v>32785</v>
          </cell>
        </row>
        <row r="649">
          <cell r="A649">
            <v>60001517</v>
          </cell>
          <cell r="B649" t="str">
            <v>SALVI, JULIO EDUARDO</v>
          </cell>
          <cell r="C649" t="str">
            <v>COMPRADOR SSR.</v>
          </cell>
          <cell r="D649">
            <v>54</v>
          </cell>
          <cell r="E649" t="str">
            <v>Funciones Centralizadas</v>
          </cell>
          <cell r="F649" t="str">
            <v>Fun. Centr. PB Arg. S.A.</v>
          </cell>
          <cell r="G649" t="str">
            <v>DIRECCION DE ADMINIST. Y FINANZAS</v>
          </cell>
          <cell r="H649" t="str">
            <v>COMPRAS Y CONTRATACIONES</v>
          </cell>
          <cell r="I649" t="str">
            <v>CORPORATIVOS</v>
          </cell>
          <cell r="J649">
            <v>0</v>
          </cell>
          <cell r="K649">
            <v>0</v>
          </cell>
          <cell r="L649" t="str">
            <v>Activos</v>
          </cell>
          <cell r="M649" t="str">
            <v>Fuera de Convenio</v>
          </cell>
          <cell r="N649" t="str">
            <v>Indeterminado</v>
          </cell>
          <cell r="O649" t="str">
            <v>Edif. Petrobras</v>
          </cell>
          <cell r="P649">
            <v>35719</v>
          </cell>
        </row>
        <row r="650">
          <cell r="A650">
            <v>60001527</v>
          </cell>
          <cell r="B650" t="str">
            <v>NESCI, DIEGO FLAVIO ROQU</v>
          </cell>
          <cell r="C650" t="str">
            <v>GERENTE</v>
          </cell>
          <cell r="D650">
            <v>58</v>
          </cell>
          <cell r="E650" t="str">
            <v>Funciones Centralizadas</v>
          </cell>
          <cell r="F650" t="str">
            <v>Fun. Centr. PB Arg. S.A.</v>
          </cell>
          <cell r="G650" t="str">
            <v>DIRECCION DE ADMINIST. Y FINANZAS</v>
          </cell>
          <cell r="H650" t="str">
            <v>IMPUESTOS</v>
          </cell>
          <cell r="I650" t="str">
            <v>IMPUESTOS INDIRECTOS</v>
          </cell>
          <cell r="J650">
            <v>0</v>
          </cell>
          <cell r="K650">
            <v>0</v>
          </cell>
          <cell r="L650" t="str">
            <v>Activos</v>
          </cell>
          <cell r="M650" t="str">
            <v>Fuera de Convenio</v>
          </cell>
          <cell r="N650" t="str">
            <v>Indeterminado</v>
          </cell>
          <cell r="O650" t="str">
            <v>Edif. Petrobras</v>
          </cell>
          <cell r="P650">
            <v>33756</v>
          </cell>
        </row>
        <row r="651">
          <cell r="A651">
            <v>60001536</v>
          </cell>
          <cell r="B651" t="str">
            <v>EMANUEL, ALBERTO</v>
          </cell>
          <cell r="C651" t="str">
            <v>ANALISTA SR.</v>
          </cell>
          <cell r="D651">
            <v>55</v>
          </cell>
          <cell r="E651" t="str">
            <v>Funciones Centralizadas</v>
          </cell>
          <cell r="F651" t="str">
            <v>Fun. Centr. PB Arg. S.A.</v>
          </cell>
          <cell r="G651" t="str">
            <v>DIRECCION DE ADMINIST. Y FINANZAS</v>
          </cell>
          <cell r="H651" t="str">
            <v>ADMINISTRACION</v>
          </cell>
          <cell r="I651" t="str">
            <v>NORMAS Y ESTADOS CONTABLES</v>
          </cell>
          <cell r="J651" t="str">
            <v>NORMAS Y REPORTES LOCALES</v>
          </cell>
          <cell r="K651">
            <v>0</v>
          </cell>
          <cell r="L651" t="str">
            <v>Activos</v>
          </cell>
          <cell r="M651" t="str">
            <v>Fuera de Convenio</v>
          </cell>
          <cell r="N651" t="str">
            <v>Indeterminado</v>
          </cell>
          <cell r="O651" t="str">
            <v>Edif. Petrobras</v>
          </cell>
          <cell r="P651">
            <v>34323</v>
          </cell>
        </row>
        <row r="652">
          <cell r="A652">
            <v>60001537</v>
          </cell>
          <cell r="B652" t="str">
            <v>RYNDYCZ, MIGUEL</v>
          </cell>
          <cell r="C652" t="str">
            <v>GERENTE</v>
          </cell>
          <cell r="D652">
            <v>58</v>
          </cell>
          <cell r="E652" t="str">
            <v>Funciones Centralizadas</v>
          </cell>
          <cell r="F652" t="str">
            <v>Fun. Centr. PB Arg. S.A.</v>
          </cell>
          <cell r="G652" t="str">
            <v>DIRECCION COMERCIAL</v>
          </cell>
          <cell r="H652" t="str">
            <v>PLANIFICACION Y SUMINISTROS</v>
          </cell>
          <cell r="I652" t="str">
            <v>LOGISTICA</v>
          </cell>
          <cell r="J652">
            <v>0</v>
          </cell>
          <cell r="K652">
            <v>0</v>
          </cell>
          <cell r="L652" t="str">
            <v>Activos</v>
          </cell>
          <cell r="M652" t="str">
            <v>Fuera de Convenio</v>
          </cell>
          <cell r="N652" t="str">
            <v>Indeterminado</v>
          </cell>
          <cell r="O652" t="str">
            <v>Edif. Petrobras</v>
          </cell>
          <cell r="P652">
            <v>37013</v>
          </cell>
        </row>
        <row r="653">
          <cell r="A653">
            <v>60001547</v>
          </cell>
          <cell r="B653" t="str">
            <v>GARCIA ALONSO, ALFREDO</v>
          </cell>
          <cell r="C653" t="str">
            <v>COORDINADOR</v>
          </cell>
          <cell r="D653">
            <v>53</v>
          </cell>
          <cell r="E653" t="str">
            <v>Funciones Centralizadas</v>
          </cell>
          <cell r="F653" t="str">
            <v>Fun. Centr. PB Arg. S.A.</v>
          </cell>
          <cell r="G653" t="str">
            <v>DIRECCION DE ADMINIST. Y FINANZAS</v>
          </cell>
          <cell r="H653" t="str">
            <v>SERVICIOS GENERALES E INMUEBLES</v>
          </cell>
          <cell r="I653" t="str">
            <v>VIGILANCIA</v>
          </cell>
          <cell r="J653">
            <v>0</v>
          </cell>
          <cell r="K653">
            <v>0</v>
          </cell>
          <cell r="L653" t="str">
            <v>Activos</v>
          </cell>
          <cell r="M653" t="str">
            <v>Fuera de Convenio</v>
          </cell>
          <cell r="N653" t="str">
            <v>Indeterminado</v>
          </cell>
          <cell r="O653" t="str">
            <v>Edif. Petrobras</v>
          </cell>
          <cell r="P653">
            <v>34143</v>
          </cell>
        </row>
        <row r="654">
          <cell r="A654">
            <v>60001559</v>
          </cell>
          <cell r="B654" t="str">
            <v>SALDAÑA, ALEJANDRO FABIAN</v>
          </cell>
          <cell r="C654" t="str">
            <v>ANALISTA SR.</v>
          </cell>
          <cell r="D654">
            <v>56</v>
          </cell>
          <cell r="E654" t="str">
            <v>Funciones Centralizadas</v>
          </cell>
          <cell r="F654" t="str">
            <v>Fun. Centr. PB Arg. S.A.</v>
          </cell>
          <cell r="G654" t="str">
            <v>GCIA. EJECUTIVA DE CTROL DE GEST Y EST P</v>
          </cell>
          <cell r="H654" t="str">
            <v>PLANEAMIENTO &amp; CTROL. PRESUPUESTARIO</v>
          </cell>
          <cell r="I654">
            <v>0</v>
          </cell>
          <cell r="J654">
            <v>0</v>
          </cell>
          <cell r="K654">
            <v>0</v>
          </cell>
          <cell r="L654" t="str">
            <v>Activos</v>
          </cell>
          <cell r="M654" t="str">
            <v>Fuera de Convenio</v>
          </cell>
          <cell r="N654" t="str">
            <v>Indeterminado</v>
          </cell>
          <cell r="O654" t="str">
            <v>Edif. Petrobras</v>
          </cell>
          <cell r="P654">
            <v>35612</v>
          </cell>
        </row>
        <row r="655">
          <cell r="A655">
            <v>60001561</v>
          </cell>
          <cell r="B655" t="str">
            <v>LAGOUARDE DE MONTESI, MARCELA ALEJANDRA</v>
          </cell>
          <cell r="C655" t="str">
            <v>TECNICO SR.</v>
          </cell>
          <cell r="D655">
            <v>49</v>
          </cell>
          <cell r="E655" t="str">
            <v>Funciones Centralizadas</v>
          </cell>
          <cell r="F655" t="str">
            <v>Fun. Centr. PB Arg. S.A.</v>
          </cell>
          <cell r="G655" t="str">
            <v>DIRECCION DE ADMINIST. Y FINANZAS</v>
          </cell>
          <cell r="H655" t="str">
            <v>SERVICIOS GENERALES E INMUEBLES</v>
          </cell>
          <cell r="I655" t="str">
            <v>VIGILANCIA</v>
          </cell>
          <cell r="J655">
            <v>0</v>
          </cell>
          <cell r="K655">
            <v>0</v>
          </cell>
          <cell r="L655" t="str">
            <v>Activos</v>
          </cell>
          <cell r="M655" t="str">
            <v>Fuera de Convenio</v>
          </cell>
          <cell r="N655" t="str">
            <v>Indeterminado</v>
          </cell>
          <cell r="O655" t="str">
            <v>Edif. Petrobras</v>
          </cell>
          <cell r="P655">
            <v>34851</v>
          </cell>
        </row>
        <row r="656">
          <cell r="A656">
            <v>60001566</v>
          </cell>
          <cell r="B656" t="str">
            <v>RODRIGUEZ, EDUARDO ARIEL</v>
          </cell>
          <cell r="C656" t="str">
            <v>COORDINADOR</v>
          </cell>
          <cell r="D656">
            <v>58</v>
          </cell>
          <cell r="E656" t="str">
            <v>Funciones Centralizadas</v>
          </cell>
          <cell r="F656" t="str">
            <v>Fun. Centr. PB Arg. S.A.</v>
          </cell>
          <cell r="G656" t="str">
            <v>DIRECCION DE ADMINIST. Y FINANZAS</v>
          </cell>
          <cell r="H656" t="str">
            <v>FINANZAS</v>
          </cell>
          <cell r="I656" t="str">
            <v>PLANEAMIENTO FINANCIERO Y RRII</v>
          </cell>
          <cell r="J656" t="str">
            <v>PLANEAMIENTO FINANCIERO</v>
          </cell>
          <cell r="K656">
            <v>0</v>
          </cell>
          <cell r="L656" t="str">
            <v>Activos</v>
          </cell>
          <cell r="M656" t="str">
            <v>Fuera de Convenio</v>
          </cell>
          <cell r="N656" t="str">
            <v>Indeterminado</v>
          </cell>
          <cell r="O656" t="str">
            <v>Edif. Petrobras</v>
          </cell>
          <cell r="P656">
            <v>31075</v>
          </cell>
        </row>
        <row r="657">
          <cell r="A657">
            <v>60001567</v>
          </cell>
          <cell r="B657" t="str">
            <v>IRUZUBIETA, PABLO ALFREDO</v>
          </cell>
          <cell r="C657" t="str">
            <v>ABOGADO SSR.</v>
          </cell>
          <cell r="D657">
            <v>55</v>
          </cell>
          <cell r="E657" t="str">
            <v>Funciones Centralizadas</v>
          </cell>
          <cell r="F657" t="str">
            <v>Fun. Centr. PB Arg. S.A.</v>
          </cell>
          <cell r="G657" t="str">
            <v>DIRECCION DE LEGALES</v>
          </cell>
          <cell r="H657" t="str">
            <v>LEGALES RR.HH. Y CONTENCIOSO</v>
          </cell>
          <cell r="I657">
            <v>0</v>
          </cell>
          <cell r="J657">
            <v>0</v>
          </cell>
          <cell r="K657">
            <v>0</v>
          </cell>
          <cell r="L657" t="str">
            <v>Activos</v>
          </cell>
          <cell r="M657" t="str">
            <v>Fuera de Convenio</v>
          </cell>
          <cell r="N657" t="str">
            <v>Indeterminado</v>
          </cell>
          <cell r="O657" t="str">
            <v>Edif. Petrobras</v>
          </cell>
          <cell r="P657">
            <v>31260</v>
          </cell>
        </row>
        <row r="658">
          <cell r="A658">
            <v>60001575</v>
          </cell>
          <cell r="B658" t="str">
            <v>MARCHIONE, GABRIEL IGNACIO</v>
          </cell>
          <cell r="C658" t="str">
            <v>GERENTE</v>
          </cell>
          <cell r="D658">
            <v>63</v>
          </cell>
          <cell r="E658" t="str">
            <v>Funciones Centralizadas</v>
          </cell>
          <cell r="F658" t="str">
            <v>Fun. Centr. PB Arg. S.A.</v>
          </cell>
          <cell r="G658" t="str">
            <v>DIRECCION DE ADMINIST. Y FINANZAS</v>
          </cell>
          <cell r="H658" t="str">
            <v>IMPUESTOS</v>
          </cell>
          <cell r="I658">
            <v>0</v>
          </cell>
          <cell r="J658">
            <v>0</v>
          </cell>
          <cell r="K658">
            <v>0</v>
          </cell>
          <cell r="L658" t="str">
            <v>Activos</v>
          </cell>
          <cell r="M658" t="str">
            <v>Fuera de Convenio</v>
          </cell>
          <cell r="N658" t="str">
            <v>Indeterminado</v>
          </cell>
          <cell r="O658" t="str">
            <v>Edif. Petrobras</v>
          </cell>
          <cell r="P658">
            <v>32994</v>
          </cell>
        </row>
        <row r="659">
          <cell r="A659">
            <v>60001589</v>
          </cell>
          <cell r="B659" t="str">
            <v>FERNANDEZ, MARCELO HERNAN</v>
          </cell>
          <cell r="C659" t="str">
            <v>ANALISTA CONSULTOR</v>
          </cell>
          <cell r="D659">
            <v>58</v>
          </cell>
          <cell r="E659" t="str">
            <v>Funciones Centralizadas</v>
          </cell>
          <cell r="F659" t="str">
            <v>Fun. Centr. PB Arg. S.A.</v>
          </cell>
          <cell r="G659" t="str">
            <v>GCIA. EJECUTIVA DE CTROL DE GEST Y EST P</v>
          </cell>
          <cell r="H659" t="str">
            <v>CONTROL DE GESTION DE NEGOCIOS</v>
          </cell>
          <cell r="I659">
            <v>0</v>
          </cell>
          <cell r="J659">
            <v>0</v>
          </cell>
          <cell r="K659">
            <v>0</v>
          </cell>
          <cell r="L659" t="str">
            <v>Activos</v>
          </cell>
          <cell r="M659" t="str">
            <v>Fuera de Convenio</v>
          </cell>
          <cell r="N659" t="str">
            <v>Indeterminado</v>
          </cell>
          <cell r="O659" t="str">
            <v>Edif. Petrobras</v>
          </cell>
          <cell r="P659">
            <v>33290</v>
          </cell>
        </row>
        <row r="660">
          <cell r="A660">
            <v>60001594</v>
          </cell>
          <cell r="B660" t="str">
            <v>GIOVINAZZO, JUAN EGIDIO</v>
          </cell>
          <cell r="C660" t="str">
            <v>COORDINADOR</v>
          </cell>
          <cell r="D660">
            <v>56</v>
          </cell>
          <cell r="E660" t="str">
            <v>Funciones Centralizadas</v>
          </cell>
          <cell r="F660" t="str">
            <v>Fun. Centr. PB Arg. S.A.</v>
          </cell>
          <cell r="G660" t="str">
            <v>DIRECCION DE ADMINIST. Y FINANZAS</v>
          </cell>
          <cell r="H660" t="str">
            <v>ADMINISTRACION</v>
          </cell>
          <cell r="I660" t="str">
            <v>CONTABILIDAD GENERAL</v>
          </cell>
          <cell r="J660" t="str">
            <v>GESTION DE PATRIMONIO</v>
          </cell>
          <cell r="K660">
            <v>0</v>
          </cell>
          <cell r="L660" t="str">
            <v>Activos</v>
          </cell>
          <cell r="M660" t="str">
            <v>Fuera de Convenio</v>
          </cell>
          <cell r="N660" t="str">
            <v>Indeterminado</v>
          </cell>
          <cell r="O660" t="str">
            <v>Edif. Petrobras</v>
          </cell>
          <cell r="P660">
            <v>33858</v>
          </cell>
        </row>
        <row r="661">
          <cell r="A661">
            <v>60001604</v>
          </cell>
          <cell r="B661" t="str">
            <v>ZABALETA, GUILLERMO ORLANDO</v>
          </cell>
          <cell r="C661" t="str">
            <v>ANALISTA SR.</v>
          </cell>
          <cell r="D661">
            <v>56</v>
          </cell>
          <cell r="E661" t="str">
            <v>Funciones Centralizadas</v>
          </cell>
          <cell r="F661" t="str">
            <v>Fun. Centr. PB Arg. S.A.</v>
          </cell>
          <cell r="G661" t="str">
            <v>DIRECCION DE ADMINIST. Y FINANZAS</v>
          </cell>
          <cell r="H661" t="str">
            <v>TECNOLOGIA INFORMATICA</v>
          </cell>
          <cell r="I661" t="str">
            <v>OPERACIONES Y TELECOMUNICACIONES</v>
          </cell>
          <cell r="J661" t="str">
            <v>ATENCION DE USUARIOS</v>
          </cell>
          <cell r="K661">
            <v>0</v>
          </cell>
          <cell r="L661" t="str">
            <v>Activos</v>
          </cell>
          <cell r="M661" t="str">
            <v>Fuera de Convenio</v>
          </cell>
          <cell r="N661" t="str">
            <v>Indeterminado</v>
          </cell>
          <cell r="O661" t="str">
            <v>Edif. Petrobras</v>
          </cell>
          <cell r="P661">
            <v>33786</v>
          </cell>
        </row>
        <row r="662">
          <cell r="A662">
            <v>60001606</v>
          </cell>
          <cell r="B662" t="str">
            <v>KRAINER, RICARDO HUGO</v>
          </cell>
          <cell r="C662" t="str">
            <v>ANALISTA SR.</v>
          </cell>
          <cell r="D662">
            <v>56</v>
          </cell>
          <cell r="E662" t="str">
            <v>Funciones Centralizadas</v>
          </cell>
          <cell r="F662" t="str">
            <v>Fun. Centr. PB Arg. S.A.</v>
          </cell>
          <cell r="G662" t="str">
            <v>DIRECCION DE ADMINIST. Y FINANZAS</v>
          </cell>
          <cell r="H662" t="str">
            <v>TECNOLOGIA INFORMATICA</v>
          </cell>
          <cell r="I662" t="str">
            <v>SOPORTE DE INFRAESTRUCTURA</v>
          </cell>
          <cell r="J662" t="str">
            <v>CONSOLIDACION DE INFRAESTRUCTURA</v>
          </cell>
          <cell r="K662">
            <v>0</v>
          </cell>
          <cell r="L662" t="str">
            <v>Activos</v>
          </cell>
          <cell r="M662" t="str">
            <v>Fuera de Convenio</v>
          </cell>
          <cell r="N662" t="str">
            <v>Indeterminado</v>
          </cell>
          <cell r="O662" t="str">
            <v>Edif. Petrobras</v>
          </cell>
          <cell r="P662">
            <v>34912</v>
          </cell>
        </row>
        <row r="663">
          <cell r="A663">
            <v>60001611</v>
          </cell>
          <cell r="B663" t="str">
            <v>NIGRO, JORGE OSCAR</v>
          </cell>
          <cell r="C663" t="str">
            <v>ANALISTA CONSULTOR</v>
          </cell>
          <cell r="D663">
            <v>57</v>
          </cell>
          <cell r="E663" t="str">
            <v>Funciones Centralizadas</v>
          </cell>
          <cell r="F663" t="str">
            <v>Fun. Centr. PB Arg. S.A.</v>
          </cell>
          <cell r="G663" t="str">
            <v>GCIA. EJECUTIVA DE  AUDITORIA INTERNA</v>
          </cell>
          <cell r="H663" t="str">
            <v>AUDITORIA CTROL INTERNO, COMPLIANCE, RIE</v>
          </cell>
          <cell r="I663">
            <v>0</v>
          </cell>
          <cell r="J663">
            <v>0</v>
          </cell>
          <cell r="K663">
            <v>0</v>
          </cell>
          <cell r="L663" t="str">
            <v>Activos</v>
          </cell>
          <cell r="M663" t="str">
            <v>Fuera de Convenio</v>
          </cell>
          <cell r="N663" t="str">
            <v>Indeterminado</v>
          </cell>
          <cell r="O663" t="str">
            <v>Edif. Petrobras</v>
          </cell>
          <cell r="P663">
            <v>34330</v>
          </cell>
        </row>
        <row r="664">
          <cell r="A664">
            <v>60001612</v>
          </cell>
          <cell r="B664" t="str">
            <v>JIMENEZ, MARIA</v>
          </cell>
          <cell r="C664" t="str">
            <v>ANALISTA JR.</v>
          </cell>
          <cell r="D664">
            <v>53</v>
          </cell>
          <cell r="E664" t="str">
            <v>Funciones Centralizadas</v>
          </cell>
          <cell r="F664" t="str">
            <v>Fun. Centr. PB Arg. S.A.</v>
          </cell>
          <cell r="G664" t="str">
            <v>DIRECCION DE ADMINIST. Y FINANZAS</v>
          </cell>
          <cell r="H664" t="str">
            <v>FINANZAS</v>
          </cell>
          <cell r="I664" t="str">
            <v>PLANEAMIENTO FINANCIERO Y RRII</v>
          </cell>
          <cell r="J664" t="str">
            <v>PLANEAMIENTO FINANCIERO</v>
          </cell>
          <cell r="K664">
            <v>0</v>
          </cell>
          <cell r="L664" t="str">
            <v>Activos</v>
          </cell>
          <cell r="M664" t="str">
            <v>Fuera de Convenio</v>
          </cell>
          <cell r="N664" t="str">
            <v>Indeterminado</v>
          </cell>
          <cell r="O664" t="str">
            <v>Edif. Petrobras</v>
          </cell>
          <cell r="P664">
            <v>36800</v>
          </cell>
        </row>
        <row r="665">
          <cell r="A665">
            <v>60001618</v>
          </cell>
          <cell r="B665" t="str">
            <v>SAPIA, JULIO MARCELO</v>
          </cell>
          <cell r="C665" t="str">
            <v>LIDER</v>
          </cell>
          <cell r="D665">
            <v>57</v>
          </cell>
          <cell r="E665" t="str">
            <v>Funciones Centralizadas</v>
          </cell>
          <cell r="F665" t="str">
            <v>Fun. Centr. PB Arg. S.A.</v>
          </cell>
          <cell r="G665" t="str">
            <v>DIRECCION DE ADMINIST. Y FINANZAS</v>
          </cell>
          <cell r="H665" t="str">
            <v>TECNOLOGIA INFORMATICA</v>
          </cell>
          <cell r="I665" t="str">
            <v>GOBIERNO DE PROCESOS Y SOLUCIONES</v>
          </cell>
          <cell r="J665" t="str">
            <v>CICLO COMERCIAL, MANT. , PRODUC. Y PROY</v>
          </cell>
          <cell r="K665">
            <v>0</v>
          </cell>
          <cell r="L665" t="str">
            <v>Activos</v>
          </cell>
          <cell r="M665" t="str">
            <v>Fuera de Convenio</v>
          </cell>
          <cell r="N665" t="str">
            <v>Indeterminado</v>
          </cell>
          <cell r="O665" t="str">
            <v>Edif. Petrobras</v>
          </cell>
          <cell r="P665">
            <v>34090</v>
          </cell>
        </row>
        <row r="666">
          <cell r="A666">
            <v>60001632</v>
          </cell>
          <cell r="B666" t="str">
            <v>CAPUTO, GABRIELA A.</v>
          </cell>
          <cell r="C666" t="str">
            <v>ANALISTA SSR.</v>
          </cell>
          <cell r="D666">
            <v>54</v>
          </cell>
          <cell r="E666" t="str">
            <v>Funciones Centralizadas</v>
          </cell>
          <cell r="F666" t="str">
            <v>Fun. Centr. PB Arg. S.A.</v>
          </cell>
          <cell r="G666" t="str">
            <v>OUVIDURIA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 t="str">
            <v>Activos</v>
          </cell>
          <cell r="M666" t="str">
            <v>Fuera de Convenio</v>
          </cell>
          <cell r="N666" t="str">
            <v>Indeterminado</v>
          </cell>
          <cell r="O666" t="str">
            <v>Edif. Petrobras</v>
          </cell>
          <cell r="P666">
            <v>37469</v>
          </cell>
        </row>
        <row r="667">
          <cell r="A667">
            <v>60001634</v>
          </cell>
          <cell r="B667" t="str">
            <v>OLDRINI, MIRTA BEATRIZ</v>
          </cell>
          <cell r="C667" t="str">
            <v>ANALISTA SR.</v>
          </cell>
          <cell r="D667">
            <v>56</v>
          </cell>
          <cell r="E667" t="str">
            <v>Funciones Centralizadas</v>
          </cell>
          <cell r="F667" t="str">
            <v>Fun. Centr. PB Arg. S.A.</v>
          </cell>
          <cell r="G667" t="str">
            <v>DIRECCION DE ADMINIST. Y FINANZAS</v>
          </cell>
          <cell r="H667" t="str">
            <v>ADMINISTRACION</v>
          </cell>
          <cell r="I667" t="str">
            <v>CONTABILIDAD GENERAL</v>
          </cell>
          <cell r="J667" t="str">
            <v>CONTABILIDAD R&amp;P - COM DOW - G&amp;E - CORP</v>
          </cell>
          <cell r="K667">
            <v>0</v>
          </cell>
          <cell r="L667" t="str">
            <v>Activos</v>
          </cell>
          <cell r="M667" t="str">
            <v>Fuera de Convenio</v>
          </cell>
          <cell r="N667" t="str">
            <v>Indeterminado</v>
          </cell>
          <cell r="O667" t="str">
            <v>Edif. Petrobras</v>
          </cell>
          <cell r="P667">
            <v>34304</v>
          </cell>
        </row>
        <row r="668">
          <cell r="A668">
            <v>60001642</v>
          </cell>
          <cell r="B668" t="str">
            <v>KLEYLEIN, ROSA ELIZABETH C</v>
          </cell>
          <cell r="C668" t="str">
            <v>SECRETARIA</v>
          </cell>
          <cell r="D668">
            <v>55</v>
          </cell>
          <cell r="E668" t="str">
            <v>Funciones Centralizadas</v>
          </cell>
          <cell r="F668" t="str">
            <v>Fun. Centr. PB Arg. S.A.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 t="str">
            <v>Activos</v>
          </cell>
          <cell r="M668" t="str">
            <v>Fuera de Convenio</v>
          </cell>
          <cell r="N668" t="str">
            <v>Indeterminado</v>
          </cell>
          <cell r="O668" t="str">
            <v>Edif. Petrobras</v>
          </cell>
          <cell r="P668">
            <v>33635</v>
          </cell>
        </row>
        <row r="669">
          <cell r="A669">
            <v>60001643</v>
          </cell>
          <cell r="B669" t="str">
            <v>ANGEL, DANIEL ADOLFO</v>
          </cell>
          <cell r="C669" t="str">
            <v>COORDINADOR</v>
          </cell>
          <cell r="D669">
            <v>58</v>
          </cell>
          <cell r="E669" t="str">
            <v>Funciones Centralizadas</v>
          </cell>
          <cell r="F669" t="str">
            <v>Fun. Centr. PB Arg. S.A.</v>
          </cell>
          <cell r="G669" t="str">
            <v>DIRECCION DE ADMINIST. Y FINANZAS</v>
          </cell>
          <cell r="H669" t="str">
            <v>TECNOLOGIA INFORMATICA</v>
          </cell>
          <cell r="I669" t="str">
            <v>OPERACIONES Y TELECOMUNICACIONES</v>
          </cell>
          <cell r="J669" t="str">
            <v>OPERACIONES</v>
          </cell>
          <cell r="K669">
            <v>0</v>
          </cell>
          <cell r="L669" t="str">
            <v>Activos</v>
          </cell>
          <cell r="M669" t="str">
            <v>Fuera de Convenio</v>
          </cell>
          <cell r="N669" t="str">
            <v>Indeterminado</v>
          </cell>
          <cell r="O669" t="str">
            <v>Edif. Petrobras</v>
          </cell>
          <cell r="P669">
            <v>36100</v>
          </cell>
        </row>
        <row r="670">
          <cell r="A670">
            <v>60001653</v>
          </cell>
          <cell r="B670" t="str">
            <v>POMBO, PABLO ESTEBAN</v>
          </cell>
          <cell r="C670" t="str">
            <v>COORDINADOR</v>
          </cell>
          <cell r="D670">
            <v>57</v>
          </cell>
          <cell r="E670" t="str">
            <v>Funciones Centralizadas</v>
          </cell>
          <cell r="F670" t="str">
            <v>Fun. Centr. PB Arg. S.A.</v>
          </cell>
          <cell r="G670" t="str">
            <v>DIRECCION DE ADMINIST. Y FINANZAS</v>
          </cell>
          <cell r="H670" t="str">
            <v>COMPRAS Y CONTRATACIONES</v>
          </cell>
          <cell r="I670" t="str">
            <v>INDUSTRIAL Y COMERCIAL</v>
          </cell>
          <cell r="J670" t="str">
            <v>LOGISTICA COMERCIAL</v>
          </cell>
          <cell r="K670">
            <v>0</v>
          </cell>
          <cell r="L670" t="str">
            <v>Activos</v>
          </cell>
          <cell r="M670" t="str">
            <v>Fuera de Convenio</v>
          </cell>
          <cell r="N670" t="str">
            <v>Indeterminado</v>
          </cell>
          <cell r="O670" t="str">
            <v>Edif. Petrobras</v>
          </cell>
          <cell r="P670">
            <v>33784</v>
          </cell>
        </row>
        <row r="671">
          <cell r="A671">
            <v>60001655</v>
          </cell>
          <cell r="B671" t="str">
            <v>GONZALEZ VALIENTE, NANCY</v>
          </cell>
          <cell r="C671" t="str">
            <v>SECRETARIA</v>
          </cell>
          <cell r="D671">
            <v>53</v>
          </cell>
          <cell r="E671" t="str">
            <v>Funciones Centralizadas</v>
          </cell>
          <cell r="F671" t="str">
            <v>Fun. Centr. PB Arg. S.A.</v>
          </cell>
          <cell r="G671" t="str">
            <v>DIRECCION DE LEGALES</v>
          </cell>
          <cell r="H671" t="str">
            <v>LEGALES RR.HH. Y CONTENCIOSO</v>
          </cell>
          <cell r="I671">
            <v>0</v>
          </cell>
          <cell r="J671">
            <v>0</v>
          </cell>
          <cell r="K671">
            <v>0</v>
          </cell>
          <cell r="L671" t="str">
            <v>Activos</v>
          </cell>
          <cell r="M671" t="str">
            <v>Fuera de Convenio</v>
          </cell>
          <cell r="N671" t="str">
            <v>Indeterminado</v>
          </cell>
          <cell r="O671" t="str">
            <v>Edif. Petrobras</v>
          </cell>
          <cell r="P671">
            <v>30682</v>
          </cell>
        </row>
        <row r="672">
          <cell r="A672">
            <v>60001661</v>
          </cell>
          <cell r="B672" t="str">
            <v>GIMENEZ, NORMA BEATRIZ</v>
          </cell>
          <cell r="C672" t="str">
            <v>ANALISTA SR.</v>
          </cell>
          <cell r="D672">
            <v>56</v>
          </cell>
          <cell r="E672" t="str">
            <v>Funciones Centralizadas</v>
          </cell>
          <cell r="F672" t="str">
            <v>Fun. Centr. PB Arg. S.A.</v>
          </cell>
          <cell r="G672" t="str">
            <v>GCIA. EJECUTIVA DE CTROL DE GEST Y EST P</v>
          </cell>
          <cell r="H672" t="str">
            <v>CONTROL DE GESTION PROY., A&amp;F Y FFCC</v>
          </cell>
          <cell r="I672">
            <v>0</v>
          </cell>
          <cell r="J672">
            <v>0</v>
          </cell>
          <cell r="K672">
            <v>0</v>
          </cell>
          <cell r="L672" t="str">
            <v>Activos</v>
          </cell>
          <cell r="M672" t="str">
            <v>Fuera de Convenio</v>
          </cell>
          <cell r="N672" t="str">
            <v>Indeterminado</v>
          </cell>
          <cell r="O672" t="str">
            <v>Edif. Petrobras</v>
          </cell>
          <cell r="P672">
            <v>32258</v>
          </cell>
        </row>
        <row r="673">
          <cell r="A673">
            <v>60001674</v>
          </cell>
          <cell r="B673" t="str">
            <v>D´AGOSTINO, JUAN MARTIN</v>
          </cell>
          <cell r="C673" t="str">
            <v>GERENTE EJECUTIVO</v>
          </cell>
          <cell r="D673">
            <v>63</v>
          </cell>
          <cell r="E673" t="str">
            <v>Funciones Centralizadas</v>
          </cell>
          <cell r="F673" t="str">
            <v>Fun. Centr. PB Arg. S.A.</v>
          </cell>
          <cell r="G673" t="str">
            <v>GCIA. EJECUTIVA DE CSMS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 t="str">
            <v>Activos</v>
          </cell>
          <cell r="M673" t="str">
            <v>Fuera de Convenio</v>
          </cell>
          <cell r="N673" t="str">
            <v>Indeterminado</v>
          </cell>
          <cell r="O673" t="str">
            <v>Edif. Petrobras</v>
          </cell>
          <cell r="P673">
            <v>33786</v>
          </cell>
        </row>
        <row r="674">
          <cell r="A674">
            <v>60001676</v>
          </cell>
          <cell r="B674" t="str">
            <v>GONZALEZ, MARCELO RUBEN</v>
          </cell>
          <cell r="C674" t="str">
            <v>ANALISTA JR.</v>
          </cell>
          <cell r="D674">
            <v>53</v>
          </cell>
          <cell r="E674" t="str">
            <v>Funciones Centralizadas</v>
          </cell>
          <cell r="F674" t="str">
            <v>Fun. Centr. PB Arg. S.A.</v>
          </cell>
          <cell r="G674" t="str">
            <v>DIRECCION DE ADMINIST. Y FINANZAS</v>
          </cell>
          <cell r="H674" t="str">
            <v>FINANZAS</v>
          </cell>
          <cell r="I674" t="str">
            <v>TESORERIA</v>
          </cell>
          <cell r="J674" t="str">
            <v>POSICION BANCARIA</v>
          </cell>
          <cell r="K674">
            <v>0</v>
          </cell>
          <cell r="L674" t="str">
            <v>Activos</v>
          </cell>
          <cell r="M674" t="str">
            <v>Fuera de Convenio</v>
          </cell>
          <cell r="N674" t="str">
            <v>Indeterminado</v>
          </cell>
          <cell r="O674" t="str">
            <v>Edif. Petrobras</v>
          </cell>
          <cell r="P674">
            <v>32599</v>
          </cell>
        </row>
        <row r="675">
          <cell r="A675">
            <v>60001677</v>
          </cell>
          <cell r="B675" t="str">
            <v>MIÑAMBRES, PABLO ESTEBAN</v>
          </cell>
          <cell r="C675" t="str">
            <v>ANALISTA SSR.</v>
          </cell>
          <cell r="D675">
            <v>55</v>
          </cell>
          <cell r="E675" t="str">
            <v>Funciones Centralizadas</v>
          </cell>
          <cell r="F675" t="str">
            <v>Fun. Centr. PB Arg. S.A.</v>
          </cell>
          <cell r="G675" t="str">
            <v>GCIA. EJECUTIVA DE CTROL DE GEST Y EST P</v>
          </cell>
          <cell r="H675" t="str">
            <v>CONTROL DE GESTION PROY., A&amp;F Y FFCC</v>
          </cell>
          <cell r="I675">
            <v>0</v>
          </cell>
          <cell r="J675">
            <v>0</v>
          </cell>
          <cell r="K675">
            <v>0</v>
          </cell>
          <cell r="L675" t="str">
            <v>Activos</v>
          </cell>
          <cell r="M675" t="str">
            <v>Fuera de Convenio</v>
          </cell>
          <cell r="N675" t="str">
            <v>Indeterminado</v>
          </cell>
          <cell r="O675" t="str">
            <v>Edif. Petrobras</v>
          </cell>
          <cell r="P675">
            <v>36633</v>
          </cell>
        </row>
        <row r="676">
          <cell r="A676">
            <v>60001680</v>
          </cell>
          <cell r="B676" t="str">
            <v>LOSADA, ALBERTO ARTURO</v>
          </cell>
          <cell r="C676" t="str">
            <v>ANALISTA SR.</v>
          </cell>
          <cell r="D676">
            <v>56</v>
          </cell>
          <cell r="E676" t="str">
            <v>Funciones Centralizadas</v>
          </cell>
          <cell r="F676" t="str">
            <v>Fun. Centr. PB Arg. S.A.</v>
          </cell>
          <cell r="G676" t="str">
            <v>DIRECCION DE ADMINIST. Y FINANZAS</v>
          </cell>
          <cell r="H676" t="str">
            <v>FINANZAS</v>
          </cell>
          <cell r="I676" t="str">
            <v>COMEX Y SEGUROS</v>
          </cell>
          <cell r="J676" t="str">
            <v>SEGUROS</v>
          </cell>
          <cell r="K676">
            <v>0</v>
          </cell>
          <cell r="L676" t="str">
            <v>Activos</v>
          </cell>
          <cell r="M676" t="str">
            <v>Fuera de Convenio</v>
          </cell>
          <cell r="N676" t="str">
            <v>Indeterminado</v>
          </cell>
          <cell r="O676" t="str">
            <v>Edif. Petrobras</v>
          </cell>
          <cell r="P676">
            <v>31929</v>
          </cell>
        </row>
        <row r="677">
          <cell r="A677">
            <v>60001681</v>
          </cell>
          <cell r="B677" t="str">
            <v>SAFE SAN MARTIN, MARINA</v>
          </cell>
          <cell r="C677" t="str">
            <v>COORDINADOR</v>
          </cell>
          <cell r="D677">
            <v>56</v>
          </cell>
          <cell r="E677" t="str">
            <v>Funciones Centralizadas</v>
          </cell>
          <cell r="F677" t="str">
            <v>Fun. Centr. PB Arg. S.A.</v>
          </cell>
          <cell r="G677" t="str">
            <v>APOYO Y GESTION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 t="str">
            <v>Activos</v>
          </cell>
          <cell r="M677" t="str">
            <v>Fuera de Convenio</v>
          </cell>
          <cell r="N677" t="str">
            <v>Indeterminado</v>
          </cell>
          <cell r="O677" t="str">
            <v>Edif. Petrobras</v>
          </cell>
          <cell r="P677">
            <v>37956</v>
          </cell>
        </row>
        <row r="678">
          <cell r="A678">
            <v>60001683</v>
          </cell>
          <cell r="B678" t="str">
            <v>CORREA, LEONARDO ATILIO</v>
          </cell>
          <cell r="C678" t="str">
            <v>TECNICO SSR.</v>
          </cell>
          <cell r="D678">
            <v>53</v>
          </cell>
          <cell r="E678" t="str">
            <v>Funciones Centralizadas</v>
          </cell>
          <cell r="F678" t="str">
            <v>Fun. Centr. PB Arg. S.A.</v>
          </cell>
          <cell r="G678" t="str">
            <v>DIRECCION DE ADMINIST. Y FINANZAS</v>
          </cell>
          <cell r="H678" t="str">
            <v>SERVICIOS GENERALES E INMUEBLES</v>
          </cell>
          <cell r="I678" t="str">
            <v>SERVICIOS</v>
          </cell>
          <cell r="J678">
            <v>0</v>
          </cell>
          <cell r="K678">
            <v>0</v>
          </cell>
          <cell r="L678" t="str">
            <v>Activos</v>
          </cell>
          <cell r="M678" t="str">
            <v>Fuera de Convenio</v>
          </cell>
          <cell r="N678" t="str">
            <v>Indeterminado</v>
          </cell>
          <cell r="O678" t="str">
            <v>Edif. Petrobras</v>
          </cell>
          <cell r="P678">
            <v>32112</v>
          </cell>
        </row>
        <row r="679">
          <cell r="A679">
            <v>60001690</v>
          </cell>
          <cell r="B679" t="str">
            <v>TORCHIA, HERNAN LEONARDO</v>
          </cell>
          <cell r="C679" t="str">
            <v>ANALISTA JR.</v>
          </cell>
          <cell r="D679">
            <v>53</v>
          </cell>
          <cell r="E679" t="str">
            <v>Funciones Centralizadas</v>
          </cell>
          <cell r="F679" t="str">
            <v>Fun. Centr. PB Arg. S.A.</v>
          </cell>
          <cell r="G679" t="str">
            <v>DIRECCION DE ADMINIST. Y FINANZAS</v>
          </cell>
          <cell r="H679" t="str">
            <v>FINANZAS</v>
          </cell>
          <cell r="I679" t="str">
            <v>TESORERIA</v>
          </cell>
          <cell r="J679" t="str">
            <v>PAGOS</v>
          </cell>
          <cell r="K679">
            <v>0</v>
          </cell>
          <cell r="L679" t="str">
            <v>Activos</v>
          </cell>
          <cell r="M679" t="str">
            <v>Fuera de Convenio</v>
          </cell>
          <cell r="N679" t="str">
            <v>Indeterminado</v>
          </cell>
          <cell r="O679" t="str">
            <v>Edif. Petrobras</v>
          </cell>
          <cell r="P679">
            <v>32782</v>
          </cell>
        </row>
        <row r="680">
          <cell r="A680">
            <v>60001693</v>
          </cell>
          <cell r="B680" t="str">
            <v>TENCA, ALEJANDRO CARLOS</v>
          </cell>
          <cell r="C680" t="str">
            <v>ADMINISTRATIVO SSR.</v>
          </cell>
          <cell r="D680">
            <v>50</v>
          </cell>
          <cell r="E680" t="str">
            <v>Funciones Centralizadas</v>
          </cell>
          <cell r="F680" t="str">
            <v>Fun. Centr. PB Arg. S.A.</v>
          </cell>
          <cell r="G680" t="str">
            <v>DIRECCION DE ADMINIST. Y FINANZAS</v>
          </cell>
          <cell r="H680" t="str">
            <v>ADMINISTRACION</v>
          </cell>
          <cell r="I680" t="str">
            <v>CUENTAS A PAGAR</v>
          </cell>
          <cell r="J680" t="str">
            <v>ATENCION A PROVEEDORES</v>
          </cell>
          <cell r="K680">
            <v>0</v>
          </cell>
          <cell r="L680" t="str">
            <v>Activos</v>
          </cell>
          <cell r="M680" t="str">
            <v>Fuera de Convenio</v>
          </cell>
          <cell r="N680" t="str">
            <v>Indeterminado</v>
          </cell>
          <cell r="O680" t="str">
            <v>Edif. Petrobras</v>
          </cell>
          <cell r="P680">
            <v>33055</v>
          </cell>
        </row>
        <row r="681">
          <cell r="A681">
            <v>60001695</v>
          </cell>
          <cell r="B681" t="str">
            <v>PASSAMONTI, MARIA SILVIA</v>
          </cell>
          <cell r="C681" t="str">
            <v>COORDINADOR</v>
          </cell>
          <cell r="D681">
            <v>57</v>
          </cell>
          <cell r="E681" t="str">
            <v>Funciones Centralizadas</v>
          </cell>
          <cell r="F681" t="str">
            <v>Fun. Centr. PB Arg. S.A.</v>
          </cell>
          <cell r="G681" t="str">
            <v>DIRECCION DE ADMINIST. Y FINANZAS</v>
          </cell>
          <cell r="H681" t="str">
            <v>TECNOLOGIA INFORMATICA</v>
          </cell>
          <cell r="I681" t="str">
            <v>GOBIERNO DE PROCESOS Y SOLUCIONES</v>
          </cell>
          <cell r="J681" t="str">
            <v>CICLO COMERCIAL, MANT. , PRODUC. Y PROY</v>
          </cell>
          <cell r="K681">
            <v>0</v>
          </cell>
          <cell r="L681" t="str">
            <v>Activos</v>
          </cell>
          <cell r="M681" t="str">
            <v>Fuera de Convenio</v>
          </cell>
          <cell r="N681" t="str">
            <v>Indeterminado</v>
          </cell>
          <cell r="O681" t="str">
            <v>Edif. Petrobras</v>
          </cell>
          <cell r="P681">
            <v>35551</v>
          </cell>
        </row>
        <row r="682">
          <cell r="A682">
            <v>60001707</v>
          </cell>
          <cell r="B682" t="str">
            <v>SANCHEZ, SILVIA BEATRIZ</v>
          </cell>
          <cell r="C682" t="str">
            <v>SECRETARIA</v>
          </cell>
          <cell r="D682">
            <v>53</v>
          </cell>
          <cell r="E682" t="str">
            <v>Funciones Centralizadas</v>
          </cell>
          <cell r="F682" t="str">
            <v>Fun. Centr. PB Arg. S.A.</v>
          </cell>
          <cell r="G682" t="str">
            <v>GCIA. EJECUTIVA DE CSMS</v>
          </cell>
          <cell r="H682" t="str">
            <v>CSMS INDUSTRIAL Y FFCC</v>
          </cell>
          <cell r="I682">
            <v>0</v>
          </cell>
          <cell r="J682">
            <v>0</v>
          </cell>
          <cell r="K682">
            <v>0</v>
          </cell>
          <cell r="L682" t="str">
            <v>Activos</v>
          </cell>
          <cell r="M682" t="str">
            <v>Fuera de Convenio</v>
          </cell>
          <cell r="N682" t="str">
            <v>Indeterminado</v>
          </cell>
          <cell r="O682" t="str">
            <v>Edif. Petrobras</v>
          </cell>
          <cell r="P682">
            <v>38808</v>
          </cell>
        </row>
        <row r="683">
          <cell r="A683">
            <v>60001709</v>
          </cell>
          <cell r="B683" t="str">
            <v>MANZANARES, MARIELA</v>
          </cell>
          <cell r="C683" t="str">
            <v>COORDINADOR</v>
          </cell>
          <cell r="D683">
            <v>57</v>
          </cell>
          <cell r="E683" t="str">
            <v>Funciones Centralizadas</v>
          </cell>
          <cell r="F683" t="str">
            <v>Fun. Centr. PB Arg. S.A.</v>
          </cell>
          <cell r="G683" t="str">
            <v>DIRECCION DE ADMINIST. Y FINANZAS</v>
          </cell>
          <cell r="H683" t="str">
            <v>TECNOLOGIA INFORMATICA</v>
          </cell>
          <cell r="I683" t="str">
            <v>GOBIERNO DE PROCESOS Y SOLUCIONES</v>
          </cell>
          <cell r="J683" t="str">
            <v>CICLO GESTION, CSMS, PORTALES Y COLABOR.</v>
          </cell>
          <cell r="K683">
            <v>0</v>
          </cell>
          <cell r="L683" t="str">
            <v>Activos</v>
          </cell>
          <cell r="M683" t="str">
            <v>Fuera de Convenio</v>
          </cell>
          <cell r="N683" t="str">
            <v>Indeterminado</v>
          </cell>
          <cell r="O683" t="str">
            <v>Edif. Petrobras</v>
          </cell>
          <cell r="P683">
            <v>35431</v>
          </cell>
        </row>
        <row r="684">
          <cell r="A684">
            <v>60001710</v>
          </cell>
          <cell r="B684" t="str">
            <v>STANFIELD, ALEJANDRO EDUARDO</v>
          </cell>
          <cell r="C684" t="str">
            <v>GERENTE</v>
          </cell>
          <cell r="D684">
            <v>60</v>
          </cell>
          <cell r="E684" t="str">
            <v>Funciones Centralizadas</v>
          </cell>
          <cell r="F684" t="str">
            <v>Fun. Centr. PB Arg. S.A.</v>
          </cell>
          <cell r="G684" t="str">
            <v>DIRECCION DE ADMINIST. Y FINANZAS</v>
          </cell>
          <cell r="H684" t="str">
            <v>TECNOLOGIA INFORMATICA</v>
          </cell>
          <cell r="I684" t="str">
            <v>SOPORTE DE INFRAESTRUCTURA</v>
          </cell>
          <cell r="J684">
            <v>0</v>
          </cell>
          <cell r="K684">
            <v>0</v>
          </cell>
          <cell r="L684" t="str">
            <v>Activos</v>
          </cell>
          <cell r="M684" t="str">
            <v>Fuera de Convenio</v>
          </cell>
          <cell r="N684" t="str">
            <v>Indeterminado</v>
          </cell>
          <cell r="O684" t="str">
            <v>Edif. Petrobras</v>
          </cell>
          <cell r="P684">
            <v>36661</v>
          </cell>
        </row>
        <row r="685">
          <cell r="A685">
            <v>60001730</v>
          </cell>
          <cell r="B685" t="str">
            <v>CHIODI, DOMINGO DANIEL</v>
          </cell>
          <cell r="C685" t="str">
            <v>COORDINADOR</v>
          </cell>
          <cell r="D685">
            <v>57</v>
          </cell>
          <cell r="E685" t="str">
            <v>Funciones Centralizadas</v>
          </cell>
          <cell r="F685" t="str">
            <v>Fun. Centr. PB Arg. S.A.</v>
          </cell>
          <cell r="G685" t="str">
            <v>DIRECCION DE ADMINIST. Y FINANZAS</v>
          </cell>
          <cell r="H685" t="str">
            <v>ADMINISTRACION</v>
          </cell>
          <cell r="I685" t="str">
            <v>NORMAS Y ESTADOS CONTABLES</v>
          </cell>
          <cell r="J685" t="str">
            <v>CONSOLIDACION</v>
          </cell>
          <cell r="K685">
            <v>0</v>
          </cell>
          <cell r="L685" t="str">
            <v>Activos</v>
          </cell>
          <cell r="M685" t="str">
            <v>Fuera de Convenio</v>
          </cell>
          <cell r="N685" t="str">
            <v>Indeterminado</v>
          </cell>
          <cell r="O685" t="str">
            <v>Edif. Petrobras</v>
          </cell>
          <cell r="P685">
            <v>33482</v>
          </cell>
        </row>
        <row r="686">
          <cell r="A686">
            <v>60001733</v>
          </cell>
          <cell r="B686" t="str">
            <v>ZAJDMAN, JUAN EDUARDO</v>
          </cell>
          <cell r="C686" t="str">
            <v>GERENTE</v>
          </cell>
          <cell r="D686">
            <v>61</v>
          </cell>
          <cell r="E686" t="str">
            <v>Funciones Centralizadas</v>
          </cell>
          <cell r="F686" t="str">
            <v>Fun. Centr. PB Arg. S.A.</v>
          </cell>
          <cell r="G686" t="str">
            <v>GCIA. EJECUTIVA DE COMUNICACIONES</v>
          </cell>
          <cell r="H686" t="str">
            <v>PUBLICIDAD, PATROCINIOS &amp; MARKETING</v>
          </cell>
          <cell r="I686">
            <v>0</v>
          </cell>
          <cell r="J686">
            <v>0</v>
          </cell>
          <cell r="K686">
            <v>0</v>
          </cell>
          <cell r="L686" t="str">
            <v>Activos</v>
          </cell>
          <cell r="M686" t="str">
            <v>Fuera de Convenio</v>
          </cell>
          <cell r="N686" t="str">
            <v>Indeterminado</v>
          </cell>
          <cell r="O686" t="str">
            <v>Edif. Petrobras</v>
          </cell>
          <cell r="P686">
            <v>38740</v>
          </cell>
        </row>
        <row r="687">
          <cell r="A687">
            <v>60001734</v>
          </cell>
          <cell r="B687" t="str">
            <v>DEL RIO BARBOSA, LUIS DANIEL</v>
          </cell>
          <cell r="C687" t="str">
            <v>ANALISTA SR.</v>
          </cell>
          <cell r="D687">
            <v>56</v>
          </cell>
          <cell r="E687" t="str">
            <v>Funciones Centralizadas</v>
          </cell>
          <cell r="F687" t="str">
            <v>Fun. Centr. PB Arg. S.A.</v>
          </cell>
          <cell r="G687" t="str">
            <v>GCIA. EJECUTIVA DE CTROL DE GEST Y EST P</v>
          </cell>
          <cell r="H687" t="str">
            <v>CONTROL DE GESTION DE NEGOCIOS</v>
          </cell>
          <cell r="I687">
            <v>0</v>
          </cell>
          <cell r="J687">
            <v>0</v>
          </cell>
          <cell r="K687">
            <v>0</v>
          </cell>
          <cell r="L687" t="str">
            <v>Activos</v>
          </cell>
          <cell r="M687" t="str">
            <v>Fuera de Convenio</v>
          </cell>
          <cell r="N687" t="str">
            <v>Indeterminado</v>
          </cell>
          <cell r="O687" t="str">
            <v>Edif. Petrobras</v>
          </cell>
          <cell r="P687">
            <v>32721</v>
          </cell>
        </row>
        <row r="688">
          <cell r="A688">
            <v>60001748</v>
          </cell>
          <cell r="B688" t="str">
            <v>FUENZALIDA, CARLOS PABLO</v>
          </cell>
          <cell r="C688" t="str">
            <v>COORDINADOR</v>
          </cell>
          <cell r="D688">
            <v>57</v>
          </cell>
          <cell r="E688" t="str">
            <v>Funciones Centralizadas</v>
          </cell>
          <cell r="F688" t="str">
            <v>Fun. Centr. PB Arg. S.A.</v>
          </cell>
          <cell r="G688" t="str">
            <v>DIRECCION DE ADMINIST. Y FINANZAS</v>
          </cell>
          <cell r="H688" t="str">
            <v>TECNOLOGIA INFORMATICA</v>
          </cell>
          <cell r="I688" t="str">
            <v>DESARROLLO Y MANTENIM. DE APLICACIONES</v>
          </cell>
          <cell r="J688" t="str">
            <v>MANTENIMIENTO DE APLICACIONES</v>
          </cell>
          <cell r="K688">
            <v>0</v>
          </cell>
          <cell r="L688" t="str">
            <v>Activos</v>
          </cell>
          <cell r="M688" t="str">
            <v>Fuera de Convenio</v>
          </cell>
          <cell r="N688" t="str">
            <v>Indeterminado</v>
          </cell>
          <cell r="O688" t="str">
            <v>Edif. Petrobras</v>
          </cell>
          <cell r="P688">
            <v>34366</v>
          </cell>
        </row>
        <row r="689">
          <cell r="A689">
            <v>60001761</v>
          </cell>
          <cell r="B689" t="str">
            <v>DI PAOLA, JORGE ALBERTO</v>
          </cell>
          <cell r="C689" t="str">
            <v>COMPRADOR SR.</v>
          </cell>
          <cell r="D689">
            <v>56</v>
          </cell>
          <cell r="E689" t="str">
            <v>Funciones Centralizadas</v>
          </cell>
          <cell r="F689" t="str">
            <v>Fun. Centr. PB Arg. S.A.</v>
          </cell>
          <cell r="G689" t="str">
            <v>DIRECCION DE ADMINIST. Y FINANZAS</v>
          </cell>
          <cell r="H689" t="str">
            <v>COMPRAS Y CONTRATACIONES</v>
          </cell>
          <cell r="I689" t="str">
            <v>CORPORATIVOS</v>
          </cell>
          <cell r="J689">
            <v>0</v>
          </cell>
          <cell r="K689">
            <v>0</v>
          </cell>
          <cell r="L689" t="str">
            <v>Activos</v>
          </cell>
          <cell r="M689" t="str">
            <v>Fuera de Convenio</v>
          </cell>
          <cell r="N689" t="str">
            <v>Indeterminado</v>
          </cell>
          <cell r="O689" t="str">
            <v>Edif. Petrobras</v>
          </cell>
          <cell r="P689">
            <v>36770</v>
          </cell>
        </row>
        <row r="690">
          <cell r="A690">
            <v>60001774</v>
          </cell>
          <cell r="B690" t="str">
            <v>ARANGUREN, JUAN ANDRES</v>
          </cell>
          <cell r="C690" t="str">
            <v>GERENTE</v>
          </cell>
          <cell r="D690">
            <v>63</v>
          </cell>
          <cell r="E690" t="str">
            <v>Funciones Centralizadas</v>
          </cell>
          <cell r="F690" t="str">
            <v>Fun. Centr. PB Arg. S.A.</v>
          </cell>
          <cell r="G690" t="str">
            <v>DIRECCION DE ADMINIST. Y FINANZAS</v>
          </cell>
          <cell r="H690" t="str">
            <v>TECNOLOGIA INFORMATICA</v>
          </cell>
          <cell r="I690">
            <v>0</v>
          </cell>
          <cell r="J690">
            <v>0</v>
          </cell>
          <cell r="K690">
            <v>0</v>
          </cell>
          <cell r="L690" t="str">
            <v>Activos</v>
          </cell>
          <cell r="M690" t="str">
            <v>Fuera de Convenio</v>
          </cell>
          <cell r="N690" t="str">
            <v>Indeterminado</v>
          </cell>
          <cell r="O690" t="str">
            <v>Edif. Petrobras</v>
          </cell>
          <cell r="P690">
            <v>35800</v>
          </cell>
        </row>
        <row r="691">
          <cell r="A691">
            <v>60001791</v>
          </cell>
          <cell r="B691" t="str">
            <v>REYNAL O´CONNOR, JORGE J.</v>
          </cell>
          <cell r="C691" t="str">
            <v>COORDINADOR</v>
          </cell>
          <cell r="D691">
            <v>57</v>
          </cell>
          <cell r="E691" t="str">
            <v>Funciones Centralizadas</v>
          </cell>
          <cell r="F691" t="str">
            <v>Fun. Centr. PB Arg. S.A.</v>
          </cell>
          <cell r="G691" t="str">
            <v>DIRECCION DE ADMINIST. Y FINANZAS</v>
          </cell>
          <cell r="H691" t="str">
            <v>ADMINISTRACION</v>
          </cell>
          <cell r="I691" t="str">
            <v>NORMAS Y ESTADOS CONTABLES</v>
          </cell>
          <cell r="J691" t="str">
            <v>NORMAS Y REPORTES LOCALES</v>
          </cell>
          <cell r="K691">
            <v>0</v>
          </cell>
          <cell r="L691" t="str">
            <v>Activos</v>
          </cell>
          <cell r="M691" t="str">
            <v>Fuera de Convenio</v>
          </cell>
          <cell r="N691" t="str">
            <v>Indeterminado</v>
          </cell>
          <cell r="O691" t="str">
            <v>Edif. Petrobras</v>
          </cell>
          <cell r="P691">
            <v>33801</v>
          </cell>
        </row>
        <row r="692">
          <cell r="A692">
            <v>60001815</v>
          </cell>
          <cell r="B692" t="str">
            <v>ALVAREZ CHARRIERE, MARIA EUGENIA</v>
          </cell>
          <cell r="C692" t="str">
            <v>ANALISTA SSR.</v>
          </cell>
          <cell r="D692">
            <v>55</v>
          </cell>
          <cell r="E692" t="str">
            <v>Funciones Centralizadas</v>
          </cell>
          <cell r="F692" t="str">
            <v>Fun. Centr. PB Arg. S.A.</v>
          </cell>
          <cell r="G692" t="str">
            <v>GCIA. EJECUTIVA DE CTROL DE GEST Y EST P</v>
          </cell>
          <cell r="H692" t="str">
            <v>CONTROL DE GESTION DE NEGOCIOS</v>
          </cell>
          <cell r="I692">
            <v>0</v>
          </cell>
          <cell r="J692">
            <v>0</v>
          </cell>
          <cell r="K692">
            <v>0</v>
          </cell>
          <cell r="L692" t="str">
            <v>Activos</v>
          </cell>
          <cell r="M692" t="str">
            <v>Fuera de Convenio</v>
          </cell>
          <cell r="N692" t="str">
            <v>Indeterminado</v>
          </cell>
          <cell r="O692" t="str">
            <v>Edif. Petrobras</v>
          </cell>
          <cell r="P692">
            <v>36281</v>
          </cell>
        </row>
        <row r="693">
          <cell r="A693">
            <v>60001816</v>
          </cell>
          <cell r="B693" t="str">
            <v>BERNARDI, ALFREDO EDUARDO</v>
          </cell>
          <cell r="C693" t="str">
            <v>ANALISTA SR.</v>
          </cell>
          <cell r="D693">
            <v>56</v>
          </cell>
          <cell r="E693" t="str">
            <v>Funciones Centralizadas</v>
          </cell>
          <cell r="F693" t="str">
            <v>Fun. Centr. PB Arg. S.A.</v>
          </cell>
          <cell r="G693" t="str">
            <v>GCIA. EJECUTIVA DE COMUNICACIONES</v>
          </cell>
          <cell r="H693" t="str">
            <v>ASUNTOS CORPORATIVOS Y PRENSA</v>
          </cell>
          <cell r="I693" t="str">
            <v>PRENSA Y RELACIONES INSTITUCIONALES</v>
          </cell>
          <cell r="J693">
            <v>0</v>
          </cell>
          <cell r="K693">
            <v>0</v>
          </cell>
          <cell r="L693" t="str">
            <v>Activos</v>
          </cell>
          <cell r="M693" t="str">
            <v>Fuera de Convenio</v>
          </cell>
          <cell r="N693" t="str">
            <v>Indeterminado</v>
          </cell>
          <cell r="O693" t="str">
            <v>Edif. Petrobras</v>
          </cell>
          <cell r="P693">
            <v>38846</v>
          </cell>
        </row>
        <row r="694">
          <cell r="A694">
            <v>60001829</v>
          </cell>
          <cell r="B694" t="str">
            <v>ROCHA, ALBERTO RENE</v>
          </cell>
          <cell r="C694" t="str">
            <v>ANALISTA SR.</v>
          </cell>
          <cell r="D694">
            <v>54</v>
          </cell>
          <cell r="E694" t="str">
            <v>Funciones Centralizadas</v>
          </cell>
          <cell r="F694" t="str">
            <v>Fun. Centr. PB Arg. S.A.</v>
          </cell>
          <cell r="G694" t="str">
            <v>DIRECCION COMERCIAL</v>
          </cell>
          <cell r="H694" t="str">
            <v>PLANIFICACION Y SUMINISTROS</v>
          </cell>
          <cell r="I694" t="str">
            <v>SUMINISTROS</v>
          </cell>
          <cell r="J694" t="str">
            <v>BACK OFFICE Y ADM. DE OP.</v>
          </cell>
          <cell r="K694">
            <v>0</v>
          </cell>
          <cell r="L694" t="str">
            <v>Activos</v>
          </cell>
          <cell r="M694" t="str">
            <v>Fuera de Convenio</v>
          </cell>
          <cell r="N694" t="str">
            <v>Indeterminado</v>
          </cell>
          <cell r="O694" t="str">
            <v>Edif. Petrobras</v>
          </cell>
          <cell r="P694">
            <v>36465</v>
          </cell>
        </row>
        <row r="695">
          <cell r="A695">
            <v>60001872</v>
          </cell>
          <cell r="B695" t="str">
            <v>MAISONNAVE, GUILLERMO</v>
          </cell>
          <cell r="C695" t="str">
            <v>COORDINADOR</v>
          </cell>
          <cell r="D695">
            <v>55</v>
          </cell>
          <cell r="E695" t="str">
            <v>Funciones Centralizadas</v>
          </cell>
          <cell r="F695" t="str">
            <v>Fun. Centr. PB Arg. S.A.</v>
          </cell>
          <cell r="G695" t="str">
            <v>DIRECCION DE ADMINIST. Y FINANZAS</v>
          </cell>
          <cell r="H695" t="str">
            <v>ADMINISTRACION</v>
          </cell>
          <cell r="I695" t="str">
            <v>CUENTAS A PAGAR</v>
          </cell>
          <cell r="J695" t="str">
            <v>ANALISIS Y CONTROL DE PASIVOS COM.</v>
          </cell>
          <cell r="K695">
            <v>0</v>
          </cell>
          <cell r="L695" t="str">
            <v>Activos</v>
          </cell>
          <cell r="M695" t="str">
            <v>Fuera de Convenio</v>
          </cell>
          <cell r="N695" t="str">
            <v>Indeterminado</v>
          </cell>
          <cell r="O695" t="str">
            <v>Edif. Petrobras</v>
          </cell>
          <cell r="P695">
            <v>35339</v>
          </cell>
        </row>
        <row r="696">
          <cell r="A696">
            <v>60001875</v>
          </cell>
          <cell r="B696" t="str">
            <v>MELAMED, DIEGO EUGENIO</v>
          </cell>
          <cell r="C696" t="str">
            <v>ANALISTA SR.</v>
          </cell>
          <cell r="D696">
            <v>56</v>
          </cell>
          <cell r="E696" t="str">
            <v>Funciones Centralizadas</v>
          </cell>
          <cell r="F696" t="str">
            <v>Fun. Centr. PB Arg. S.A.</v>
          </cell>
          <cell r="G696" t="str">
            <v>GCIA. EJECUTIVA DE CSMS</v>
          </cell>
          <cell r="H696" t="str">
            <v>SALUD E HIGIENE</v>
          </cell>
          <cell r="I696">
            <v>0</v>
          </cell>
          <cell r="J696">
            <v>0</v>
          </cell>
          <cell r="K696">
            <v>0</v>
          </cell>
          <cell r="L696" t="str">
            <v>Activos</v>
          </cell>
          <cell r="M696" t="str">
            <v>Fuera de Convenio</v>
          </cell>
          <cell r="N696" t="str">
            <v>Indeterminado</v>
          </cell>
          <cell r="O696" t="str">
            <v>Edif. Petrobras</v>
          </cell>
          <cell r="P696">
            <v>38749</v>
          </cell>
        </row>
        <row r="697">
          <cell r="A697">
            <v>60001876</v>
          </cell>
          <cell r="B697" t="str">
            <v>MAXIMOV, ALEJANDRA INES</v>
          </cell>
          <cell r="C697" t="str">
            <v>ANALISTA SR.</v>
          </cell>
          <cell r="D697">
            <v>56</v>
          </cell>
          <cell r="E697" t="str">
            <v>Funciones Centralizadas</v>
          </cell>
          <cell r="F697" t="str">
            <v>Fun. Centr. PB Arg. S.A.</v>
          </cell>
          <cell r="G697" t="str">
            <v>GCIA. EJECUTIVA DE CTROL DE GEST Y EST P</v>
          </cell>
          <cell r="H697" t="str">
            <v>PLANEAMIENTO &amp; CTROL. PRESUPUESTARIO</v>
          </cell>
          <cell r="I697">
            <v>0</v>
          </cell>
          <cell r="J697">
            <v>0</v>
          </cell>
          <cell r="K697">
            <v>0</v>
          </cell>
          <cell r="L697" t="str">
            <v>Activos</v>
          </cell>
          <cell r="M697" t="str">
            <v>Fuera de Convenio</v>
          </cell>
          <cell r="N697" t="str">
            <v>Indeterminado</v>
          </cell>
          <cell r="O697" t="str">
            <v>Edif. Petrobras</v>
          </cell>
          <cell r="P697">
            <v>33786</v>
          </cell>
        </row>
        <row r="698">
          <cell r="A698">
            <v>60001891</v>
          </cell>
          <cell r="B698" t="str">
            <v>BALDOU GALLO, FEDERICO SERGI</v>
          </cell>
          <cell r="C698" t="str">
            <v>GERENTE</v>
          </cell>
          <cell r="D698">
            <v>59</v>
          </cell>
          <cell r="E698" t="str">
            <v>Funciones Centralizadas</v>
          </cell>
          <cell r="F698" t="str">
            <v>Fun. Centr. PB Arg. S.A.</v>
          </cell>
          <cell r="G698" t="str">
            <v>DIRECCION DE ADMINIST. Y FINANZAS</v>
          </cell>
          <cell r="H698" t="str">
            <v>FINANZAS</v>
          </cell>
          <cell r="I698" t="str">
            <v>TESORERIA</v>
          </cell>
          <cell r="J698">
            <v>0</v>
          </cell>
          <cell r="K698">
            <v>0</v>
          </cell>
          <cell r="L698" t="str">
            <v>Activos</v>
          </cell>
          <cell r="M698" t="str">
            <v>Fuera de Convenio</v>
          </cell>
          <cell r="N698" t="str">
            <v>Indeterminado</v>
          </cell>
          <cell r="O698" t="str">
            <v>Edif. Petrobras</v>
          </cell>
          <cell r="P698">
            <v>32660</v>
          </cell>
        </row>
        <row r="699">
          <cell r="A699">
            <v>60001899</v>
          </cell>
          <cell r="B699" t="str">
            <v>BERTICHE, GUSTAVO ENRIQUE</v>
          </cell>
          <cell r="C699" t="str">
            <v>GERENTE</v>
          </cell>
          <cell r="D699">
            <v>59</v>
          </cell>
          <cell r="E699" t="str">
            <v>Funciones Centralizadas</v>
          </cell>
          <cell r="F699" t="str">
            <v>Fun. Centr. PB Arg. S.A.</v>
          </cell>
          <cell r="G699" t="str">
            <v>GCIA. EJECUTIVA DE CTROL DE GEST Y EST P</v>
          </cell>
          <cell r="H699" t="str">
            <v>CONTROL DE GESTION PROY., A&amp;F Y FFCC</v>
          </cell>
          <cell r="I699">
            <v>0</v>
          </cell>
          <cell r="J699">
            <v>0</v>
          </cell>
          <cell r="K699">
            <v>0</v>
          </cell>
          <cell r="L699" t="str">
            <v>Activos</v>
          </cell>
          <cell r="M699" t="str">
            <v>Fuera de Convenio</v>
          </cell>
          <cell r="N699" t="str">
            <v>Indeterminado</v>
          </cell>
          <cell r="O699" t="str">
            <v>Edif. Petrobras</v>
          </cell>
          <cell r="P699">
            <v>35529</v>
          </cell>
        </row>
        <row r="700">
          <cell r="A700">
            <v>60001919</v>
          </cell>
          <cell r="B700" t="str">
            <v>ASSAIN, CLAUDIA MARCELA</v>
          </cell>
          <cell r="C700" t="str">
            <v>COORDINADOR</v>
          </cell>
          <cell r="D700">
            <v>54</v>
          </cell>
          <cell r="E700" t="str">
            <v>Funciones Centralizadas</v>
          </cell>
          <cell r="F700" t="str">
            <v>Fun. Centr. PB Arg. S.A.</v>
          </cell>
          <cell r="G700" t="str">
            <v>DIRECCION DE ADMINIST. Y FINANZAS</v>
          </cell>
          <cell r="H700" t="str">
            <v>FINANZAS</v>
          </cell>
          <cell r="I700" t="str">
            <v>CREDITOS Y COBRANZAS</v>
          </cell>
          <cell r="J700" t="str">
            <v>COBRANZAS Y CUENTAS CORRIENTES</v>
          </cell>
          <cell r="K700">
            <v>0</v>
          </cell>
          <cell r="L700" t="str">
            <v>Activos</v>
          </cell>
          <cell r="M700" t="str">
            <v>Fuera de Convenio</v>
          </cell>
          <cell r="N700" t="str">
            <v>Indeterminado</v>
          </cell>
          <cell r="O700" t="str">
            <v>Edif. Petrobras</v>
          </cell>
          <cell r="P700">
            <v>35247</v>
          </cell>
        </row>
        <row r="701">
          <cell r="A701">
            <v>60001922</v>
          </cell>
          <cell r="B701" t="str">
            <v>BITONTO DE COSTA, CRISTINA VALERIA</v>
          </cell>
          <cell r="C701" t="str">
            <v>COORDINADOR</v>
          </cell>
          <cell r="D701">
            <v>57</v>
          </cell>
          <cell r="E701" t="str">
            <v>Funciones Centralizadas</v>
          </cell>
          <cell r="F701" t="str">
            <v>Fun. Centr. PB Arg. S.A.</v>
          </cell>
          <cell r="G701" t="str">
            <v>GCIA. EJECUTIVA DE RR.HH.</v>
          </cell>
          <cell r="H701" t="str">
            <v>SERVICIOS DE RR. HH.</v>
          </cell>
          <cell r="I701" t="str">
            <v>ADMINISTRACION DE PERSONAL &amp; ASIG. INTER</v>
          </cell>
          <cell r="J701">
            <v>0</v>
          </cell>
          <cell r="K701">
            <v>0</v>
          </cell>
          <cell r="L701" t="str">
            <v>Activos</v>
          </cell>
          <cell r="M701" t="str">
            <v>Fuera de Convenio</v>
          </cell>
          <cell r="N701" t="str">
            <v>Indeterminado</v>
          </cell>
          <cell r="O701" t="str">
            <v>Edif. Petrobras</v>
          </cell>
          <cell r="P701">
            <v>34151</v>
          </cell>
        </row>
        <row r="702">
          <cell r="A702">
            <v>60001928</v>
          </cell>
          <cell r="B702" t="str">
            <v>RODRIGUEZ MOYANO, PAOLA</v>
          </cell>
          <cell r="C702" t="str">
            <v>ADMINISTRATIVO SR.</v>
          </cell>
          <cell r="D702">
            <v>50</v>
          </cell>
          <cell r="E702" t="str">
            <v>Funciones Centralizadas</v>
          </cell>
          <cell r="F702" t="str">
            <v>Fun. Centr. PB Arg. S.A.</v>
          </cell>
          <cell r="G702" t="str">
            <v>DIRECCION DE ADMINIST. Y FINANZAS</v>
          </cell>
          <cell r="H702" t="str">
            <v>ADMINISTRACION</v>
          </cell>
          <cell r="I702" t="str">
            <v>CUENTAS A PAGAR</v>
          </cell>
          <cell r="J702" t="str">
            <v>RUBROS PRODUCTIVOS, PTAS &amp; YACIMIENTOS</v>
          </cell>
          <cell r="K702">
            <v>0</v>
          </cell>
          <cell r="L702" t="str">
            <v>Activos</v>
          </cell>
          <cell r="M702" t="str">
            <v>Fuera de Convenio</v>
          </cell>
          <cell r="N702" t="str">
            <v>Indeterminado</v>
          </cell>
          <cell r="O702" t="str">
            <v>Edif. Petrobras</v>
          </cell>
          <cell r="P702">
            <v>34274</v>
          </cell>
        </row>
        <row r="703">
          <cell r="A703">
            <v>60001932</v>
          </cell>
          <cell r="B703" t="str">
            <v>KIPPES, ADRIANA MABEL</v>
          </cell>
          <cell r="C703" t="str">
            <v>TECNICO SSR.</v>
          </cell>
          <cell r="D703">
            <v>50</v>
          </cell>
          <cell r="E703" t="str">
            <v>Funciones Centralizadas</v>
          </cell>
          <cell r="F703" t="str">
            <v>Fun. Centr. PB Arg. S.A.</v>
          </cell>
          <cell r="G703" t="str">
            <v>DIRECCION DE ADMINIST. Y FINANZAS</v>
          </cell>
          <cell r="H703" t="str">
            <v>SERVICIOS GENERALES E INMUEBLES</v>
          </cell>
          <cell r="I703" t="str">
            <v>SERVICIOS</v>
          </cell>
          <cell r="J703">
            <v>0</v>
          </cell>
          <cell r="K703">
            <v>0</v>
          </cell>
          <cell r="L703" t="str">
            <v>Activos</v>
          </cell>
          <cell r="M703" t="str">
            <v>Fuera de Convenio</v>
          </cell>
          <cell r="N703" t="str">
            <v>Indeterminado</v>
          </cell>
          <cell r="O703" t="str">
            <v>Edif. Petrobras</v>
          </cell>
          <cell r="P703">
            <v>33364</v>
          </cell>
        </row>
        <row r="704">
          <cell r="A704">
            <v>60001940</v>
          </cell>
          <cell r="B704" t="str">
            <v>FARINA, GABRIEL DAMIAN</v>
          </cell>
          <cell r="C704" t="str">
            <v>GERENTE</v>
          </cell>
          <cell r="D704">
            <v>57</v>
          </cell>
          <cell r="E704" t="str">
            <v>Funciones Centralizadas</v>
          </cell>
          <cell r="F704" t="str">
            <v>Fun. Centr. PB Arg. S.A.</v>
          </cell>
          <cell r="G704" t="str">
            <v>DIRECCION DE ADMINIST. Y FINANZAS</v>
          </cell>
          <cell r="H704" t="str">
            <v>ADMINISTRACION</v>
          </cell>
          <cell r="I704" t="str">
            <v>CONTABILIDAD GENERAL</v>
          </cell>
          <cell r="J704">
            <v>0</v>
          </cell>
          <cell r="K704">
            <v>0</v>
          </cell>
          <cell r="L704" t="str">
            <v>Activos</v>
          </cell>
          <cell r="M704" t="str">
            <v>Fuera de Convenio</v>
          </cell>
          <cell r="N704" t="str">
            <v>Indeterminado</v>
          </cell>
          <cell r="O704" t="str">
            <v>Edif. Petrobras</v>
          </cell>
          <cell r="P704">
            <v>32994</v>
          </cell>
        </row>
        <row r="705">
          <cell r="A705">
            <v>60001941</v>
          </cell>
          <cell r="B705" t="str">
            <v>DE SETA, DANIEL EDGARDO</v>
          </cell>
          <cell r="C705" t="str">
            <v>COORDINADOR</v>
          </cell>
          <cell r="D705">
            <v>57</v>
          </cell>
          <cell r="E705" t="str">
            <v>Funciones Centralizadas</v>
          </cell>
          <cell r="F705" t="str">
            <v>Fun. Centr. PB Arg. S.A.</v>
          </cell>
          <cell r="G705" t="str">
            <v>DIRECCION DE ADMINIST. Y FINANZAS</v>
          </cell>
          <cell r="H705" t="str">
            <v>TECNOLOGIA INFORMATICA</v>
          </cell>
          <cell r="I705" t="str">
            <v>GOBIERNO DE PROCESOS Y SOLUCIONES</v>
          </cell>
          <cell r="J705" t="str">
            <v>CICLO ADMINISTRACION, RRHH, C&amp;I Y BW</v>
          </cell>
          <cell r="K705">
            <v>0</v>
          </cell>
          <cell r="L705" t="str">
            <v>Activos</v>
          </cell>
          <cell r="M705" t="str">
            <v>Fuera de Convenio</v>
          </cell>
          <cell r="N705" t="str">
            <v>Indeterminado</v>
          </cell>
          <cell r="O705" t="str">
            <v>Edif. Petrobras</v>
          </cell>
          <cell r="P705">
            <v>33819</v>
          </cell>
        </row>
        <row r="706">
          <cell r="A706">
            <v>60001965</v>
          </cell>
          <cell r="B706" t="str">
            <v>PELOSO, NANCY ELIZABETH</v>
          </cell>
          <cell r="C706" t="str">
            <v>COORDINADOR</v>
          </cell>
          <cell r="D706">
            <v>55</v>
          </cell>
          <cell r="E706" t="str">
            <v>Funciones Centralizadas</v>
          </cell>
          <cell r="F706" t="str">
            <v>Fun. Centr. PB Arg. S.A.</v>
          </cell>
          <cell r="G706" t="str">
            <v>DIRECCION DE ADMINIST. Y FINANZAS</v>
          </cell>
          <cell r="H706" t="str">
            <v>ADMINISTRACION</v>
          </cell>
          <cell r="I706" t="str">
            <v>CUENTAS A PAGAR</v>
          </cell>
          <cell r="J706" t="str">
            <v>ATENCION A PROVEEDORES</v>
          </cell>
          <cell r="K706">
            <v>0</v>
          </cell>
          <cell r="L706" t="str">
            <v>Activos</v>
          </cell>
          <cell r="M706" t="str">
            <v>Fuera de Convenio</v>
          </cell>
          <cell r="N706" t="str">
            <v>Indeterminado</v>
          </cell>
          <cell r="O706" t="str">
            <v>Edif. Petrobras</v>
          </cell>
          <cell r="P706">
            <v>34044</v>
          </cell>
        </row>
        <row r="707">
          <cell r="A707">
            <v>60001978</v>
          </cell>
          <cell r="B707" t="str">
            <v>LEIVAR, MARIA FERNANDA</v>
          </cell>
          <cell r="C707" t="str">
            <v>ANALISTA CONSULTOR</v>
          </cell>
          <cell r="D707">
            <v>57</v>
          </cell>
          <cell r="E707" t="str">
            <v>Funciones Centralizadas</v>
          </cell>
          <cell r="F707" t="str">
            <v>Fun. Centr. PB Arg. S.A.</v>
          </cell>
          <cell r="G707" t="str">
            <v>DIRECCION DE ADMINIST. Y FINANZAS</v>
          </cell>
          <cell r="H707" t="str">
            <v>TECNOLOGIA INFORMATICA</v>
          </cell>
          <cell r="I707" t="str">
            <v>GOBIERNO DE PROCESOS Y SOLUCIONES</v>
          </cell>
          <cell r="J707">
            <v>0</v>
          </cell>
          <cell r="K707">
            <v>0</v>
          </cell>
          <cell r="L707" t="str">
            <v>Activos</v>
          </cell>
          <cell r="M707" t="str">
            <v>Fuera de Convenio</v>
          </cell>
          <cell r="N707" t="str">
            <v>Indeterminado</v>
          </cell>
          <cell r="O707" t="str">
            <v>Edif. Petrobras</v>
          </cell>
          <cell r="P707">
            <v>38831</v>
          </cell>
        </row>
        <row r="708">
          <cell r="A708">
            <v>60001979</v>
          </cell>
          <cell r="B708" t="str">
            <v>ARCAPALO, LUCIANA</v>
          </cell>
          <cell r="C708" t="str">
            <v>SECRETARIA</v>
          </cell>
          <cell r="D708">
            <v>53</v>
          </cell>
          <cell r="E708" t="str">
            <v>Funciones Centralizadas</v>
          </cell>
          <cell r="F708" t="str">
            <v>Fun. Centr. PB Arg. S.A.</v>
          </cell>
          <cell r="G708" t="str">
            <v>DIRECCION DE ADMINIST. Y FINANZAS</v>
          </cell>
          <cell r="H708" t="str">
            <v>TECNOLOGIA INFORMATICA</v>
          </cell>
          <cell r="I708">
            <v>0</v>
          </cell>
          <cell r="J708">
            <v>0</v>
          </cell>
          <cell r="K708">
            <v>0</v>
          </cell>
          <cell r="L708" t="str">
            <v>Activos</v>
          </cell>
          <cell r="M708" t="str">
            <v>Fuera de Convenio</v>
          </cell>
          <cell r="N708" t="str">
            <v>Indeterminado</v>
          </cell>
          <cell r="O708" t="str">
            <v>Edif. Petrobras</v>
          </cell>
          <cell r="P708">
            <v>37053</v>
          </cell>
        </row>
        <row r="709">
          <cell r="A709">
            <v>60001986</v>
          </cell>
          <cell r="B709" t="str">
            <v>BARRIONUEVO, PATRICIA INES</v>
          </cell>
          <cell r="C709" t="str">
            <v>AUDITOR SR.</v>
          </cell>
          <cell r="D709">
            <v>56</v>
          </cell>
          <cell r="E709" t="str">
            <v>Funciones Centralizadas</v>
          </cell>
          <cell r="F709" t="str">
            <v>Fun. Centr. PB Arg. S.A.</v>
          </cell>
          <cell r="G709" t="str">
            <v>GCIA. EJECUTIVA DE  AUDITORIA INTERNA</v>
          </cell>
          <cell r="H709" t="str">
            <v>AUDITORIA CTROL INTERNO, COMPLIANCE, RIE</v>
          </cell>
          <cell r="I709">
            <v>0</v>
          </cell>
          <cell r="J709">
            <v>0</v>
          </cell>
          <cell r="K709">
            <v>0</v>
          </cell>
          <cell r="L709" t="str">
            <v>Activos</v>
          </cell>
          <cell r="M709" t="str">
            <v>Fuera de Convenio</v>
          </cell>
          <cell r="N709" t="str">
            <v>Indeterminado</v>
          </cell>
          <cell r="O709" t="str">
            <v>Edif. Petrobras</v>
          </cell>
          <cell r="P709">
            <v>38831</v>
          </cell>
        </row>
        <row r="710">
          <cell r="A710">
            <v>60002008</v>
          </cell>
          <cell r="B710" t="str">
            <v>CASSAGNE, ROBERTO MARTIN</v>
          </cell>
          <cell r="C710" t="str">
            <v>COORDINADOR</v>
          </cell>
          <cell r="D710">
            <v>57</v>
          </cell>
          <cell r="E710" t="str">
            <v>Funciones Centralizadas</v>
          </cell>
          <cell r="F710" t="str">
            <v>Fun. Centr. PB Arg. S.A.</v>
          </cell>
          <cell r="G710" t="str">
            <v>DIRECCION DE ADMINIST. Y FINANZAS</v>
          </cell>
          <cell r="H710" t="str">
            <v>COMPRAS Y CONTRATACIONES</v>
          </cell>
          <cell r="I710" t="str">
            <v>E&amp;P</v>
          </cell>
          <cell r="J710" t="str">
            <v>PROYECTOS Y OBRAS</v>
          </cell>
          <cell r="K710">
            <v>0</v>
          </cell>
          <cell r="L710" t="str">
            <v>Activos</v>
          </cell>
          <cell r="M710" t="str">
            <v>Fuera de Convenio</v>
          </cell>
          <cell r="N710" t="str">
            <v>Indeterminado</v>
          </cell>
          <cell r="O710" t="str">
            <v>Edif. Petrobras</v>
          </cell>
          <cell r="P710">
            <v>36857</v>
          </cell>
        </row>
        <row r="711">
          <cell r="A711">
            <v>60002010</v>
          </cell>
          <cell r="B711" t="str">
            <v>RICOTTA PENSA, JOSE LUIS</v>
          </cell>
          <cell r="C711" t="str">
            <v>GERENTE</v>
          </cell>
          <cell r="D711">
            <v>60</v>
          </cell>
          <cell r="E711" t="str">
            <v>Funciones Centralizadas</v>
          </cell>
          <cell r="F711" t="str">
            <v>Fun. Centr. PB Arg. S.A.</v>
          </cell>
          <cell r="G711" t="str">
            <v>DIRECCION DE LEGALES</v>
          </cell>
          <cell r="H711" t="str">
            <v>LEGALES RR.HH. Y CONTENCIOSO</v>
          </cell>
          <cell r="I711">
            <v>0</v>
          </cell>
          <cell r="J711">
            <v>0</v>
          </cell>
          <cell r="K711">
            <v>0</v>
          </cell>
          <cell r="L711" t="str">
            <v>Activos</v>
          </cell>
          <cell r="M711" t="str">
            <v>Fuera de Convenio</v>
          </cell>
          <cell r="N711" t="str">
            <v>Indeterminado</v>
          </cell>
          <cell r="O711" t="str">
            <v>Edif. Petrobras</v>
          </cell>
          <cell r="P711">
            <v>38148</v>
          </cell>
        </row>
        <row r="712">
          <cell r="A712">
            <v>60002020</v>
          </cell>
          <cell r="B712" t="str">
            <v>FERNANDEZ LOPEZ, RODRIGO HERNAN</v>
          </cell>
          <cell r="C712" t="str">
            <v>DISEÑADOR GRAFICO</v>
          </cell>
          <cell r="D712">
            <v>55</v>
          </cell>
          <cell r="E712" t="str">
            <v>Funciones Centralizadas</v>
          </cell>
          <cell r="F712" t="str">
            <v>Fun. Centr. PB Arg. S.A.</v>
          </cell>
          <cell r="G712" t="str">
            <v>DIRECCION DE ADMINIST. Y FINANZAS</v>
          </cell>
          <cell r="H712" t="str">
            <v>TECNOLOGIA INFORMATICA</v>
          </cell>
          <cell r="I712" t="str">
            <v>DESARROLLO Y MANTENIM. DE APLICACIONES</v>
          </cell>
          <cell r="J712" t="str">
            <v>MANTENIMIENTO DE APLICACIONES</v>
          </cell>
          <cell r="K712">
            <v>0</v>
          </cell>
          <cell r="L712" t="str">
            <v>Activos</v>
          </cell>
          <cell r="M712" t="str">
            <v>Fuera de Convenio</v>
          </cell>
          <cell r="N712" t="str">
            <v>Indeterminado</v>
          </cell>
          <cell r="O712" t="str">
            <v>Edif. Petrobras</v>
          </cell>
          <cell r="P712">
            <v>36342</v>
          </cell>
        </row>
        <row r="713">
          <cell r="A713">
            <v>60002033</v>
          </cell>
          <cell r="B713" t="str">
            <v>MENDEZ MARINO, MARTIN</v>
          </cell>
          <cell r="C713" t="str">
            <v>COORDINADOR</v>
          </cell>
          <cell r="D713">
            <v>57</v>
          </cell>
          <cell r="E713" t="str">
            <v>Funciones Centralizadas</v>
          </cell>
          <cell r="F713" t="str">
            <v>Fun. Centr. PB Arg. S.A.</v>
          </cell>
          <cell r="G713" t="str">
            <v>DIRECCION DE ADMINIST. Y FINANZAS</v>
          </cell>
          <cell r="H713" t="str">
            <v>TECNOLOGIA INFORMATICA</v>
          </cell>
          <cell r="I713" t="str">
            <v>SOPORTE DE INFRAESTRUCTURA</v>
          </cell>
          <cell r="J713" t="str">
            <v>SOPORTE E INTEGRACION DE APLICACIONES</v>
          </cell>
          <cell r="K713">
            <v>0</v>
          </cell>
          <cell r="L713" t="str">
            <v>Activos</v>
          </cell>
          <cell r="M713" t="str">
            <v>Fuera de Convenio</v>
          </cell>
          <cell r="N713" t="str">
            <v>Indeterminado</v>
          </cell>
          <cell r="O713" t="str">
            <v>Edif. Petrobras</v>
          </cell>
          <cell r="P713">
            <v>38384</v>
          </cell>
        </row>
        <row r="714">
          <cell r="A714">
            <v>60002039</v>
          </cell>
          <cell r="B714" t="str">
            <v>SARALEGUI, DIEGO</v>
          </cell>
          <cell r="C714" t="str">
            <v>ANALISTA SR.</v>
          </cell>
          <cell r="D714">
            <v>56</v>
          </cell>
          <cell r="E714" t="str">
            <v>Funciones Centralizadas</v>
          </cell>
          <cell r="F714" t="str">
            <v>Fun. Centr. PB Arg. S.A.</v>
          </cell>
          <cell r="G714" t="str">
            <v>GCIA. EJECUTIVA DE COMUNICACIONES</v>
          </cell>
          <cell r="H714" t="str">
            <v>ASUNTOS CORPORATIVOS Y PRENSA</v>
          </cell>
          <cell r="I714" t="str">
            <v>PRENSA Y RELACIONES INSTITUCIONALES</v>
          </cell>
          <cell r="J714">
            <v>0</v>
          </cell>
          <cell r="K714">
            <v>0</v>
          </cell>
          <cell r="L714" t="str">
            <v>Activos</v>
          </cell>
          <cell r="M714" t="str">
            <v>Fuera de Convenio</v>
          </cell>
          <cell r="N714" t="str">
            <v>Indeterminado</v>
          </cell>
          <cell r="O714" t="str">
            <v>Edif. Petrobras</v>
          </cell>
          <cell r="P714">
            <v>38769</v>
          </cell>
        </row>
        <row r="715">
          <cell r="A715">
            <v>60002057</v>
          </cell>
          <cell r="B715" t="str">
            <v>MARANA, SILVINA MABEL</v>
          </cell>
          <cell r="C715" t="str">
            <v>ABOGADO SR.</v>
          </cell>
          <cell r="D715">
            <v>56</v>
          </cell>
          <cell r="E715" t="str">
            <v>Funciones Centralizadas</v>
          </cell>
          <cell r="F715" t="str">
            <v>Fun. Centr. PB Arg. S.A.</v>
          </cell>
          <cell r="G715" t="str">
            <v>DIRECCION DE LEGALES</v>
          </cell>
          <cell r="H715" t="str">
            <v>LEGALES A&amp;F Y COMUNICACIONES</v>
          </cell>
          <cell r="I715">
            <v>0</v>
          </cell>
          <cell r="J715">
            <v>0</v>
          </cell>
          <cell r="K715">
            <v>0</v>
          </cell>
          <cell r="L715" t="str">
            <v>Activos</v>
          </cell>
          <cell r="M715" t="str">
            <v>Fuera de Convenio</v>
          </cell>
          <cell r="N715" t="str">
            <v>Indeterminado</v>
          </cell>
          <cell r="O715" t="str">
            <v>Edif. Petrobras</v>
          </cell>
          <cell r="P715">
            <v>37018</v>
          </cell>
        </row>
        <row r="716">
          <cell r="A716">
            <v>60002068</v>
          </cell>
          <cell r="B716" t="str">
            <v>LICHTENWALD, MURIEL NOEMI</v>
          </cell>
          <cell r="C716" t="str">
            <v>ANALISTA SR.</v>
          </cell>
          <cell r="D716">
            <v>56</v>
          </cell>
          <cell r="E716" t="str">
            <v>Funciones Centralizadas</v>
          </cell>
          <cell r="F716" t="str">
            <v>Fun. Centr. PB Arg. S.A.</v>
          </cell>
          <cell r="G716" t="str">
            <v>GCIA. EJECUTIVA DE RR.HH.</v>
          </cell>
          <cell r="H716" t="str">
            <v>ORGANIZACION Y PLANEAMIENTO DE RR.HH</v>
          </cell>
          <cell r="I716" t="str">
            <v>FORMACION Y DESARROLLO</v>
          </cell>
          <cell r="J716">
            <v>0</v>
          </cell>
          <cell r="K716">
            <v>0</v>
          </cell>
          <cell r="L716" t="str">
            <v>Activos</v>
          </cell>
          <cell r="M716" t="str">
            <v>Fuera de Convenio</v>
          </cell>
          <cell r="N716" t="str">
            <v>Indeterminado</v>
          </cell>
          <cell r="O716" t="str">
            <v>Edif. Petrobras</v>
          </cell>
          <cell r="P716">
            <v>36465</v>
          </cell>
        </row>
        <row r="717">
          <cell r="A717">
            <v>60002078</v>
          </cell>
          <cell r="B717" t="str">
            <v>CAINZOS, GUSTAVO ENRIQUE</v>
          </cell>
          <cell r="C717" t="str">
            <v>JEFE</v>
          </cell>
          <cell r="D717">
            <v>55</v>
          </cell>
          <cell r="E717" t="str">
            <v>Funciones Centralizadas</v>
          </cell>
          <cell r="F717" t="str">
            <v>Fun. Centr. PB Arg. S.A.</v>
          </cell>
          <cell r="G717" t="str">
            <v>DIRECCION COMERCIAL</v>
          </cell>
          <cell r="H717" t="str">
            <v>PLANIFICACION Y SUMINISTROS</v>
          </cell>
          <cell r="I717" t="str">
            <v>LOGISTICA</v>
          </cell>
          <cell r="J717" t="str">
            <v>LOGISTICA</v>
          </cell>
          <cell r="K717">
            <v>0</v>
          </cell>
          <cell r="L717" t="str">
            <v>Activos</v>
          </cell>
          <cell r="M717" t="str">
            <v>Fuera de Convenio</v>
          </cell>
          <cell r="N717" t="str">
            <v>Indeterminado</v>
          </cell>
          <cell r="O717" t="str">
            <v>Edif. Petrobras</v>
          </cell>
          <cell r="P717">
            <v>36083</v>
          </cell>
        </row>
        <row r="718">
          <cell r="A718">
            <v>60002087</v>
          </cell>
          <cell r="B718" t="str">
            <v>CARINO, GUSTAVO</v>
          </cell>
          <cell r="C718" t="str">
            <v>COORDINADOR</v>
          </cell>
          <cell r="D718">
            <v>57</v>
          </cell>
          <cell r="E718" t="str">
            <v>Funciones Centralizadas</v>
          </cell>
          <cell r="F718" t="str">
            <v>Fun. Centr. PB Arg. S.A.</v>
          </cell>
          <cell r="G718" t="str">
            <v>DIRECCION DE ADMINIST. Y FINANZAS</v>
          </cell>
          <cell r="H718" t="str">
            <v>TECNOLOGIA INFORMATICA</v>
          </cell>
          <cell r="I718" t="str">
            <v>SOPORTE DE INFRAESTRUCTURA</v>
          </cell>
          <cell r="J718" t="str">
            <v>ADMINISTRACION DE SEGURIDAD</v>
          </cell>
          <cell r="K718">
            <v>0</v>
          </cell>
          <cell r="L718" t="str">
            <v>Activos</v>
          </cell>
          <cell r="M718" t="str">
            <v>Fuera de Convenio</v>
          </cell>
          <cell r="N718" t="str">
            <v>Indeterminado</v>
          </cell>
          <cell r="O718" t="str">
            <v>Edif. Petrobras</v>
          </cell>
          <cell r="P718">
            <v>37571</v>
          </cell>
        </row>
        <row r="719">
          <cell r="A719">
            <v>60002088</v>
          </cell>
          <cell r="B719" t="str">
            <v>BULACIO, HECTOR ALEJANDRO</v>
          </cell>
          <cell r="C719" t="str">
            <v>COMPRADOR SSR.</v>
          </cell>
          <cell r="D719">
            <v>55</v>
          </cell>
          <cell r="E719" t="str">
            <v>Funciones Centralizadas</v>
          </cell>
          <cell r="F719" t="str">
            <v>Fun. Centr. PB Arg. S.A.</v>
          </cell>
          <cell r="G719" t="str">
            <v>DIRECCION DE ADMINIST. Y FINANZAS</v>
          </cell>
          <cell r="H719" t="str">
            <v>COMPRAS Y CONTRATACIONES</v>
          </cell>
          <cell r="I719" t="str">
            <v>CORPORATIVOS</v>
          </cell>
          <cell r="J719">
            <v>0</v>
          </cell>
          <cell r="K719">
            <v>0</v>
          </cell>
          <cell r="L719" t="str">
            <v>Activos</v>
          </cell>
          <cell r="M719" t="str">
            <v>Fuera de Convenio</v>
          </cell>
          <cell r="N719" t="str">
            <v>Indeterminado</v>
          </cell>
          <cell r="O719" t="str">
            <v>Edif. Petrobras</v>
          </cell>
          <cell r="P719">
            <v>35674</v>
          </cell>
        </row>
        <row r="720">
          <cell r="A720">
            <v>60002095</v>
          </cell>
          <cell r="B720" t="str">
            <v>DE MATOS, MARIA CAROLINA</v>
          </cell>
          <cell r="C720" t="str">
            <v>COORDINADOR</v>
          </cell>
          <cell r="D720">
            <v>58</v>
          </cell>
          <cell r="E720" t="str">
            <v>Funciones Centralizadas</v>
          </cell>
          <cell r="F720" t="str">
            <v>Fun. Centr. PB Arg. S.A.</v>
          </cell>
          <cell r="G720" t="str">
            <v>GCIA. EJECUTIVA DE RR.HH.</v>
          </cell>
          <cell r="H720" t="str">
            <v>RR.HH. COMERCIAL Y G&amp;E</v>
          </cell>
          <cell r="I720">
            <v>0</v>
          </cell>
          <cell r="J720">
            <v>0</v>
          </cell>
          <cell r="K720">
            <v>0</v>
          </cell>
          <cell r="L720" t="str">
            <v>Activos</v>
          </cell>
          <cell r="M720" t="str">
            <v>Fuera de Convenio</v>
          </cell>
          <cell r="N720" t="str">
            <v>Indeterminado</v>
          </cell>
          <cell r="O720" t="str">
            <v>Edif. Petrobras</v>
          </cell>
          <cell r="P720">
            <v>33756</v>
          </cell>
        </row>
        <row r="721">
          <cell r="A721">
            <v>60002096</v>
          </cell>
          <cell r="B721" t="str">
            <v>ABELLA, ANDREA PAULA</v>
          </cell>
          <cell r="C721" t="str">
            <v>GERENTE</v>
          </cell>
          <cell r="D721">
            <v>57</v>
          </cell>
          <cell r="E721" t="str">
            <v>Funciones Centralizadas</v>
          </cell>
          <cell r="F721" t="str">
            <v>Fun. Centr. PB Arg. S.A.</v>
          </cell>
          <cell r="G721" t="str">
            <v>DIRECCION DE ADMINIST. Y FINANZAS</v>
          </cell>
          <cell r="H721" t="str">
            <v>IMPUESTOS</v>
          </cell>
          <cell r="I721" t="str">
            <v>PROCESOS Y SISTEMAS TRIBUTARIOS</v>
          </cell>
          <cell r="J721">
            <v>0</v>
          </cell>
          <cell r="K721">
            <v>0</v>
          </cell>
          <cell r="L721" t="str">
            <v>Activos</v>
          </cell>
          <cell r="M721" t="str">
            <v>Fuera de Convenio</v>
          </cell>
          <cell r="N721" t="str">
            <v>Indeterminado</v>
          </cell>
          <cell r="O721" t="str">
            <v>Edif. Petrobras</v>
          </cell>
          <cell r="P721">
            <v>37490</v>
          </cell>
        </row>
        <row r="722">
          <cell r="A722">
            <v>60002101</v>
          </cell>
          <cell r="B722" t="str">
            <v>CECCHIN, ROMINA</v>
          </cell>
          <cell r="C722" t="str">
            <v>ANALISTA SR.</v>
          </cell>
          <cell r="D722">
            <v>56</v>
          </cell>
          <cell r="E722" t="str">
            <v>Funciones Centralizadas</v>
          </cell>
          <cell r="F722" t="str">
            <v>Fun. Centr. PB Arg. S.A.</v>
          </cell>
          <cell r="G722" t="str">
            <v>DIRECCION DE ADMINIST. Y FINANZAS</v>
          </cell>
          <cell r="H722" t="str">
            <v>TECNOLOGIA INFORMATICA</v>
          </cell>
          <cell r="I722" t="str">
            <v>OPERACIONES Y TELECOMUNICACIONES</v>
          </cell>
          <cell r="J722" t="str">
            <v>ATENCION DE USUARIOS</v>
          </cell>
          <cell r="K722">
            <v>0</v>
          </cell>
          <cell r="L722" t="str">
            <v>Activos</v>
          </cell>
          <cell r="M722" t="str">
            <v>Fuera de Convenio</v>
          </cell>
          <cell r="N722" t="str">
            <v>Indeterminado</v>
          </cell>
          <cell r="O722" t="str">
            <v>Edif. Petrobras</v>
          </cell>
          <cell r="P722">
            <v>35828</v>
          </cell>
        </row>
        <row r="723">
          <cell r="A723">
            <v>60002105</v>
          </cell>
          <cell r="B723" t="str">
            <v>MARTINEZ GRAMUGLIA, CHRISTIAN ROBERTO</v>
          </cell>
          <cell r="C723" t="str">
            <v>GERENTE</v>
          </cell>
          <cell r="D723">
            <v>57</v>
          </cell>
          <cell r="E723" t="str">
            <v>Funciones Centralizadas</v>
          </cell>
          <cell r="F723" t="str">
            <v>Fun. Centr. PB Arg. S.A.</v>
          </cell>
          <cell r="G723" t="str">
            <v>DIRECCION DE ADMINIST. Y FINANZAS</v>
          </cell>
          <cell r="H723" t="str">
            <v>COMPRAS Y CONTRATACIONES</v>
          </cell>
          <cell r="I723" t="str">
            <v>CORPORATIVOS</v>
          </cell>
          <cell r="J723">
            <v>0</v>
          </cell>
          <cell r="K723">
            <v>0</v>
          </cell>
          <cell r="L723" t="str">
            <v>Activos</v>
          </cell>
          <cell r="M723" t="str">
            <v>Fuera de Convenio</v>
          </cell>
          <cell r="N723" t="str">
            <v>Indeterminado</v>
          </cell>
          <cell r="O723" t="str">
            <v>Edif. Petrobras</v>
          </cell>
          <cell r="P723">
            <v>36281</v>
          </cell>
        </row>
        <row r="724">
          <cell r="A724">
            <v>60002115</v>
          </cell>
          <cell r="B724" t="str">
            <v>BALBOA, VERONICA VALERIA</v>
          </cell>
          <cell r="C724" t="str">
            <v>AUDITOR SR.</v>
          </cell>
          <cell r="D724">
            <v>56</v>
          </cell>
          <cell r="E724" t="str">
            <v>Funciones Centralizadas</v>
          </cell>
          <cell r="F724" t="str">
            <v>Fun. Centr. PB Arg. S.A.</v>
          </cell>
          <cell r="G724" t="str">
            <v>GCIA. EJECUTIVA DE  AUDITORIA INTERNA</v>
          </cell>
          <cell r="H724" t="str">
            <v>AUDITORIA COMERCIAL, DISTRIBUCION Y FFCC</v>
          </cell>
          <cell r="I724">
            <v>0</v>
          </cell>
          <cell r="J724">
            <v>0</v>
          </cell>
          <cell r="K724">
            <v>0</v>
          </cell>
          <cell r="L724" t="str">
            <v>Activos</v>
          </cell>
          <cell r="M724" t="str">
            <v>Fuera de Convenio</v>
          </cell>
          <cell r="N724" t="str">
            <v>Indeterminado</v>
          </cell>
          <cell r="O724" t="str">
            <v>Edif. Petrobras</v>
          </cell>
          <cell r="P724">
            <v>35004</v>
          </cell>
        </row>
        <row r="725">
          <cell r="A725">
            <v>60002117</v>
          </cell>
          <cell r="B725" t="str">
            <v>FERNANDEZ, PAOLA LORENA</v>
          </cell>
          <cell r="C725" t="str">
            <v>ANALISTA CONSULTOR</v>
          </cell>
          <cell r="D725">
            <v>57</v>
          </cell>
          <cell r="E725" t="str">
            <v>Funciones Centralizadas</v>
          </cell>
          <cell r="F725" t="str">
            <v>Fun. Centr. PB Arg. S.A.</v>
          </cell>
          <cell r="G725" t="str">
            <v>GCIA. EJECUTIVA DE CTROL DE GEST Y EST P</v>
          </cell>
          <cell r="H725" t="str">
            <v>CONTROL DE GESTION DE NEGOCIOS</v>
          </cell>
          <cell r="I725">
            <v>0</v>
          </cell>
          <cell r="J725">
            <v>0</v>
          </cell>
          <cell r="K725">
            <v>0</v>
          </cell>
          <cell r="L725" t="str">
            <v>Activos</v>
          </cell>
          <cell r="M725" t="str">
            <v>Fuera de Convenio</v>
          </cell>
          <cell r="N725" t="str">
            <v>Indeterminado</v>
          </cell>
          <cell r="O725" t="str">
            <v>Edif. Petrobras</v>
          </cell>
          <cell r="P725">
            <v>33451</v>
          </cell>
        </row>
        <row r="726">
          <cell r="A726">
            <v>60002128</v>
          </cell>
          <cell r="B726" t="str">
            <v>HORMAECHEA, MARTIN MIGUEL</v>
          </cell>
          <cell r="C726" t="str">
            <v>LIDER</v>
          </cell>
          <cell r="D726">
            <v>57</v>
          </cell>
          <cell r="E726" t="str">
            <v>Funciones Centralizadas</v>
          </cell>
          <cell r="F726" t="str">
            <v>Fun. Centr. PB Arg. S.A.</v>
          </cell>
          <cell r="G726" t="str">
            <v>DIRECCION DE ADMINIST. Y FINANZAS</v>
          </cell>
          <cell r="H726" t="str">
            <v>TECNOLOGIA INFORMATICA</v>
          </cell>
          <cell r="I726" t="str">
            <v>GOBIERNO DE PROCESOS Y SOLUCIONES</v>
          </cell>
          <cell r="J726" t="str">
            <v>CICLO ADMINISTRACION, RRHH, C&amp;I Y BW</v>
          </cell>
          <cell r="K726">
            <v>0</v>
          </cell>
          <cell r="L726" t="str">
            <v>Activos</v>
          </cell>
          <cell r="M726" t="str">
            <v>Fuera de Convenio</v>
          </cell>
          <cell r="N726" t="str">
            <v>Indeterminado</v>
          </cell>
          <cell r="O726" t="str">
            <v>Edif. Petrobras</v>
          </cell>
          <cell r="P726">
            <v>38324</v>
          </cell>
        </row>
        <row r="727">
          <cell r="A727">
            <v>60002138</v>
          </cell>
          <cell r="B727" t="str">
            <v>FIAMENI, VERONICA</v>
          </cell>
          <cell r="C727" t="str">
            <v>SECRETARIA</v>
          </cell>
          <cell r="D727">
            <v>53</v>
          </cell>
          <cell r="E727" t="str">
            <v>Funciones Centralizadas</v>
          </cell>
          <cell r="F727" t="str">
            <v>Fun. Centr. PB Arg. S.A.</v>
          </cell>
          <cell r="G727" t="str">
            <v>GCIA. EJECUTIVA DE CTROL DE GEST Y EST P</v>
          </cell>
          <cell r="H727" t="str">
            <v>CONTROL DE GESTION DE NEGOCIOS</v>
          </cell>
          <cell r="I727">
            <v>0</v>
          </cell>
          <cell r="J727">
            <v>0</v>
          </cell>
          <cell r="K727">
            <v>0</v>
          </cell>
          <cell r="L727" t="str">
            <v>Activos</v>
          </cell>
          <cell r="M727" t="str">
            <v>Fuera de Convenio</v>
          </cell>
          <cell r="N727" t="str">
            <v>Indeterminado</v>
          </cell>
          <cell r="O727" t="str">
            <v>Edif. Petrobras</v>
          </cell>
          <cell r="P727">
            <v>36892</v>
          </cell>
        </row>
        <row r="728">
          <cell r="A728">
            <v>60002146</v>
          </cell>
          <cell r="B728" t="str">
            <v>ZAMPA, VERONICA MILVA</v>
          </cell>
          <cell r="C728" t="str">
            <v>COORDINADOR</v>
          </cell>
          <cell r="D728">
            <v>59</v>
          </cell>
          <cell r="E728" t="str">
            <v>Funciones Centralizadas</v>
          </cell>
          <cell r="F728" t="str">
            <v>Fun. Centr. PB Arg. S.A.</v>
          </cell>
          <cell r="G728" t="str">
            <v>GCIA. EJECUTIVA DE COMUNICACIONES</v>
          </cell>
          <cell r="H728" t="str">
            <v>ASUNTOS CORPORATIVOS Y PRENSA</v>
          </cell>
          <cell r="I728" t="str">
            <v>RESPONSABILIDAD SOCIAL EMPRESARIA</v>
          </cell>
          <cell r="J728">
            <v>0</v>
          </cell>
          <cell r="K728">
            <v>0</v>
          </cell>
          <cell r="L728" t="str">
            <v>Activos</v>
          </cell>
          <cell r="M728" t="str">
            <v>Fuera de Convenio</v>
          </cell>
          <cell r="N728" t="str">
            <v>Indeterminado</v>
          </cell>
          <cell r="O728" t="str">
            <v>Edif. Petrobras</v>
          </cell>
          <cell r="P728">
            <v>35125</v>
          </cell>
        </row>
        <row r="729">
          <cell r="A729">
            <v>60002150</v>
          </cell>
          <cell r="B729" t="str">
            <v>LUCAS, FERNANDO GABRIEL</v>
          </cell>
          <cell r="C729" t="str">
            <v>ANALISTA SR.</v>
          </cell>
          <cell r="D729">
            <v>56</v>
          </cell>
          <cell r="E729" t="str">
            <v>Funciones Centralizadas</v>
          </cell>
          <cell r="F729" t="str">
            <v>Fun. Centr. PB Arg. S.A.</v>
          </cell>
          <cell r="G729" t="str">
            <v>GCIA. EJECUTIVA DE CSMS</v>
          </cell>
          <cell r="H729" t="str">
            <v>CSMS INDUSTRIAL Y FFCC</v>
          </cell>
          <cell r="I729">
            <v>0</v>
          </cell>
          <cell r="J729">
            <v>0</v>
          </cell>
          <cell r="K729">
            <v>0</v>
          </cell>
          <cell r="L729" t="str">
            <v>Activos</v>
          </cell>
          <cell r="M729" t="str">
            <v>Fuera de Convenio</v>
          </cell>
          <cell r="N729" t="str">
            <v>Indeterminado</v>
          </cell>
          <cell r="O729" t="str">
            <v>Edif. Petrobras</v>
          </cell>
          <cell r="P729">
            <v>36039</v>
          </cell>
        </row>
        <row r="730">
          <cell r="A730">
            <v>60002154</v>
          </cell>
          <cell r="B730" t="str">
            <v>BRUNO, SANTIAGO</v>
          </cell>
          <cell r="C730" t="str">
            <v>COORDINADOR</v>
          </cell>
          <cell r="D730">
            <v>59</v>
          </cell>
          <cell r="E730" t="str">
            <v>Funciones Centralizadas</v>
          </cell>
          <cell r="F730" t="str">
            <v>Fun. Centr. PB Arg. S.A.</v>
          </cell>
          <cell r="G730" t="str">
            <v>GCIA. EJECUTIVA DE RR.HH.</v>
          </cell>
          <cell r="H730" t="str">
            <v>RR.HH. E&amp;P</v>
          </cell>
          <cell r="I730">
            <v>0</v>
          </cell>
          <cell r="J730">
            <v>0</v>
          </cell>
          <cell r="K730">
            <v>0</v>
          </cell>
          <cell r="L730" t="str">
            <v>Activos</v>
          </cell>
          <cell r="M730" t="str">
            <v>Fuera de Convenio</v>
          </cell>
          <cell r="N730" t="str">
            <v>Indeterminado</v>
          </cell>
          <cell r="O730" t="str">
            <v>Edif. Petrobras</v>
          </cell>
          <cell r="P730">
            <v>35309</v>
          </cell>
        </row>
        <row r="731">
          <cell r="A731">
            <v>60002157</v>
          </cell>
          <cell r="B731" t="str">
            <v>ARCOS, FERNANDO GABRIEL</v>
          </cell>
          <cell r="C731" t="str">
            <v>GERENTE</v>
          </cell>
          <cell r="D731">
            <v>59</v>
          </cell>
          <cell r="E731" t="str">
            <v>Funciones Centralizadas</v>
          </cell>
          <cell r="F731" t="str">
            <v>Fun. Centr. PB Arg. S.A.</v>
          </cell>
          <cell r="G731" t="str">
            <v>DIRECCION DE ADMINIST. Y FINANZAS</v>
          </cell>
          <cell r="H731" t="str">
            <v>TECNOLOGIA INFORMATICA</v>
          </cell>
          <cell r="I731" t="str">
            <v>DESARROLLO Y MANTENIM. DE APLICACIONES</v>
          </cell>
          <cell r="J731">
            <v>0</v>
          </cell>
          <cell r="K731">
            <v>0</v>
          </cell>
          <cell r="L731" t="str">
            <v>Activos</v>
          </cell>
          <cell r="M731" t="str">
            <v>Fuera de Convenio</v>
          </cell>
          <cell r="N731" t="str">
            <v>Indeterminado</v>
          </cell>
          <cell r="O731" t="str">
            <v>Edif. Petrobras</v>
          </cell>
          <cell r="P731">
            <v>38384</v>
          </cell>
        </row>
        <row r="732">
          <cell r="A732">
            <v>60002163</v>
          </cell>
          <cell r="B732" t="str">
            <v>ALMIRON, ROSA RAMONA</v>
          </cell>
          <cell r="C732" t="str">
            <v>ANALISTA SSR.</v>
          </cell>
          <cell r="D732">
            <v>54</v>
          </cell>
          <cell r="E732" t="str">
            <v>Funciones Centralizadas</v>
          </cell>
          <cell r="F732" t="str">
            <v>Fun. Centr. PB Arg. S.A.</v>
          </cell>
          <cell r="G732" t="str">
            <v>DIRECCION DE ADMINIST. Y FINANZAS</v>
          </cell>
          <cell r="H732" t="str">
            <v>IMPUESTOS</v>
          </cell>
          <cell r="I732" t="str">
            <v>IMPUESTOS INDIRECTOS</v>
          </cell>
          <cell r="J732">
            <v>0</v>
          </cell>
          <cell r="K732">
            <v>0</v>
          </cell>
          <cell r="L732" t="str">
            <v>Activos</v>
          </cell>
          <cell r="M732" t="str">
            <v>Fuera de Convenio</v>
          </cell>
          <cell r="N732" t="str">
            <v>Indeterminado</v>
          </cell>
          <cell r="O732" t="str">
            <v>Edif. Petrobras</v>
          </cell>
          <cell r="P732">
            <v>35947</v>
          </cell>
        </row>
        <row r="733">
          <cell r="A733">
            <v>60002166</v>
          </cell>
          <cell r="B733" t="str">
            <v>DE ALZAGA, FERNANDO</v>
          </cell>
          <cell r="C733" t="str">
            <v>COORDINADOR</v>
          </cell>
          <cell r="D733">
            <v>58</v>
          </cell>
          <cell r="E733" t="str">
            <v>Funciones Centralizadas</v>
          </cell>
          <cell r="F733" t="str">
            <v>Fun. Centr. PB Arg. S.A.</v>
          </cell>
          <cell r="G733" t="str">
            <v>GCIA. EJECUTIVA DE COMUNICACIONES</v>
          </cell>
          <cell r="H733" t="str">
            <v>PUBLICIDAD, PATROCINIOS &amp; MARKETING</v>
          </cell>
          <cell r="I733" t="str">
            <v>MARKETING</v>
          </cell>
          <cell r="J733">
            <v>0</v>
          </cell>
          <cell r="K733">
            <v>0</v>
          </cell>
          <cell r="L733" t="str">
            <v>Activos</v>
          </cell>
          <cell r="M733" t="str">
            <v>Fuera de Convenio</v>
          </cell>
          <cell r="N733" t="str">
            <v>Indeterminado</v>
          </cell>
          <cell r="O733" t="str">
            <v>Edif. Petrobras</v>
          </cell>
          <cell r="P733">
            <v>38418</v>
          </cell>
        </row>
        <row r="734">
          <cell r="A734">
            <v>60002172</v>
          </cell>
          <cell r="B734" t="str">
            <v>MALLO, GONZALO HORACIO</v>
          </cell>
          <cell r="C734" t="str">
            <v>ANALISTA CONSULTOR</v>
          </cell>
          <cell r="D734">
            <v>57</v>
          </cell>
          <cell r="E734" t="str">
            <v>Funciones Centralizadas</v>
          </cell>
          <cell r="F734" t="str">
            <v>Fun. Centr. PB Arg. S.A.</v>
          </cell>
          <cell r="G734" t="str">
            <v>DIRECCION DE ADMINIST. Y FINANZAS</v>
          </cell>
          <cell r="H734" t="str">
            <v>TECNOLOGIA INFORMATICA</v>
          </cell>
          <cell r="I734" t="str">
            <v>SOLUCIONES VERTICALES DE NEGOCIO</v>
          </cell>
          <cell r="J734" t="str">
            <v>E&amp;P - APLICACIONES</v>
          </cell>
          <cell r="K734">
            <v>0</v>
          </cell>
          <cell r="L734" t="str">
            <v>Activos</v>
          </cell>
          <cell r="M734" t="str">
            <v>Fuera de Convenio</v>
          </cell>
          <cell r="N734" t="str">
            <v>Indeterminado</v>
          </cell>
          <cell r="O734" t="str">
            <v>Edif. Petrobras</v>
          </cell>
          <cell r="P734">
            <v>38387</v>
          </cell>
        </row>
        <row r="735">
          <cell r="A735">
            <v>60002180</v>
          </cell>
          <cell r="B735" t="str">
            <v>MESSUTI, MARIANO JAVIER</v>
          </cell>
          <cell r="C735" t="str">
            <v>ANALISTA SR.</v>
          </cell>
          <cell r="D735">
            <v>56</v>
          </cell>
          <cell r="E735" t="str">
            <v>Funciones Centralizadas</v>
          </cell>
          <cell r="F735" t="str">
            <v>Fun. Centr. PB Arg. S.A.</v>
          </cell>
          <cell r="G735" t="str">
            <v>DIRECCION DE ADMINIST. Y FINANZAS</v>
          </cell>
          <cell r="H735" t="str">
            <v>TECNOLOGIA INFORMATICA</v>
          </cell>
          <cell r="I735" t="str">
            <v>OPERACIONES Y TELECOMUNICACIONES</v>
          </cell>
          <cell r="J735" t="str">
            <v>ATENCION DE USUARIOS</v>
          </cell>
          <cell r="K735">
            <v>0</v>
          </cell>
          <cell r="L735" t="str">
            <v>Activos</v>
          </cell>
          <cell r="M735" t="str">
            <v>Fuera de Convenio</v>
          </cell>
          <cell r="N735" t="str">
            <v>Indeterminado</v>
          </cell>
          <cell r="O735" t="str">
            <v>Edif. Petrobras</v>
          </cell>
          <cell r="P735">
            <v>34578</v>
          </cell>
        </row>
        <row r="736">
          <cell r="A736">
            <v>60002199</v>
          </cell>
          <cell r="B736" t="str">
            <v>ALONSO, FABIAN</v>
          </cell>
          <cell r="C736" t="str">
            <v>GERENTE</v>
          </cell>
          <cell r="D736">
            <v>60</v>
          </cell>
          <cell r="E736" t="str">
            <v>Funciones Centralizadas</v>
          </cell>
          <cell r="F736" t="str">
            <v>Fun. Centr. PB Arg. S.A.</v>
          </cell>
          <cell r="G736" t="str">
            <v>SECRETARÍA GENERAL CORPORATIVA</v>
          </cell>
          <cell r="H736" t="str">
            <v>GOBIERNO CORPORATIVO</v>
          </cell>
          <cell r="I736">
            <v>0</v>
          </cell>
          <cell r="J736">
            <v>0</v>
          </cell>
          <cell r="K736">
            <v>0</v>
          </cell>
          <cell r="L736" t="str">
            <v>Activos</v>
          </cell>
          <cell r="M736" t="str">
            <v>Fuera de Convenio</v>
          </cell>
          <cell r="N736" t="str">
            <v>Indeterminado</v>
          </cell>
          <cell r="O736" t="str">
            <v>Edif. Petrobras</v>
          </cell>
          <cell r="P736">
            <v>35796</v>
          </cell>
        </row>
        <row r="737">
          <cell r="A737">
            <v>60002203</v>
          </cell>
          <cell r="B737" t="str">
            <v>MARCHESE, VIVIANA ANDREA</v>
          </cell>
          <cell r="C737" t="str">
            <v>ANALISTA SSR.</v>
          </cell>
          <cell r="D737">
            <v>54</v>
          </cell>
          <cell r="E737" t="str">
            <v>Funciones Centralizadas</v>
          </cell>
          <cell r="F737" t="str">
            <v>Fun. Centr. PB Arg. S.A.</v>
          </cell>
          <cell r="G737" t="str">
            <v>DIRECCION DE ADMINIST. Y FINANZAS</v>
          </cell>
          <cell r="H737" t="str">
            <v>FINANZAS</v>
          </cell>
          <cell r="I737" t="str">
            <v>CREDITOS Y COBRANZAS</v>
          </cell>
          <cell r="J737" t="str">
            <v>CREDITOS</v>
          </cell>
          <cell r="K737">
            <v>0</v>
          </cell>
          <cell r="L737" t="str">
            <v>Activos</v>
          </cell>
          <cell r="M737" t="str">
            <v>Fuera de Convenio</v>
          </cell>
          <cell r="N737" t="str">
            <v>Indeterminado</v>
          </cell>
          <cell r="O737" t="str">
            <v>Edif. Petrobras</v>
          </cell>
          <cell r="P737">
            <v>34731</v>
          </cell>
        </row>
        <row r="738">
          <cell r="A738">
            <v>60002206</v>
          </cell>
          <cell r="B738" t="str">
            <v>SIMONETTI, CAROLA MARIA</v>
          </cell>
          <cell r="C738" t="str">
            <v>ASISTENTE</v>
          </cell>
          <cell r="D738">
            <v>53</v>
          </cell>
          <cell r="E738" t="str">
            <v>Funciones Centralizadas</v>
          </cell>
          <cell r="F738" t="str">
            <v>Fun. Centr. PB Arg. S.A.</v>
          </cell>
          <cell r="G738" t="str">
            <v>GCIA. EJECUTIVA DE RR.HH.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 t="str">
            <v>Activos</v>
          </cell>
          <cell r="M738" t="str">
            <v>Fuera de Convenio</v>
          </cell>
          <cell r="N738" t="str">
            <v>Indeterminado</v>
          </cell>
          <cell r="O738" t="str">
            <v>Edif. Petrobras</v>
          </cell>
          <cell r="P738">
            <v>39027</v>
          </cell>
        </row>
        <row r="739">
          <cell r="A739">
            <v>60002207</v>
          </cell>
          <cell r="B739" t="str">
            <v>HOURS, GUSTAVO LUIS</v>
          </cell>
          <cell r="C739" t="str">
            <v>ABOGADO CONSULTOR</v>
          </cell>
          <cell r="D739">
            <v>57</v>
          </cell>
          <cell r="E739" t="str">
            <v>Funciones Centralizadas</v>
          </cell>
          <cell r="F739" t="str">
            <v>Fun. Centr. PB Arg. S.A.</v>
          </cell>
          <cell r="G739" t="str">
            <v>DIRECCION DE LEGALES</v>
          </cell>
          <cell r="H739" t="str">
            <v>LEGALES E&amp;P</v>
          </cell>
          <cell r="I739">
            <v>0</v>
          </cell>
          <cell r="J739">
            <v>0</v>
          </cell>
          <cell r="K739">
            <v>0</v>
          </cell>
          <cell r="L739" t="str">
            <v>Activos</v>
          </cell>
          <cell r="M739" t="str">
            <v>Fuera de Convenio</v>
          </cell>
          <cell r="N739" t="str">
            <v>Indeterminado</v>
          </cell>
          <cell r="O739" t="str">
            <v>Edif. Petrobras</v>
          </cell>
          <cell r="P739">
            <v>37221</v>
          </cell>
        </row>
        <row r="740">
          <cell r="A740">
            <v>60002208</v>
          </cell>
          <cell r="B740" t="str">
            <v>MIR, FERNANDO OSCAR</v>
          </cell>
          <cell r="C740" t="str">
            <v>ANALISTA SR.</v>
          </cell>
          <cell r="D740">
            <v>56</v>
          </cell>
          <cell r="E740" t="str">
            <v>Funciones Centralizadas</v>
          </cell>
          <cell r="F740" t="str">
            <v>Fun. Centr. PB Arg. S.A.</v>
          </cell>
          <cell r="G740" t="str">
            <v>GCIA. EJECUTIVA DE CSMS</v>
          </cell>
          <cell r="H740" t="str">
            <v>CSMS INDUSTRIAL Y FFCC</v>
          </cell>
          <cell r="I740">
            <v>0</v>
          </cell>
          <cell r="J740">
            <v>0</v>
          </cell>
          <cell r="K740">
            <v>0</v>
          </cell>
          <cell r="L740" t="str">
            <v>Activos</v>
          </cell>
          <cell r="M740" t="str">
            <v>Fuera de Convenio</v>
          </cell>
          <cell r="N740" t="str">
            <v>Indeterminado</v>
          </cell>
          <cell r="O740" t="str">
            <v>Edif. Petrobras</v>
          </cell>
          <cell r="P740">
            <v>35735</v>
          </cell>
        </row>
        <row r="741">
          <cell r="A741">
            <v>60002214</v>
          </cell>
          <cell r="B741" t="str">
            <v>BARRERE, JUAN PABLO</v>
          </cell>
          <cell r="C741" t="str">
            <v>TRADER SR.</v>
          </cell>
          <cell r="D741">
            <v>56</v>
          </cell>
          <cell r="E741" t="str">
            <v>Funciones Centralizadas</v>
          </cell>
          <cell r="F741" t="str">
            <v>Fun. Centr. PB Arg. S.A.</v>
          </cell>
          <cell r="G741" t="str">
            <v>DIRECCION COMERCIAL</v>
          </cell>
          <cell r="H741" t="str">
            <v>PLANIFICACION Y SUMINISTROS</v>
          </cell>
          <cell r="I741" t="str">
            <v>SUMINISTROS</v>
          </cell>
          <cell r="J741" t="str">
            <v>COMPRA VENTA DE CRUDO</v>
          </cell>
          <cell r="K741">
            <v>0</v>
          </cell>
          <cell r="L741" t="str">
            <v>Activos</v>
          </cell>
          <cell r="M741" t="str">
            <v>Fuera de Convenio</v>
          </cell>
          <cell r="N741" t="str">
            <v>Indeterminado</v>
          </cell>
          <cell r="O741" t="str">
            <v>Edif. Petrobras</v>
          </cell>
          <cell r="P741">
            <v>35346</v>
          </cell>
        </row>
        <row r="742">
          <cell r="A742">
            <v>60002222</v>
          </cell>
          <cell r="B742" t="str">
            <v>FERNANDEZ VAZQUEZ, GUSTAVO</v>
          </cell>
          <cell r="C742" t="str">
            <v>AUDITOR SR.</v>
          </cell>
          <cell r="D742">
            <v>56</v>
          </cell>
          <cell r="E742" t="str">
            <v>Funciones Centralizadas</v>
          </cell>
          <cell r="F742" t="str">
            <v>Fun. Centr. PB Arg. S.A.</v>
          </cell>
          <cell r="G742" t="str">
            <v>GCIA. EJECUTIVA DE  AUDITORIA INTERNA</v>
          </cell>
          <cell r="H742" t="str">
            <v>AUDITORIA CTROL INTERNO, COMPLIANCE, RIE</v>
          </cell>
          <cell r="I742">
            <v>0</v>
          </cell>
          <cell r="J742">
            <v>0</v>
          </cell>
          <cell r="K742">
            <v>0</v>
          </cell>
          <cell r="L742" t="str">
            <v>Activos</v>
          </cell>
          <cell r="M742" t="str">
            <v>Fuera de Convenio</v>
          </cell>
          <cell r="N742" t="str">
            <v>Indeterminado</v>
          </cell>
          <cell r="O742" t="str">
            <v>Edif. Petrobras</v>
          </cell>
          <cell r="P742">
            <v>38596</v>
          </cell>
        </row>
        <row r="743">
          <cell r="A743">
            <v>60002237</v>
          </cell>
          <cell r="B743" t="str">
            <v>LUPINACCI, LORENA FERNANDA</v>
          </cell>
          <cell r="C743" t="str">
            <v>GERENTE</v>
          </cell>
          <cell r="D743">
            <v>57</v>
          </cell>
          <cell r="E743" t="str">
            <v>Funciones Centralizadas</v>
          </cell>
          <cell r="F743" t="str">
            <v>Fun. Centr. PB Arg. S.A.</v>
          </cell>
          <cell r="G743" t="str">
            <v>DIRECCION DE ADMINIST. Y FINANZAS</v>
          </cell>
          <cell r="H743" t="str">
            <v>IMPUESTOS</v>
          </cell>
          <cell r="I743" t="str">
            <v>E&amp;P, AREAS Y OTRAS SOCIEDADES</v>
          </cell>
          <cell r="J743">
            <v>0</v>
          </cell>
          <cell r="K743">
            <v>0</v>
          </cell>
          <cell r="L743" t="str">
            <v>Activos</v>
          </cell>
          <cell r="M743" t="str">
            <v>Fuera de Convenio</v>
          </cell>
          <cell r="N743" t="str">
            <v>Indeterminado</v>
          </cell>
          <cell r="O743" t="str">
            <v>Edif. Petrobras</v>
          </cell>
          <cell r="P743">
            <v>36429</v>
          </cell>
        </row>
        <row r="744">
          <cell r="A744">
            <v>60002240</v>
          </cell>
          <cell r="B744" t="str">
            <v>VOZZA, ADRIAN ALEJANDRO</v>
          </cell>
          <cell r="C744" t="str">
            <v>ANALISTA SSR.</v>
          </cell>
          <cell r="D744">
            <v>53</v>
          </cell>
          <cell r="E744" t="str">
            <v>Funciones Centralizadas</v>
          </cell>
          <cell r="F744" t="str">
            <v>Fun. Centr. PB Arg. S.A.</v>
          </cell>
          <cell r="G744" t="str">
            <v>DIRECCION COMERCIAL</v>
          </cell>
          <cell r="H744" t="str">
            <v>PLANIFICACION Y SUMINISTROS</v>
          </cell>
          <cell r="I744" t="str">
            <v>SUMINISTROS</v>
          </cell>
          <cell r="J744" t="str">
            <v>BACK OFFICE Y ADM. DE OP.</v>
          </cell>
          <cell r="K744">
            <v>0</v>
          </cell>
          <cell r="L744" t="str">
            <v>Activos</v>
          </cell>
          <cell r="M744" t="str">
            <v>Fuera de Convenio</v>
          </cell>
          <cell r="N744" t="str">
            <v>Indeterminado</v>
          </cell>
          <cell r="O744" t="str">
            <v>Edif. Petrobras</v>
          </cell>
          <cell r="P744">
            <v>34001</v>
          </cell>
        </row>
        <row r="745">
          <cell r="A745">
            <v>60002241</v>
          </cell>
          <cell r="B745" t="str">
            <v>TORNELLI, DAMIAN GUSTAVO</v>
          </cell>
          <cell r="C745" t="str">
            <v>SUPERVISOR</v>
          </cell>
          <cell r="D745">
            <v>55</v>
          </cell>
          <cell r="E745" t="str">
            <v>Funciones Centralizadas</v>
          </cell>
          <cell r="F745" t="str">
            <v>Fun. Centr. PB Arg. S.A.</v>
          </cell>
          <cell r="G745" t="str">
            <v>DIRECCION DE ADMINIST. Y FINANZAS</v>
          </cell>
          <cell r="H745" t="str">
            <v>FINANZAS</v>
          </cell>
          <cell r="I745" t="str">
            <v>CREDITOS Y COBRANZAS</v>
          </cell>
          <cell r="J745" t="str">
            <v>CREDITOS</v>
          </cell>
          <cell r="K745">
            <v>0</v>
          </cell>
          <cell r="L745" t="str">
            <v>Activos</v>
          </cell>
          <cell r="M745" t="str">
            <v>Fuera de Convenio</v>
          </cell>
          <cell r="N745" t="str">
            <v>Indeterminado</v>
          </cell>
          <cell r="O745" t="str">
            <v>Edif. Petrobras</v>
          </cell>
          <cell r="P745">
            <v>32966</v>
          </cell>
        </row>
        <row r="746">
          <cell r="A746">
            <v>60002251</v>
          </cell>
          <cell r="B746" t="str">
            <v>DEL VECCHIO, KARINA ANDREA</v>
          </cell>
          <cell r="C746" t="str">
            <v>GERENTE</v>
          </cell>
          <cell r="D746">
            <v>59</v>
          </cell>
          <cell r="E746" t="str">
            <v>Funciones Centralizadas</v>
          </cell>
          <cell r="F746" t="str">
            <v>Fun. Centr. PB Arg. S.A.</v>
          </cell>
          <cell r="G746" t="str">
            <v>GCIA. EJECUTIVA DE CTROL DE GEST Y EST P</v>
          </cell>
          <cell r="H746" t="str">
            <v>CONTROL DE GESTION PROY., A&amp;F Y FFCC</v>
          </cell>
          <cell r="I746" t="str">
            <v>CONTROL DE GESTION PROYECTOS</v>
          </cell>
          <cell r="J746">
            <v>0</v>
          </cell>
          <cell r="K746">
            <v>0</v>
          </cell>
          <cell r="L746" t="str">
            <v>Activos</v>
          </cell>
          <cell r="M746" t="str">
            <v>Fuera de Convenio</v>
          </cell>
          <cell r="N746" t="str">
            <v>Indeterminado</v>
          </cell>
          <cell r="O746" t="str">
            <v>Edif. Petrobras</v>
          </cell>
          <cell r="P746">
            <v>38845</v>
          </cell>
        </row>
        <row r="747">
          <cell r="A747">
            <v>60002258</v>
          </cell>
          <cell r="B747" t="str">
            <v>QUINTANA, CARLOS GUIDO</v>
          </cell>
          <cell r="C747" t="str">
            <v>GERENTE</v>
          </cell>
          <cell r="D747">
            <v>59</v>
          </cell>
          <cell r="E747" t="str">
            <v>Funciones Centralizadas</v>
          </cell>
          <cell r="F747" t="str">
            <v>Fun. Centr. PB Arg. S.A.</v>
          </cell>
          <cell r="G747" t="str">
            <v>DIRECCION DE ADMINIST. Y FINANZAS</v>
          </cell>
          <cell r="H747" t="str">
            <v>FINANZAS</v>
          </cell>
          <cell r="I747" t="str">
            <v>OPERACIONES FINANCIERAS</v>
          </cell>
          <cell r="J747">
            <v>0</v>
          </cell>
          <cell r="K747">
            <v>0</v>
          </cell>
          <cell r="L747" t="str">
            <v>Activos</v>
          </cell>
          <cell r="M747" t="str">
            <v>Fuera de Convenio</v>
          </cell>
          <cell r="N747" t="str">
            <v>Indeterminado</v>
          </cell>
          <cell r="O747" t="str">
            <v>Edif. Petrobras</v>
          </cell>
          <cell r="P747">
            <v>33259</v>
          </cell>
        </row>
        <row r="748">
          <cell r="A748">
            <v>60002259</v>
          </cell>
          <cell r="B748" t="str">
            <v>COSENTINO, PABLO ALEJANDRO</v>
          </cell>
          <cell r="C748" t="str">
            <v>GERENTE</v>
          </cell>
          <cell r="D748">
            <v>60</v>
          </cell>
          <cell r="E748" t="str">
            <v>Funciones Centralizadas</v>
          </cell>
          <cell r="F748" t="str">
            <v>Fun. Centr. PB Arg. S.A.</v>
          </cell>
          <cell r="G748" t="str">
            <v>DIRECCION DE ADMINIST. Y FINANZAS</v>
          </cell>
          <cell r="H748" t="str">
            <v>TECNOLOGIA INFORMATICA</v>
          </cell>
          <cell r="I748" t="str">
            <v>GOBIERNO DE PROCESOS Y SOLUCIONES</v>
          </cell>
          <cell r="J748">
            <v>0</v>
          </cell>
          <cell r="K748">
            <v>0</v>
          </cell>
          <cell r="L748" t="str">
            <v>Activos</v>
          </cell>
          <cell r="M748" t="str">
            <v>Fuera de Convenio</v>
          </cell>
          <cell r="N748" t="str">
            <v>Indeterminado</v>
          </cell>
          <cell r="O748" t="str">
            <v>Edif. Petrobras</v>
          </cell>
          <cell r="P748">
            <v>38369</v>
          </cell>
        </row>
        <row r="749">
          <cell r="A749">
            <v>60002263</v>
          </cell>
          <cell r="B749" t="str">
            <v>CHARLES, MARIA SOLANGE</v>
          </cell>
          <cell r="C749" t="str">
            <v>ANALISTA SSR.</v>
          </cell>
          <cell r="D749">
            <v>54</v>
          </cell>
          <cell r="E749" t="str">
            <v>Funciones Centralizadas</v>
          </cell>
          <cell r="F749" t="str">
            <v>Fun. Centr. PB Arg. S.A.</v>
          </cell>
          <cell r="G749" t="str">
            <v>DIRECCION DE ADMINIST. Y FINANZAS</v>
          </cell>
          <cell r="H749" t="str">
            <v>ADMINISTRACION</v>
          </cell>
          <cell r="I749" t="str">
            <v>NORMAS Y ESTADOS CONTABLES</v>
          </cell>
          <cell r="J749" t="str">
            <v>CONSOLIDACION</v>
          </cell>
          <cell r="K749">
            <v>0</v>
          </cell>
          <cell r="L749" t="str">
            <v>Activos</v>
          </cell>
          <cell r="M749" t="str">
            <v>Fuera de Convenio</v>
          </cell>
          <cell r="N749" t="str">
            <v>Indeterminado</v>
          </cell>
          <cell r="O749" t="str">
            <v>Edif. Petrobras</v>
          </cell>
          <cell r="P749">
            <v>38110</v>
          </cell>
        </row>
        <row r="750">
          <cell r="A750">
            <v>60002269</v>
          </cell>
          <cell r="B750" t="str">
            <v>BERGE, FERNANDO LUIS</v>
          </cell>
          <cell r="C750" t="str">
            <v>JEFE</v>
          </cell>
          <cell r="D750">
            <v>58</v>
          </cell>
          <cell r="E750" t="str">
            <v>Funciones Centralizadas</v>
          </cell>
          <cell r="F750" t="str">
            <v>Fun. Centr. PB Arg. S.A.</v>
          </cell>
          <cell r="G750" t="str">
            <v>DIRECCION DE ADMINIST. Y FINANZAS</v>
          </cell>
          <cell r="H750" t="str">
            <v>FINANZAS</v>
          </cell>
          <cell r="I750" t="str">
            <v>OPERACIONES FINANCIERAS</v>
          </cell>
          <cell r="J750">
            <v>0</v>
          </cell>
          <cell r="K750">
            <v>0</v>
          </cell>
          <cell r="L750" t="str">
            <v>Activos</v>
          </cell>
          <cell r="M750" t="str">
            <v>Fuera de Convenio</v>
          </cell>
          <cell r="N750" t="str">
            <v>Indeterminado</v>
          </cell>
          <cell r="O750" t="str">
            <v>Edif. Petrobras</v>
          </cell>
          <cell r="P750">
            <v>35661</v>
          </cell>
        </row>
        <row r="751">
          <cell r="A751">
            <v>60002275</v>
          </cell>
          <cell r="B751" t="str">
            <v>BACIGALUPO, CARLOS MARIA</v>
          </cell>
          <cell r="C751" t="str">
            <v>JEFE</v>
          </cell>
          <cell r="D751">
            <v>56</v>
          </cell>
          <cell r="E751" t="str">
            <v>Funciones Centralizadas</v>
          </cell>
          <cell r="F751" t="str">
            <v>Fun. Centr. PB Arg. S.A.</v>
          </cell>
          <cell r="G751" t="str">
            <v>DIRECCION COMERCIAL</v>
          </cell>
          <cell r="H751" t="str">
            <v>PLANIFICACION Y SUMINISTROS</v>
          </cell>
          <cell r="I751" t="str">
            <v>PLANIFICACION</v>
          </cell>
          <cell r="J751" t="str">
            <v>PLANIFICACION LARGO PLAZO</v>
          </cell>
          <cell r="K751">
            <v>0</v>
          </cell>
          <cell r="L751" t="str">
            <v>Activos</v>
          </cell>
          <cell r="M751" t="str">
            <v>Fuera de Convenio</v>
          </cell>
          <cell r="N751" t="str">
            <v>Indeterminado</v>
          </cell>
          <cell r="O751" t="str">
            <v>Edif. Petrobras</v>
          </cell>
          <cell r="P751">
            <v>35977</v>
          </cell>
        </row>
        <row r="752">
          <cell r="A752">
            <v>60002278</v>
          </cell>
          <cell r="B752" t="str">
            <v>LAURIA, LUCIANO ANDRES</v>
          </cell>
          <cell r="C752" t="str">
            <v>COORDINADOR</v>
          </cell>
          <cell r="D752">
            <v>57</v>
          </cell>
          <cell r="E752" t="str">
            <v>Funciones Centralizadas</v>
          </cell>
          <cell r="F752" t="str">
            <v>Fun. Centr. PB Arg. S.A.</v>
          </cell>
          <cell r="G752" t="str">
            <v>GCIA. EJECUTIVA DE COMUNICACIONES</v>
          </cell>
          <cell r="H752" t="str">
            <v>PUBLICIDAD, PATROCINIOS &amp; MARKETING</v>
          </cell>
          <cell r="I752" t="str">
            <v>COMUNICACIONES INTERNAS Y EDITORIAL</v>
          </cell>
          <cell r="J752">
            <v>0</v>
          </cell>
          <cell r="K752">
            <v>0</v>
          </cell>
          <cell r="L752" t="str">
            <v>Activos</v>
          </cell>
          <cell r="M752" t="str">
            <v>Fuera de Convenio</v>
          </cell>
          <cell r="N752" t="str">
            <v>Indeterminado</v>
          </cell>
          <cell r="O752" t="str">
            <v>Edif. Petrobras</v>
          </cell>
          <cell r="P752">
            <v>38749</v>
          </cell>
        </row>
        <row r="753">
          <cell r="A753">
            <v>60002280</v>
          </cell>
          <cell r="B753" t="str">
            <v>MARINOVICH, LAURA BEATRIZ</v>
          </cell>
          <cell r="C753" t="str">
            <v>ABOGADO SR.</v>
          </cell>
          <cell r="D753">
            <v>56</v>
          </cell>
          <cell r="E753" t="str">
            <v>Funciones Centralizadas</v>
          </cell>
          <cell r="F753" t="str">
            <v>Fun. Centr. PB Arg. S.A.</v>
          </cell>
          <cell r="G753" t="str">
            <v>DIRECCION DE LEGALES</v>
          </cell>
          <cell r="H753" t="str">
            <v>LEGALES COMERCIAL</v>
          </cell>
          <cell r="I753">
            <v>0</v>
          </cell>
          <cell r="J753">
            <v>0</v>
          </cell>
          <cell r="K753">
            <v>0</v>
          </cell>
          <cell r="L753" t="str">
            <v>Activos</v>
          </cell>
          <cell r="M753" t="str">
            <v>Fuera de Convenio</v>
          </cell>
          <cell r="N753" t="str">
            <v>Indeterminado</v>
          </cell>
          <cell r="O753" t="str">
            <v>Edif. Petrobras</v>
          </cell>
          <cell r="P753">
            <v>36342</v>
          </cell>
        </row>
        <row r="754">
          <cell r="A754">
            <v>60002288</v>
          </cell>
          <cell r="B754" t="str">
            <v>SCHMITT, PATRICIO GUILLERM</v>
          </cell>
          <cell r="C754" t="str">
            <v>COORDINADOR</v>
          </cell>
          <cell r="D754">
            <v>59</v>
          </cell>
          <cell r="E754" t="str">
            <v>Funciones Centralizadas</v>
          </cell>
          <cell r="F754" t="str">
            <v>Fun. Centr. PB Arg. S.A.</v>
          </cell>
          <cell r="G754" t="str">
            <v>GCIA. EJECUTIVA DE RR.HH.</v>
          </cell>
          <cell r="H754" t="str">
            <v>RR.HH. INDUSTRIAL</v>
          </cell>
          <cell r="I754">
            <v>0</v>
          </cell>
          <cell r="J754">
            <v>0</v>
          </cell>
          <cell r="K754">
            <v>0</v>
          </cell>
          <cell r="L754" t="str">
            <v>Activos</v>
          </cell>
          <cell r="M754" t="str">
            <v>Fuera de Convenio</v>
          </cell>
          <cell r="N754" t="str">
            <v>Indeterminado</v>
          </cell>
          <cell r="O754" t="str">
            <v>Edif. Petrobras</v>
          </cell>
          <cell r="P754">
            <v>36923</v>
          </cell>
        </row>
        <row r="755">
          <cell r="A755">
            <v>60002292</v>
          </cell>
          <cell r="B755" t="str">
            <v>MARRERO DE TORCHIA, LILIAN G.</v>
          </cell>
          <cell r="C755" t="str">
            <v>ANALISTA JR.</v>
          </cell>
          <cell r="D755">
            <v>53</v>
          </cell>
          <cell r="E755" t="str">
            <v>Funciones Centralizadas</v>
          </cell>
          <cell r="F755" t="str">
            <v>Fun. Centr. PB Arg. S.A.</v>
          </cell>
          <cell r="G755" t="str">
            <v>GCIA. EJECUTIVA DE RR.HH.</v>
          </cell>
          <cell r="H755" t="str">
            <v>SERVICIOS DE RR. HH.</v>
          </cell>
          <cell r="I755" t="str">
            <v>ADMINISTRACION DE PERSONAL &amp; ASIG. INTER</v>
          </cell>
          <cell r="J755">
            <v>0</v>
          </cell>
          <cell r="K755">
            <v>0</v>
          </cell>
          <cell r="L755" t="str">
            <v>Activos</v>
          </cell>
          <cell r="M755" t="str">
            <v>Fuera de Convenio</v>
          </cell>
          <cell r="N755" t="str">
            <v>Indeterminado</v>
          </cell>
          <cell r="O755" t="str">
            <v>Edif. Petrobras</v>
          </cell>
          <cell r="P755">
            <v>34001</v>
          </cell>
        </row>
        <row r="756">
          <cell r="A756">
            <v>60002295</v>
          </cell>
          <cell r="B756" t="str">
            <v>VARELA, FABIAN OSVALDO</v>
          </cell>
          <cell r="C756" t="str">
            <v>ANALISTA SSR.</v>
          </cell>
          <cell r="D756">
            <v>55</v>
          </cell>
          <cell r="E756" t="str">
            <v>Funciones Centralizadas</v>
          </cell>
          <cell r="F756" t="str">
            <v>Fun. Centr. PB Arg. S.A.</v>
          </cell>
          <cell r="G756" t="str">
            <v>GCIA. EJECUTIVA DE COMUNICACIONES</v>
          </cell>
          <cell r="H756" t="str">
            <v>ASUNTOS CORPORATIVOS Y PRENSA</v>
          </cell>
          <cell r="I756" t="str">
            <v>PLANEAMIENTO Y CONTROL PRESUPUESTARIO</v>
          </cell>
          <cell r="J756">
            <v>0</v>
          </cell>
          <cell r="K756">
            <v>0</v>
          </cell>
          <cell r="L756" t="str">
            <v>Activos</v>
          </cell>
          <cell r="M756" t="str">
            <v>Fuera de Convenio</v>
          </cell>
          <cell r="N756" t="str">
            <v>Indeterminado</v>
          </cell>
          <cell r="O756" t="str">
            <v>Edif. Petrobras</v>
          </cell>
          <cell r="P756">
            <v>38322</v>
          </cell>
        </row>
        <row r="757">
          <cell r="A757">
            <v>60002296</v>
          </cell>
          <cell r="B757" t="str">
            <v>DE ANGELIS MOREYRA, GEORGINA MARIA</v>
          </cell>
          <cell r="C757" t="str">
            <v>ANALISTA SSR.</v>
          </cell>
          <cell r="D757">
            <v>53</v>
          </cell>
          <cell r="E757" t="str">
            <v>Funciones Centralizadas</v>
          </cell>
          <cell r="F757" t="str">
            <v>Fun. Centr. PB Arg. S.A.</v>
          </cell>
          <cell r="G757" t="str">
            <v>DIRECCION COMERCIAL</v>
          </cell>
          <cell r="H757" t="str">
            <v>PLANIFICACION Y SUMINISTROS</v>
          </cell>
          <cell r="I757" t="str">
            <v>SUMINISTROS</v>
          </cell>
          <cell r="J757" t="str">
            <v>CONTRATACION DE TRANSPORTE</v>
          </cell>
          <cell r="K757">
            <v>0</v>
          </cell>
          <cell r="L757" t="str">
            <v>Activos</v>
          </cell>
          <cell r="M757" t="str">
            <v>Fuera de Convenio</v>
          </cell>
          <cell r="N757" t="str">
            <v>Indeterminado</v>
          </cell>
          <cell r="O757" t="str">
            <v>Edif. Petrobras</v>
          </cell>
          <cell r="P757">
            <v>38246</v>
          </cell>
        </row>
        <row r="758">
          <cell r="A758">
            <v>60002297</v>
          </cell>
          <cell r="B758" t="str">
            <v>PEREZ GONZALEZ, JAVIER ALEJA</v>
          </cell>
          <cell r="C758" t="str">
            <v>ANALISTA JR.</v>
          </cell>
          <cell r="D758">
            <v>53</v>
          </cell>
          <cell r="E758" t="str">
            <v>Funciones Centralizadas</v>
          </cell>
          <cell r="F758" t="str">
            <v>Fun. Centr. PB Arg. S.A.</v>
          </cell>
          <cell r="G758" t="str">
            <v>DIRECCION DE ADMINIST. Y FINANZAS</v>
          </cell>
          <cell r="H758" t="str">
            <v>FINANZAS</v>
          </cell>
          <cell r="I758" t="str">
            <v>CREDITOS Y COBRANZAS</v>
          </cell>
          <cell r="J758" t="str">
            <v>CREDITOS</v>
          </cell>
          <cell r="K758">
            <v>0</v>
          </cell>
          <cell r="L758" t="str">
            <v>Activos</v>
          </cell>
          <cell r="M758" t="str">
            <v>Fuera de Convenio</v>
          </cell>
          <cell r="N758" t="str">
            <v>Indeterminado</v>
          </cell>
          <cell r="O758" t="str">
            <v>Edif. Petrobras</v>
          </cell>
          <cell r="P758">
            <v>34921</v>
          </cell>
        </row>
        <row r="759">
          <cell r="A759">
            <v>60002303</v>
          </cell>
          <cell r="B759" t="str">
            <v>MORANDO, JORGE ALBERTO</v>
          </cell>
          <cell r="C759" t="str">
            <v>COMPRADOR SR.</v>
          </cell>
          <cell r="D759">
            <v>56</v>
          </cell>
          <cell r="E759" t="str">
            <v>Funciones Centralizadas</v>
          </cell>
          <cell r="F759" t="str">
            <v>Fun. Centr. PB Arg. S.A.</v>
          </cell>
          <cell r="G759" t="str">
            <v>DIRECCION DE ADMINIST. Y FINANZAS</v>
          </cell>
          <cell r="H759" t="str">
            <v>COMPRAS Y CONTRATACIONES</v>
          </cell>
          <cell r="I759" t="str">
            <v>INDUSTRIAL Y COMERCIAL</v>
          </cell>
          <cell r="J759" t="str">
            <v>LOGISTICA COMERCIAL</v>
          </cell>
          <cell r="K759">
            <v>0</v>
          </cell>
          <cell r="L759" t="str">
            <v>Activos</v>
          </cell>
          <cell r="M759" t="str">
            <v>Fuera de Convenio</v>
          </cell>
          <cell r="N759" t="str">
            <v>Indeterminado</v>
          </cell>
          <cell r="O759" t="str">
            <v>Edif. Petrobras</v>
          </cell>
          <cell r="P759">
            <v>35583</v>
          </cell>
        </row>
        <row r="760">
          <cell r="A760">
            <v>60002310</v>
          </cell>
          <cell r="B760" t="str">
            <v>MACARO, LUCIANA YANINA</v>
          </cell>
          <cell r="C760" t="str">
            <v>ANALISTA SSR.</v>
          </cell>
          <cell r="D760">
            <v>55</v>
          </cell>
          <cell r="E760" t="str">
            <v>Funciones Centralizadas</v>
          </cell>
          <cell r="F760" t="str">
            <v>Fun. Centr. PB Arg. S.A.</v>
          </cell>
          <cell r="G760" t="str">
            <v>GCIA. EJECUTIVA DE CTROL DE GEST Y EST P</v>
          </cell>
          <cell r="H760" t="str">
            <v>CONTROL DE GESTION PROY., A&amp;F Y FFCC</v>
          </cell>
          <cell r="I760" t="str">
            <v>CONTROL DE GESTION PROYECTOS</v>
          </cell>
          <cell r="J760">
            <v>0</v>
          </cell>
          <cell r="K760">
            <v>0</v>
          </cell>
          <cell r="L760" t="str">
            <v>Activos</v>
          </cell>
          <cell r="M760" t="str">
            <v>Fuera de Convenio</v>
          </cell>
          <cell r="N760" t="str">
            <v>Indeterminado</v>
          </cell>
          <cell r="O760" t="str">
            <v>Edif. Petrobras</v>
          </cell>
          <cell r="P760">
            <v>35431</v>
          </cell>
        </row>
        <row r="761">
          <cell r="A761">
            <v>60002326</v>
          </cell>
          <cell r="B761" t="str">
            <v>ROMERO DUTRUEL, GABRIELA MARIA</v>
          </cell>
          <cell r="C761" t="str">
            <v>ANALISTA SR.</v>
          </cell>
          <cell r="D761">
            <v>56</v>
          </cell>
          <cell r="E761" t="str">
            <v>Funciones Centralizadas</v>
          </cell>
          <cell r="F761" t="str">
            <v>Fun. Centr. PB Arg. S.A.</v>
          </cell>
          <cell r="G761" t="str">
            <v>DIRECCION DE ADMINIST. Y FINANZAS</v>
          </cell>
          <cell r="H761" t="str">
            <v>TECNOLOGIA INFORMATICA</v>
          </cell>
          <cell r="I761" t="str">
            <v>DESARROLLO Y MANTENIM. DE APLICACIONES</v>
          </cell>
          <cell r="J761" t="str">
            <v>MANTENIMIENTO DE APLICACIONES</v>
          </cell>
          <cell r="K761">
            <v>0</v>
          </cell>
          <cell r="L761" t="str">
            <v>Activos</v>
          </cell>
          <cell r="M761" t="str">
            <v>Fuera de Convenio</v>
          </cell>
          <cell r="N761" t="str">
            <v>Indeterminado</v>
          </cell>
          <cell r="O761" t="str">
            <v>Edif. Petrobras</v>
          </cell>
          <cell r="P761">
            <v>36906</v>
          </cell>
        </row>
        <row r="762">
          <cell r="A762">
            <v>60002329</v>
          </cell>
          <cell r="B762" t="str">
            <v>PULKA, ADRIAN GUILLERMO</v>
          </cell>
          <cell r="C762" t="str">
            <v>COORDINADOR</v>
          </cell>
          <cell r="D762">
            <v>56</v>
          </cell>
          <cell r="E762" t="str">
            <v>Funciones Centralizadas</v>
          </cell>
          <cell r="F762" t="str">
            <v>Fun. Centr. PB Arg. S.A.</v>
          </cell>
          <cell r="G762" t="str">
            <v>GCIA. EJECUTIVA DE  AUDITORIA INTERNA</v>
          </cell>
          <cell r="H762" t="str">
            <v>AUDITORIA CTROL INTERNO, COMPLIANCE, RIE</v>
          </cell>
          <cell r="I762">
            <v>0</v>
          </cell>
          <cell r="J762">
            <v>0</v>
          </cell>
          <cell r="K762">
            <v>0</v>
          </cell>
          <cell r="L762" t="str">
            <v>Activos</v>
          </cell>
          <cell r="M762" t="str">
            <v>Fuera de Convenio</v>
          </cell>
          <cell r="N762" t="str">
            <v>Indeterminado</v>
          </cell>
          <cell r="O762" t="str">
            <v>Edif. Petrobras</v>
          </cell>
          <cell r="P762">
            <v>35857</v>
          </cell>
        </row>
        <row r="763">
          <cell r="A763">
            <v>60002338</v>
          </cell>
          <cell r="B763" t="str">
            <v>PEREYRA, MIRIAM NOEMI MAG</v>
          </cell>
          <cell r="C763" t="str">
            <v>ANALISTA SSR.</v>
          </cell>
          <cell r="D763">
            <v>54</v>
          </cell>
          <cell r="E763" t="str">
            <v>Funciones Centralizadas</v>
          </cell>
          <cell r="F763" t="str">
            <v>Fun. Centr. PB Arg. S.A.</v>
          </cell>
          <cell r="G763" t="str">
            <v>DIRECCION DE ADMINIST. Y FINANZAS</v>
          </cell>
          <cell r="H763" t="str">
            <v>FINANZAS</v>
          </cell>
          <cell r="I763" t="str">
            <v>COMEX Y SEGUROS</v>
          </cell>
          <cell r="J763" t="str">
            <v>COBRANZAS Y LIQUIDACION DE DIVISAS</v>
          </cell>
          <cell r="K763">
            <v>0</v>
          </cell>
          <cell r="L763" t="str">
            <v>Activos</v>
          </cell>
          <cell r="M763" t="str">
            <v>Fuera de Convenio</v>
          </cell>
          <cell r="N763" t="str">
            <v>Indeterminado</v>
          </cell>
          <cell r="O763" t="str">
            <v>Edif. Petrobras</v>
          </cell>
          <cell r="P763">
            <v>34029</v>
          </cell>
        </row>
        <row r="764">
          <cell r="A764">
            <v>60002357</v>
          </cell>
          <cell r="B764" t="str">
            <v>PONTE, SERGIO ARIEL</v>
          </cell>
          <cell r="C764" t="str">
            <v>ANALISTA JR.</v>
          </cell>
          <cell r="D764">
            <v>53</v>
          </cell>
          <cell r="E764" t="str">
            <v>Funciones Centralizadas</v>
          </cell>
          <cell r="F764" t="str">
            <v>Fun. Centr. PB Arg. S.A.</v>
          </cell>
          <cell r="G764" t="str">
            <v>DIRECCION DE ADMINIST. Y FINANZAS</v>
          </cell>
          <cell r="H764" t="str">
            <v>FINANZAS</v>
          </cell>
          <cell r="I764" t="str">
            <v>TESORERIA</v>
          </cell>
          <cell r="J764" t="str">
            <v>CONCILIACIONES BANCARIAS</v>
          </cell>
          <cell r="K764">
            <v>0</v>
          </cell>
          <cell r="L764" t="str">
            <v>Activos</v>
          </cell>
          <cell r="M764" t="str">
            <v>Fuera de Convenio</v>
          </cell>
          <cell r="N764" t="str">
            <v>Indeterminado</v>
          </cell>
          <cell r="O764" t="str">
            <v>Edif. Petrobras</v>
          </cell>
          <cell r="P764">
            <v>34943</v>
          </cell>
        </row>
        <row r="765">
          <cell r="A765">
            <v>60002363</v>
          </cell>
          <cell r="B765" t="str">
            <v>CORIA, MARIA MERCEDES</v>
          </cell>
          <cell r="C765" t="str">
            <v>ANALISTA SSR.</v>
          </cell>
          <cell r="D765">
            <v>55</v>
          </cell>
          <cell r="E765" t="str">
            <v>Funciones Centralizadas</v>
          </cell>
          <cell r="F765" t="str">
            <v>Fun. Centr. PB Arg. S.A.</v>
          </cell>
          <cell r="G765" t="str">
            <v>DIRECCION DE ADMINIST. Y FINANZAS</v>
          </cell>
          <cell r="H765" t="str">
            <v>IMPUESTOS</v>
          </cell>
          <cell r="I765" t="str">
            <v>IMPUESTOS INDIRECTOS</v>
          </cell>
          <cell r="J765">
            <v>0</v>
          </cell>
          <cell r="K765">
            <v>0</v>
          </cell>
          <cell r="L765" t="str">
            <v>Activos</v>
          </cell>
          <cell r="M765" t="str">
            <v>Fuera de Convenio</v>
          </cell>
          <cell r="N765" t="str">
            <v>Indeterminado</v>
          </cell>
          <cell r="O765" t="str">
            <v>Edif. Petrobras</v>
          </cell>
          <cell r="P765">
            <v>35947</v>
          </cell>
        </row>
        <row r="766">
          <cell r="A766">
            <v>60002364</v>
          </cell>
          <cell r="B766" t="str">
            <v>BRUNENGO, PABLO SEBASTIAN</v>
          </cell>
          <cell r="C766" t="str">
            <v>ANALISTA JR.</v>
          </cell>
          <cell r="D766">
            <v>53</v>
          </cell>
          <cell r="E766" t="str">
            <v>Funciones Centralizadas</v>
          </cell>
          <cell r="F766" t="str">
            <v>Fun. Centr. PB Arg. S.A.</v>
          </cell>
          <cell r="G766" t="str">
            <v>GCIA. EJECUTIVA DE RR.HH.</v>
          </cell>
          <cell r="H766" t="str">
            <v>SERVICIOS DE RR. HH.</v>
          </cell>
          <cell r="I766" t="str">
            <v>LIQUIDACION DE HABERES</v>
          </cell>
          <cell r="J766">
            <v>0</v>
          </cell>
          <cell r="K766">
            <v>0</v>
          </cell>
          <cell r="L766" t="str">
            <v>Activos</v>
          </cell>
          <cell r="M766" t="str">
            <v>Fuera de Convenio</v>
          </cell>
          <cell r="N766" t="str">
            <v>Indeterminado</v>
          </cell>
          <cell r="O766" t="str">
            <v>Edif. Petrobras</v>
          </cell>
          <cell r="P766">
            <v>38369</v>
          </cell>
        </row>
        <row r="767">
          <cell r="A767">
            <v>60002370</v>
          </cell>
          <cell r="B767" t="str">
            <v>SUREDA, JUAN FRANCISCO</v>
          </cell>
          <cell r="C767" t="str">
            <v>ANALISTA SSR.</v>
          </cell>
          <cell r="D767">
            <v>55</v>
          </cell>
          <cell r="E767" t="str">
            <v>Funciones Centralizadas</v>
          </cell>
          <cell r="F767" t="str">
            <v>Fun. Centr. PB Arg. S.A.</v>
          </cell>
          <cell r="G767" t="str">
            <v>DIRECCION DE ADMINIST. Y FINANZAS</v>
          </cell>
          <cell r="H767" t="str">
            <v>ADMINISTRACION</v>
          </cell>
          <cell r="I767" t="str">
            <v>NORMAS Y ESTADOS CONTABLES</v>
          </cell>
          <cell r="J767" t="str">
            <v>CONSOLIDACION</v>
          </cell>
          <cell r="K767">
            <v>0</v>
          </cell>
          <cell r="L767" t="str">
            <v>Activos</v>
          </cell>
          <cell r="M767" t="str">
            <v>Fuera de Convenio</v>
          </cell>
          <cell r="N767" t="str">
            <v>Indeterminado</v>
          </cell>
          <cell r="O767" t="str">
            <v>Edif. Petrobras</v>
          </cell>
          <cell r="P767">
            <v>34870</v>
          </cell>
        </row>
        <row r="768">
          <cell r="A768">
            <v>60002372</v>
          </cell>
          <cell r="B768" t="str">
            <v>BISCHOFF, EMILIANO PABLO</v>
          </cell>
          <cell r="C768" t="str">
            <v>AUDITOR SR.</v>
          </cell>
          <cell r="D768">
            <v>56</v>
          </cell>
          <cell r="E768" t="str">
            <v>Funciones Centralizadas</v>
          </cell>
          <cell r="F768" t="str">
            <v>Fun. Centr. PB Arg. S.A.</v>
          </cell>
          <cell r="G768" t="str">
            <v>GCIA. EJECUTIVA DE  AUDITORIA INTERNA</v>
          </cell>
          <cell r="H768" t="str">
            <v>AUDITORIA COMERCIAL, DISTRIBUCION Y FFCC</v>
          </cell>
          <cell r="I768">
            <v>0</v>
          </cell>
          <cell r="J768">
            <v>0</v>
          </cell>
          <cell r="K768">
            <v>0</v>
          </cell>
          <cell r="L768" t="str">
            <v>Activos</v>
          </cell>
          <cell r="M768" t="str">
            <v>Fuera de Convenio</v>
          </cell>
          <cell r="N768" t="str">
            <v>Indeterminado</v>
          </cell>
          <cell r="O768" t="str">
            <v>Edif. Petrobras</v>
          </cell>
          <cell r="P768">
            <v>37012</v>
          </cell>
        </row>
        <row r="769">
          <cell r="A769">
            <v>60002384</v>
          </cell>
          <cell r="B769" t="str">
            <v>MORENO, ANDREA PAOLA</v>
          </cell>
          <cell r="C769" t="str">
            <v>ANALISTA SSR.</v>
          </cell>
          <cell r="D769">
            <v>55</v>
          </cell>
          <cell r="E769" t="str">
            <v>Funciones Centralizadas</v>
          </cell>
          <cell r="F769" t="str">
            <v>Fun. Centr. PB Arg. S.A.</v>
          </cell>
          <cell r="G769" t="str">
            <v>DIRECCION DE ADMINIST. Y FINANZAS</v>
          </cell>
          <cell r="H769" t="str">
            <v>ADMINISTRACION</v>
          </cell>
          <cell r="I769" t="str">
            <v>NORMAS Y ESTADOS CONTABLES</v>
          </cell>
          <cell r="J769" t="str">
            <v>NORMAS Y REPORTES INTERNACIONALES</v>
          </cell>
          <cell r="K769">
            <v>0</v>
          </cell>
          <cell r="L769" t="str">
            <v>Activos</v>
          </cell>
          <cell r="M769" t="str">
            <v>Fuera de Convenio</v>
          </cell>
          <cell r="N769" t="str">
            <v>Indeterminado</v>
          </cell>
          <cell r="O769" t="str">
            <v>Edif. Petrobras</v>
          </cell>
          <cell r="P769">
            <v>38544</v>
          </cell>
        </row>
        <row r="770">
          <cell r="A770">
            <v>60002386</v>
          </cell>
          <cell r="B770" t="str">
            <v>BRUNEMBERG, ANA CARINA</v>
          </cell>
          <cell r="C770" t="str">
            <v>ANALISTA JR.</v>
          </cell>
          <cell r="D770">
            <v>53</v>
          </cell>
          <cell r="E770" t="str">
            <v>Funciones Centralizadas</v>
          </cell>
          <cell r="F770" t="str">
            <v>Fun. Centr. PB Arg. S.A.</v>
          </cell>
          <cell r="G770" t="str">
            <v>DIRECCION DE ADMINIST. Y FINANZAS</v>
          </cell>
          <cell r="H770" t="str">
            <v>IMPUESTOS</v>
          </cell>
          <cell r="I770" t="str">
            <v>E&amp;P, AREAS Y OTRAS SOCIEDADES</v>
          </cell>
          <cell r="J770">
            <v>0</v>
          </cell>
          <cell r="K770">
            <v>0</v>
          </cell>
          <cell r="L770" t="str">
            <v>Activos</v>
          </cell>
          <cell r="M770" t="str">
            <v>Fuera de Convenio</v>
          </cell>
          <cell r="N770" t="str">
            <v>Indeterminado</v>
          </cell>
          <cell r="O770" t="str">
            <v>Edif. Petrobras</v>
          </cell>
          <cell r="P770">
            <v>39090</v>
          </cell>
        </row>
        <row r="771">
          <cell r="A771">
            <v>60002392</v>
          </cell>
          <cell r="B771" t="str">
            <v>ALAIMO, CARLA ROMINA</v>
          </cell>
          <cell r="C771" t="str">
            <v>COORDINADOR</v>
          </cell>
          <cell r="D771">
            <v>56</v>
          </cell>
          <cell r="E771" t="str">
            <v>Funciones Centralizadas</v>
          </cell>
          <cell r="F771" t="str">
            <v>Fun. Centr. PB Arg. S.A.</v>
          </cell>
          <cell r="G771" t="str">
            <v>GCIA. EJECUTIVA DE RR.HH.</v>
          </cell>
          <cell r="H771" t="str">
            <v>GESTION DE CLIMA ORGANIZACIONAL</v>
          </cell>
          <cell r="I771">
            <v>0</v>
          </cell>
          <cell r="J771">
            <v>0</v>
          </cell>
          <cell r="K771">
            <v>0</v>
          </cell>
          <cell r="L771" t="str">
            <v>Activos</v>
          </cell>
          <cell r="M771" t="str">
            <v>Fuera de Convenio</v>
          </cell>
          <cell r="N771" t="str">
            <v>Indeterminado</v>
          </cell>
          <cell r="O771" t="str">
            <v>Edif. Petrobras</v>
          </cell>
          <cell r="P771">
            <v>37165</v>
          </cell>
        </row>
        <row r="772">
          <cell r="A772">
            <v>60002393</v>
          </cell>
          <cell r="B772" t="str">
            <v>DURO, GUSTAVO FABIAN</v>
          </cell>
          <cell r="C772" t="str">
            <v>COORDINADOR</v>
          </cell>
          <cell r="D772">
            <v>57</v>
          </cell>
          <cell r="E772" t="str">
            <v>Funciones Centralizadas</v>
          </cell>
          <cell r="F772" t="str">
            <v>Fun. Centr. PB Arg. S.A.</v>
          </cell>
          <cell r="G772" t="str">
            <v>GCIA. EJECUTIVA DE RR.HH.</v>
          </cell>
          <cell r="H772" t="str">
            <v>RELACIONES LABORALES</v>
          </cell>
          <cell r="I772" t="str">
            <v>RR.LL. NEGOCIO E&amp;P</v>
          </cell>
          <cell r="J772">
            <v>0</v>
          </cell>
          <cell r="K772">
            <v>0</v>
          </cell>
          <cell r="L772" t="str">
            <v>Activos</v>
          </cell>
          <cell r="M772" t="str">
            <v>Fuera de Convenio</v>
          </cell>
          <cell r="N772" t="str">
            <v>Indeterminado</v>
          </cell>
          <cell r="O772" t="str">
            <v>Edif. Petrobras</v>
          </cell>
          <cell r="P772">
            <v>34608</v>
          </cell>
        </row>
        <row r="773">
          <cell r="A773">
            <v>60002411</v>
          </cell>
          <cell r="B773" t="str">
            <v>IACOI, DIEGO OSVALDO</v>
          </cell>
          <cell r="C773" t="str">
            <v>ANALISTA SSR.</v>
          </cell>
          <cell r="D773">
            <v>54</v>
          </cell>
          <cell r="E773" t="str">
            <v>Funciones Centralizadas</v>
          </cell>
          <cell r="F773" t="str">
            <v>Fun. Centr. PB Arg. S.A.</v>
          </cell>
          <cell r="G773" t="str">
            <v>DIRECCION DE ADMINIST. Y FINANZAS</v>
          </cell>
          <cell r="H773" t="str">
            <v>FINANZAS</v>
          </cell>
          <cell r="I773" t="str">
            <v>PLANEAMIENTO FINANCIERO Y RRII</v>
          </cell>
          <cell r="J773" t="str">
            <v>APOYO A LOS NEGOCIOS</v>
          </cell>
          <cell r="K773">
            <v>0</v>
          </cell>
          <cell r="L773" t="str">
            <v>Activos</v>
          </cell>
          <cell r="M773" t="str">
            <v>Fuera de Convenio</v>
          </cell>
          <cell r="N773" t="str">
            <v>Indeterminado</v>
          </cell>
          <cell r="O773" t="str">
            <v>Edif. Petrobras</v>
          </cell>
          <cell r="P773">
            <v>35536</v>
          </cell>
        </row>
        <row r="774">
          <cell r="A774">
            <v>60002415</v>
          </cell>
          <cell r="B774" t="str">
            <v>MENDEZ, MONICA GRISELDA</v>
          </cell>
          <cell r="C774" t="str">
            <v>ANALISTA SR.</v>
          </cell>
          <cell r="D774">
            <v>57</v>
          </cell>
          <cell r="E774" t="str">
            <v>Funciones Centralizadas</v>
          </cell>
          <cell r="F774" t="str">
            <v>Fun. Centr. PB Arg. S.A.</v>
          </cell>
          <cell r="G774" t="str">
            <v>GCIA. EJECUTIVA DE CTROL DE GEST Y EST P</v>
          </cell>
          <cell r="H774" t="str">
            <v>CONTROL DE GESTION PROY., A&amp;F Y FFCC</v>
          </cell>
          <cell r="I774" t="str">
            <v>CONTROL DE GESTION PROYECTOS</v>
          </cell>
          <cell r="J774">
            <v>0</v>
          </cell>
          <cell r="K774">
            <v>0</v>
          </cell>
          <cell r="L774" t="str">
            <v>Activos</v>
          </cell>
          <cell r="M774" t="str">
            <v>Fuera de Convenio</v>
          </cell>
          <cell r="N774" t="str">
            <v>Indeterminado</v>
          </cell>
          <cell r="O774" t="str">
            <v>Edif. Petrobras</v>
          </cell>
          <cell r="P774">
            <v>38384</v>
          </cell>
        </row>
        <row r="775">
          <cell r="A775">
            <v>60002419</v>
          </cell>
          <cell r="B775" t="str">
            <v>STURTZ, JAVIER ALBERTO</v>
          </cell>
          <cell r="C775" t="str">
            <v>ANALISTA SSR.</v>
          </cell>
          <cell r="D775">
            <v>55</v>
          </cell>
          <cell r="E775" t="str">
            <v>Funciones Centralizadas</v>
          </cell>
          <cell r="F775" t="str">
            <v>Fun. Centr. PB Arg. S.A.</v>
          </cell>
          <cell r="G775" t="str">
            <v>DIRECCION DE ADMINIST. Y FINANZAS</v>
          </cell>
          <cell r="H775" t="str">
            <v>TECNOLOGIA INFORMATICA</v>
          </cell>
          <cell r="I775" t="str">
            <v>GOBIERNO DE PROCESOS Y SOLUCIONES</v>
          </cell>
          <cell r="J775">
            <v>0</v>
          </cell>
          <cell r="K775">
            <v>0</v>
          </cell>
          <cell r="L775" t="str">
            <v>Activos</v>
          </cell>
          <cell r="M775" t="str">
            <v>Fuera de Convenio</v>
          </cell>
          <cell r="N775" t="str">
            <v>Indeterminado</v>
          </cell>
          <cell r="O775" t="str">
            <v>Edif. Petrobras</v>
          </cell>
          <cell r="P775">
            <v>34639</v>
          </cell>
        </row>
        <row r="776">
          <cell r="A776">
            <v>60002426</v>
          </cell>
          <cell r="B776" t="str">
            <v>CARATTI, FERNANDO</v>
          </cell>
          <cell r="C776" t="str">
            <v>GERENTE</v>
          </cell>
          <cell r="D776">
            <v>61</v>
          </cell>
          <cell r="E776" t="str">
            <v>Funciones Centralizadas</v>
          </cell>
          <cell r="F776" t="str">
            <v>Fun. Centr. PB Arg. S.A.</v>
          </cell>
          <cell r="G776" t="str">
            <v>GCIA. EJECUTIVA DE CTROL DE GEST Y EST P</v>
          </cell>
          <cell r="H776" t="str">
            <v>CONTROL DE GESTION DE NEGOCIOS</v>
          </cell>
          <cell r="I776">
            <v>0</v>
          </cell>
          <cell r="J776">
            <v>0</v>
          </cell>
          <cell r="K776">
            <v>0</v>
          </cell>
          <cell r="L776" t="str">
            <v>Activos</v>
          </cell>
          <cell r="M776" t="str">
            <v>Fuera de Convenio</v>
          </cell>
          <cell r="N776" t="str">
            <v>Indeterminado</v>
          </cell>
          <cell r="O776" t="str">
            <v>Edif. Petrobras</v>
          </cell>
          <cell r="P776">
            <v>35962</v>
          </cell>
        </row>
        <row r="777">
          <cell r="A777">
            <v>60002433</v>
          </cell>
          <cell r="B777" t="str">
            <v>MOURE, MARTIN ROBERTO</v>
          </cell>
          <cell r="C777" t="str">
            <v>ABOGADO CONSULTOR</v>
          </cell>
          <cell r="D777">
            <v>57</v>
          </cell>
          <cell r="E777" t="str">
            <v>Funciones Centralizadas</v>
          </cell>
          <cell r="F777" t="str">
            <v>Fun. Centr. PB Arg. S.A.</v>
          </cell>
          <cell r="G777" t="str">
            <v>DIRECCION DE LEGALES</v>
          </cell>
          <cell r="H777" t="str">
            <v>LEGALES COMERCIAL</v>
          </cell>
          <cell r="I777">
            <v>0</v>
          </cell>
          <cell r="J777">
            <v>0</v>
          </cell>
          <cell r="K777">
            <v>0</v>
          </cell>
          <cell r="L777" t="str">
            <v>Activos</v>
          </cell>
          <cell r="M777" t="str">
            <v>Fuera de Convenio</v>
          </cell>
          <cell r="N777" t="str">
            <v>Indeterminado</v>
          </cell>
          <cell r="O777" t="str">
            <v>Edif. Petrobras</v>
          </cell>
          <cell r="P777">
            <v>36678</v>
          </cell>
        </row>
        <row r="778">
          <cell r="A778">
            <v>60002446</v>
          </cell>
          <cell r="B778" t="str">
            <v>MENEGHETTI, EDUARDO GASTON</v>
          </cell>
          <cell r="C778" t="str">
            <v>ANALISTA SSR.</v>
          </cell>
          <cell r="D778">
            <v>54</v>
          </cell>
          <cell r="E778" t="str">
            <v>Funciones Centralizadas</v>
          </cell>
          <cell r="F778" t="str">
            <v>Fun. Centr. PB Arg. S.A.</v>
          </cell>
          <cell r="G778" t="str">
            <v>DIRECCION DE ADMINIST. Y FINANZAS</v>
          </cell>
          <cell r="H778" t="str">
            <v>FINANZAS</v>
          </cell>
          <cell r="I778" t="str">
            <v>COMEX Y SEGUROS</v>
          </cell>
          <cell r="J778" t="str">
            <v>EXPORTACIONES</v>
          </cell>
          <cell r="K778">
            <v>0</v>
          </cell>
          <cell r="L778" t="str">
            <v>Activos</v>
          </cell>
          <cell r="M778" t="str">
            <v>Fuera de Convenio</v>
          </cell>
          <cell r="N778" t="str">
            <v>Indeterminado</v>
          </cell>
          <cell r="O778" t="str">
            <v>Edif. Petrobras</v>
          </cell>
          <cell r="P778">
            <v>37571</v>
          </cell>
        </row>
        <row r="779">
          <cell r="A779">
            <v>60002454</v>
          </cell>
          <cell r="B779" t="str">
            <v>PORCHETTO, GUILLERMO EDUARDO</v>
          </cell>
          <cell r="C779" t="str">
            <v>ANALISTA SSR.</v>
          </cell>
          <cell r="D779">
            <v>54</v>
          </cell>
          <cell r="E779" t="str">
            <v>Funciones Centralizadas</v>
          </cell>
          <cell r="F779" t="str">
            <v>Fun. Centr. PB Arg. S.A.</v>
          </cell>
          <cell r="G779" t="str">
            <v>DIRECCION DE ADMINIST. Y FINANZAS</v>
          </cell>
          <cell r="H779" t="str">
            <v>FINANZAS</v>
          </cell>
          <cell r="I779" t="str">
            <v>COMEX Y SEGUROS</v>
          </cell>
          <cell r="J779" t="str">
            <v>SEGUROS</v>
          </cell>
          <cell r="K779">
            <v>0</v>
          </cell>
          <cell r="L779" t="str">
            <v>Activos</v>
          </cell>
          <cell r="M779" t="str">
            <v>Fuera de Convenio</v>
          </cell>
          <cell r="N779" t="str">
            <v>Indeterminado</v>
          </cell>
          <cell r="O779" t="str">
            <v>Edif. Petrobras</v>
          </cell>
          <cell r="P779">
            <v>38306</v>
          </cell>
        </row>
        <row r="780">
          <cell r="A780">
            <v>60002458</v>
          </cell>
          <cell r="B780" t="str">
            <v>PANELLA, MARIA ALEJANDRA</v>
          </cell>
          <cell r="C780" t="str">
            <v>ANALISTA SSR.</v>
          </cell>
          <cell r="D780">
            <v>55</v>
          </cell>
          <cell r="E780" t="str">
            <v>Funciones Centralizadas</v>
          </cell>
          <cell r="F780" t="str">
            <v>Fun. Centr. PB Arg. S.A.</v>
          </cell>
          <cell r="G780" t="str">
            <v>GCIA. EJECUTIVA DE COMUNICACIONES</v>
          </cell>
          <cell r="H780" t="str">
            <v>PUBLICIDAD, PATROCINIOS &amp; MARKETING</v>
          </cell>
          <cell r="I780" t="str">
            <v>MARKETING</v>
          </cell>
          <cell r="J780">
            <v>0</v>
          </cell>
          <cell r="K780">
            <v>0</v>
          </cell>
          <cell r="L780" t="str">
            <v>Activos</v>
          </cell>
          <cell r="M780" t="str">
            <v>Fuera de Convenio</v>
          </cell>
          <cell r="N780" t="str">
            <v>Indeterminado</v>
          </cell>
          <cell r="O780" t="str">
            <v>Edif. Petrobras</v>
          </cell>
          <cell r="P780">
            <v>36861</v>
          </cell>
        </row>
        <row r="781">
          <cell r="A781">
            <v>60002480</v>
          </cell>
          <cell r="B781" t="str">
            <v>ROMERO KRAUSE, MARCOS</v>
          </cell>
          <cell r="C781" t="str">
            <v>ANALISTA SR.</v>
          </cell>
          <cell r="D781">
            <v>56</v>
          </cell>
          <cell r="E781" t="str">
            <v>Funciones Centralizadas</v>
          </cell>
          <cell r="F781" t="str">
            <v>Fun. Centr. PB Arg. S.A.</v>
          </cell>
          <cell r="G781" t="str">
            <v>DIRECCION DE ADMINIST. Y FINANZAS</v>
          </cell>
          <cell r="H781" t="str">
            <v>TECNOLOGIA INFORMATICA</v>
          </cell>
          <cell r="I781" t="str">
            <v>GOBIERNO DE PROCESOS Y SOLUCIONES</v>
          </cell>
          <cell r="J781">
            <v>0</v>
          </cell>
          <cell r="K781">
            <v>0</v>
          </cell>
          <cell r="L781" t="str">
            <v>Activos</v>
          </cell>
          <cell r="M781" t="str">
            <v>Fuera de Convenio</v>
          </cell>
          <cell r="N781" t="str">
            <v>Indeterminado</v>
          </cell>
          <cell r="O781" t="str">
            <v>Edif. Petrobras</v>
          </cell>
          <cell r="P781">
            <v>35704</v>
          </cell>
        </row>
        <row r="782">
          <cell r="A782">
            <v>60002481</v>
          </cell>
          <cell r="B782" t="str">
            <v>PREDKO, SONIA ROXANA</v>
          </cell>
          <cell r="C782" t="str">
            <v>GERENTE</v>
          </cell>
          <cell r="D782">
            <v>60</v>
          </cell>
          <cell r="E782" t="str">
            <v>Funciones Centralizadas</v>
          </cell>
          <cell r="F782" t="str">
            <v>Fun. Centr. PB Arg. S.A.</v>
          </cell>
          <cell r="G782" t="str">
            <v>GCIA. EJECUTIVA DE CSMS</v>
          </cell>
          <cell r="H782" t="str">
            <v>CSMS INDUSTRIAL Y FFCC</v>
          </cell>
          <cell r="I782">
            <v>0</v>
          </cell>
          <cell r="J782">
            <v>0</v>
          </cell>
          <cell r="K782">
            <v>0</v>
          </cell>
          <cell r="L782" t="str">
            <v>Activos</v>
          </cell>
          <cell r="M782" t="str">
            <v>Fuera de Convenio</v>
          </cell>
          <cell r="N782" t="str">
            <v>Indeterminado</v>
          </cell>
          <cell r="O782" t="str">
            <v>Edif. Petrobras</v>
          </cell>
          <cell r="P782">
            <v>35551</v>
          </cell>
        </row>
        <row r="783">
          <cell r="A783">
            <v>60002483</v>
          </cell>
          <cell r="B783" t="str">
            <v>TRICARICO, MARIA JULIETA</v>
          </cell>
          <cell r="C783" t="str">
            <v>SECRETARIA</v>
          </cell>
          <cell r="D783">
            <v>53</v>
          </cell>
          <cell r="E783" t="str">
            <v>Funciones Centralizadas</v>
          </cell>
          <cell r="F783" t="str">
            <v>Fun. Centr. PB Arg. S.A.</v>
          </cell>
          <cell r="G783" t="str">
            <v>DIRECCION DE LEGALES</v>
          </cell>
          <cell r="H783" t="str">
            <v>LEGALES E&amp;P</v>
          </cell>
          <cell r="I783">
            <v>0</v>
          </cell>
          <cell r="J783">
            <v>0</v>
          </cell>
          <cell r="K783">
            <v>0</v>
          </cell>
          <cell r="L783" t="str">
            <v>Activos</v>
          </cell>
          <cell r="M783" t="str">
            <v>Fuera de Convenio</v>
          </cell>
          <cell r="N783" t="str">
            <v>Indeterminado</v>
          </cell>
          <cell r="O783" t="str">
            <v>Edif. Petrobras</v>
          </cell>
          <cell r="P783">
            <v>38718</v>
          </cell>
        </row>
        <row r="784">
          <cell r="A784">
            <v>60002486</v>
          </cell>
          <cell r="B784" t="str">
            <v>ALVAREZ, GABRIELA</v>
          </cell>
          <cell r="C784" t="str">
            <v>ANALISTA JR.</v>
          </cell>
          <cell r="D784">
            <v>53</v>
          </cell>
          <cell r="E784" t="str">
            <v>Funciones Centralizadas</v>
          </cell>
          <cell r="F784" t="str">
            <v>Fun. Centr. PB Arg. S.A.</v>
          </cell>
          <cell r="G784" t="str">
            <v>DIRECCION DE ADMINIST. Y FINANZAS</v>
          </cell>
          <cell r="H784" t="str">
            <v>IMPUESTOS</v>
          </cell>
          <cell r="I784" t="str">
            <v>IMPUESTOS DIRECTOS</v>
          </cell>
          <cell r="J784">
            <v>0</v>
          </cell>
          <cell r="K784">
            <v>0</v>
          </cell>
          <cell r="L784" t="str">
            <v>Activos</v>
          </cell>
          <cell r="M784" t="str">
            <v>Fuera de Convenio</v>
          </cell>
          <cell r="N784" t="str">
            <v>Indeterminado</v>
          </cell>
          <cell r="O784" t="str">
            <v>Edif. Petrobras</v>
          </cell>
          <cell r="P784">
            <v>35254</v>
          </cell>
        </row>
        <row r="785">
          <cell r="A785">
            <v>60002487</v>
          </cell>
          <cell r="B785" t="str">
            <v>SALATINO, PAOLA CARLA</v>
          </cell>
          <cell r="C785" t="str">
            <v>ANALISTA JR.</v>
          </cell>
          <cell r="D785">
            <v>53</v>
          </cell>
          <cell r="E785" t="str">
            <v>Funciones Centralizadas</v>
          </cell>
          <cell r="F785" t="str">
            <v>Fun. Centr. PB Arg. S.A.</v>
          </cell>
          <cell r="G785" t="str">
            <v>DIRECCION DE ADMINIST. Y FINANZAS</v>
          </cell>
          <cell r="H785" t="str">
            <v>ADMINISTRACION</v>
          </cell>
          <cell r="I785" t="str">
            <v>CUENTAS A PAGAR</v>
          </cell>
          <cell r="J785" t="str">
            <v>ATENCION A PROVEEDORES</v>
          </cell>
          <cell r="K785">
            <v>0</v>
          </cell>
          <cell r="L785" t="str">
            <v>Activos</v>
          </cell>
          <cell r="M785" t="str">
            <v>Fuera de Convenio</v>
          </cell>
          <cell r="N785" t="str">
            <v>Indeterminado</v>
          </cell>
          <cell r="O785" t="str">
            <v>Edif. Petrobras</v>
          </cell>
          <cell r="P785">
            <v>36892</v>
          </cell>
        </row>
        <row r="786">
          <cell r="A786">
            <v>60002491</v>
          </cell>
          <cell r="B786" t="str">
            <v>SAIZ, MARIANA ANDREA</v>
          </cell>
          <cell r="C786" t="str">
            <v>COMPRADOR SSR.</v>
          </cell>
          <cell r="D786">
            <v>55</v>
          </cell>
          <cell r="E786" t="str">
            <v>Funciones Centralizadas</v>
          </cell>
          <cell r="F786" t="str">
            <v>Fun. Centr. PB Arg. S.A.</v>
          </cell>
          <cell r="G786" t="str">
            <v>DIRECCION DE ADMINIST. Y FINANZAS</v>
          </cell>
          <cell r="H786" t="str">
            <v>COMPRAS Y CONTRATACIONES</v>
          </cell>
          <cell r="I786" t="str">
            <v>INDUSTRIAL Y COMERCIAL</v>
          </cell>
          <cell r="J786" t="str">
            <v>LOGISTICA COMERCIAL</v>
          </cell>
          <cell r="K786">
            <v>0</v>
          </cell>
          <cell r="L786" t="str">
            <v>Activos</v>
          </cell>
          <cell r="M786" t="str">
            <v>Fuera de Convenio</v>
          </cell>
          <cell r="N786" t="str">
            <v>Indeterminado</v>
          </cell>
          <cell r="O786" t="str">
            <v>Edif. Petrobras</v>
          </cell>
          <cell r="P786">
            <v>35977</v>
          </cell>
        </row>
        <row r="787">
          <cell r="A787">
            <v>60002492</v>
          </cell>
          <cell r="B787" t="str">
            <v>SANCHEZ, ARIEL FRANCISCO</v>
          </cell>
          <cell r="C787" t="str">
            <v>AUDITOR SR.</v>
          </cell>
          <cell r="D787">
            <v>56</v>
          </cell>
          <cell r="E787" t="str">
            <v>Funciones Centralizadas</v>
          </cell>
          <cell r="F787" t="str">
            <v>Fun. Centr. PB Arg. S.A.</v>
          </cell>
          <cell r="G787" t="str">
            <v>GCIA. EJECUTIVA DE  AUDITORIA INTERNA</v>
          </cell>
          <cell r="H787" t="str">
            <v>AUDITORIA INDUSTRIAL, G&amp;E, LOGISTICA Y P</v>
          </cell>
          <cell r="I787">
            <v>0</v>
          </cell>
          <cell r="J787">
            <v>0</v>
          </cell>
          <cell r="K787">
            <v>0</v>
          </cell>
          <cell r="L787" t="str">
            <v>Activos</v>
          </cell>
          <cell r="M787" t="str">
            <v>Fuera de Convenio</v>
          </cell>
          <cell r="N787" t="str">
            <v>Indeterminado</v>
          </cell>
          <cell r="O787" t="str">
            <v>Edif. Petrobras</v>
          </cell>
          <cell r="P787">
            <v>38448</v>
          </cell>
        </row>
        <row r="788">
          <cell r="A788">
            <v>60002494</v>
          </cell>
          <cell r="B788" t="str">
            <v>VILA, PAULA</v>
          </cell>
          <cell r="C788" t="str">
            <v>ANALISTA JR.</v>
          </cell>
          <cell r="D788">
            <v>53</v>
          </cell>
          <cell r="E788" t="str">
            <v>Funciones Centralizadas</v>
          </cell>
          <cell r="F788" t="str">
            <v>Fun. Centr. PB Arg. S.A.</v>
          </cell>
          <cell r="G788" t="str">
            <v>GCIA. EJECUTIVA DE  AUDITORIA INTERNA</v>
          </cell>
          <cell r="H788" t="str">
            <v>SEGURIDAD EMPRESARIAL</v>
          </cell>
          <cell r="I788">
            <v>0</v>
          </cell>
          <cell r="J788">
            <v>0</v>
          </cell>
          <cell r="K788">
            <v>0</v>
          </cell>
          <cell r="L788" t="str">
            <v>Activos</v>
          </cell>
          <cell r="M788" t="str">
            <v>Fuera de Convenio</v>
          </cell>
          <cell r="N788" t="str">
            <v>Indeterminado</v>
          </cell>
          <cell r="O788" t="str">
            <v>Edif. Petrobras</v>
          </cell>
          <cell r="P788">
            <v>36708</v>
          </cell>
        </row>
        <row r="789">
          <cell r="A789">
            <v>60002497</v>
          </cell>
          <cell r="B789" t="str">
            <v>MARTINEZ, KARINA CECILIA</v>
          </cell>
          <cell r="C789" t="str">
            <v>ASISTENTE</v>
          </cell>
          <cell r="D789">
            <v>53</v>
          </cell>
          <cell r="E789" t="str">
            <v>Funciones Centralizadas</v>
          </cell>
          <cell r="F789" t="str">
            <v>Fun. Centr. PB Arg. S.A.</v>
          </cell>
          <cell r="G789" t="str">
            <v>DIRECCION DE ADMINIST. Y FINANZAS</v>
          </cell>
          <cell r="H789" t="str">
            <v>ADMINISTRACION</v>
          </cell>
          <cell r="I789">
            <v>0</v>
          </cell>
          <cell r="J789">
            <v>0</v>
          </cell>
          <cell r="K789">
            <v>0</v>
          </cell>
          <cell r="L789" t="str">
            <v>Activos</v>
          </cell>
          <cell r="M789" t="str">
            <v>Fuera de Convenio</v>
          </cell>
          <cell r="N789" t="str">
            <v>Indeterminado</v>
          </cell>
          <cell r="O789" t="str">
            <v>Edif. Petrobras</v>
          </cell>
          <cell r="P789">
            <v>36923</v>
          </cell>
        </row>
        <row r="790">
          <cell r="A790">
            <v>60002503</v>
          </cell>
          <cell r="B790" t="str">
            <v>KHOURY, JULIA ELENA</v>
          </cell>
          <cell r="C790" t="str">
            <v>ANALISTA SSR.</v>
          </cell>
          <cell r="D790">
            <v>53</v>
          </cell>
          <cell r="E790" t="str">
            <v>Funciones Centralizadas</v>
          </cell>
          <cell r="F790" t="str">
            <v>Fun. Centr. PB Arg. S.A.</v>
          </cell>
          <cell r="G790" t="str">
            <v>DIRECCION COMERCIAL</v>
          </cell>
          <cell r="H790" t="str">
            <v>PLANIFICACION Y SUMINISTROS</v>
          </cell>
          <cell r="I790" t="str">
            <v>SUMINISTROS</v>
          </cell>
          <cell r="J790" t="str">
            <v>BACK OFFICE Y ADM. DE OP.</v>
          </cell>
          <cell r="K790">
            <v>0</v>
          </cell>
          <cell r="L790" t="str">
            <v>Activos</v>
          </cell>
          <cell r="M790" t="str">
            <v>Fuera de Convenio</v>
          </cell>
          <cell r="N790" t="str">
            <v>Indeterminado</v>
          </cell>
          <cell r="O790" t="str">
            <v>Edif. Petrobras</v>
          </cell>
          <cell r="P790">
            <v>38512</v>
          </cell>
        </row>
        <row r="791">
          <cell r="A791">
            <v>60002513</v>
          </cell>
          <cell r="B791" t="str">
            <v>CENTURION, MARIEL AGUEDA</v>
          </cell>
          <cell r="C791" t="str">
            <v>ASISTENTE</v>
          </cell>
          <cell r="D791">
            <v>53</v>
          </cell>
          <cell r="E791" t="str">
            <v>Funciones Centralizadas</v>
          </cell>
          <cell r="F791" t="str">
            <v>Fun. Centr. PB Arg. S.A.</v>
          </cell>
          <cell r="G791" t="str">
            <v>RELACIONES CON EL GOBIERNO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 t="str">
            <v>Activos</v>
          </cell>
          <cell r="M791" t="str">
            <v>Fuera de Convenio</v>
          </cell>
          <cell r="N791" t="str">
            <v>Indeterminado</v>
          </cell>
          <cell r="O791" t="str">
            <v>Edif. Petrobras</v>
          </cell>
          <cell r="P791">
            <v>35828</v>
          </cell>
        </row>
        <row r="792">
          <cell r="A792">
            <v>60002514</v>
          </cell>
          <cell r="B792" t="str">
            <v>CAÑAS, GERMAN ESTEBAN</v>
          </cell>
          <cell r="C792" t="str">
            <v>ANALISTA SR.</v>
          </cell>
          <cell r="D792">
            <v>54</v>
          </cell>
          <cell r="E792" t="str">
            <v>Funciones Centralizadas</v>
          </cell>
          <cell r="F792" t="str">
            <v>Fun. Centr. PB Arg. S.A.</v>
          </cell>
          <cell r="G792" t="str">
            <v>DIRECCION COMERCIAL</v>
          </cell>
          <cell r="H792" t="str">
            <v>PLANIFICACION Y SUMINISTROS</v>
          </cell>
          <cell r="I792" t="str">
            <v>PLANIFICACION</v>
          </cell>
          <cell r="J792" t="str">
            <v>PLANEAMIENTO OPERATIVO COMBUSTIBLES</v>
          </cell>
          <cell r="K792">
            <v>0</v>
          </cell>
          <cell r="L792" t="str">
            <v>Activos</v>
          </cell>
          <cell r="M792" t="str">
            <v>Fuera de Convenio</v>
          </cell>
          <cell r="N792" t="str">
            <v>Indeterminado</v>
          </cell>
          <cell r="O792" t="str">
            <v>Edif. Petrobras</v>
          </cell>
          <cell r="P792">
            <v>36832</v>
          </cell>
        </row>
        <row r="793">
          <cell r="A793">
            <v>60002516</v>
          </cell>
          <cell r="B793" t="str">
            <v>RUIZ DIAZ, CHRISTIAN EDGARDO</v>
          </cell>
          <cell r="C793" t="str">
            <v>ANALISTA JR.</v>
          </cell>
          <cell r="D793">
            <v>53</v>
          </cell>
          <cell r="E793" t="str">
            <v>Funciones Centralizadas</v>
          </cell>
          <cell r="F793" t="str">
            <v>Fun. Centr. PB Arg. S.A.</v>
          </cell>
          <cell r="G793" t="str">
            <v>GCIA. EJECUTIVA DE RR.HH.</v>
          </cell>
          <cell r="H793" t="str">
            <v>ORGANIZACION Y PLANEAMIENTO DE RR.HH</v>
          </cell>
          <cell r="I793" t="str">
            <v>FORMACION Y DESARROLLO</v>
          </cell>
          <cell r="J793">
            <v>0</v>
          </cell>
          <cell r="K793">
            <v>0</v>
          </cell>
          <cell r="L793" t="str">
            <v>Activos</v>
          </cell>
          <cell r="M793" t="str">
            <v>Fuera de Convenio</v>
          </cell>
          <cell r="N793" t="str">
            <v>Indeterminado</v>
          </cell>
          <cell r="O793" t="str">
            <v>Edif. Petrobras</v>
          </cell>
          <cell r="P793">
            <v>38384</v>
          </cell>
        </row>
        <row r="794">
          <cell r="A794">
            <v>60002520</v>
          </cell>
          <cell r="B794" t="str">
            <v>MARTIN, MARIA VALERIA</v>
          </cell>
          <cell r="C794" t="str">
            <v>ANALISTA JR.</v>
          </cell>
          <cell r="D794">
            <v>53</v>
          </cell>
          <cell r="E794" t="str">
            <v>Funciones Centralizadas</v>
          </cell>
          <cell r="F794" t="str">
            <v>Fun. Centr. PB Arg. S.A.</v>
          </cell>
          <cell r="G794" t="str">
            <v>DIRECCION DE ADMINIST. Y FINANZAS</v>
          </cell>
          <cell r="H794" t="str">
            <v>ADMINISTRACION</v>
          </cell>
          <cell r="I794" t="str">
            <v>PLANEAMIENTO CONTABLE</v>
          </cell>
          <cell r="J794">
            <v>0</v>
          </cell>
          <cell r="K794">
            <v>0</v>
          </cell>
          <cell r="L794" t="str">
            <v>Activos</v>
          </cell>
          <cell r="M794" t="str">
            <v>Fuera de Convenio</v>
          </cell>
          <cell r="N794" t="str">
            <v>Indeterminado</v>
          </cell>
          <cell r="O794" t="str">
            <v>Edif. Petrobras</v>
          </cell>
          <cell r="P794">
            <v>38902</v>
          </cell>
        </row>
        <row r="795">
          <cell r="A795">
            <v>60002521</v>
          </cell>
          <cell r="B795" t="str">
            <v>GARDELLA, MARTIN EZEQUIEL</v>
          </cell>
          <cell r="C795" t="str">
            <v>ABOGADO CONSULTOR</v>
          </cell>
          <cell r="D795">
            <v>57</v>
          </cell>
          <cell r="E795" t="str">
            <v>Funciones Centralizadas</v>
          </cell>
          <cell r="F795" t="str">
            <v>Fun. Centr. PB Arg. S.A.</v>
          </cell>
          <cell r="G795" t="str">
            <v>DIRECCION DE LEGALES</v>
          </cell>
          <cell r="H795" t="str">
            <v>LEGALES E&amp;P</v>
          </cell>
          <cell r="I795">
            <v>0</v>
          </cell>
          <cell r="J795">
            <v>0</v>
          </cell>
          <cell r="K795">
            <v>0</v>
          </cell>
          <cell r="L795" t="str">
            <v>Activos</v>
          </cell>
          <cell r="M795" t="str">
            <v>Fuera de Convenio</v>
          </cell>
          <cell r="N795" t="str">
            <v>Indeterminado</v>
          </cell>
          <cell r="O795" t="str">
            <v>Edif. Petrobras</v>
          </cell>
          <cell r="P795">
            <v>36816</v>
          </cell>
        </row>
        <row r="796">
          <cell r="A796">
            <v>60002537</v>
          </cell>
          <cell r="B796" t="str">
            <v>MARCHIONNI, GABRIEL ANGEL</v>
          </cell>
          <cell r="C796" t="str">
            <v>COORDINADOR</v>
          </cell>
          <cell r="D796">
            <v>57</v>
          </cell>
          <cell r="E796" t="str">
            <v>Funciones Centralizadas</v>
          </cell>
          <cell r="F796" t="str">
            <v>Fun. Centr. PB Arg. S.A.</v>
          </cell>
          <cell r="G796" t="str">
            <v>GCIA. EJECUTIVA DE RR.HH.</v>
          </cell>
          <cell r="H796" t="str">
            <v>ORGANIZACION Y PLANEAMIENTO DE RR.HH</v>
          </cell>
          <cell r="I796" t="str">
            <v>ORGANIZACION Y GESTION</v>
          </cell>
          <cell r="J796">
            <v>0</v>
          </cell>
          <cell r="K796">
            <v>0</v>
          </cell>
          <cell r="L796" t="str">
            <v>Activos</v>
          </cell>
          <cell r="M796" t="str">
            <v>Fuera de Convenio</v>
          </cell>
          <cell r="N796" t="str">
            <v>Indeterminado</v>
          </cell>
          <cell r="O796" t="str">
            <v>Edif. Petrobras</v>
          </cell>
          <cell r="P796">
            <v>37561</v>
          </cell>
        </row>
        <row r="797">
          <cell r="A797">
            <v>60002544</v>
          </cell>
          <cell r="B797" t="str">
            <v>STRIANI, MARIANO ANDRES</v>
          </cell>
          <cell r="C797" t="str">
            <v>LIDER</v>
          </cell>
          <cell r="D797">
            <v>55</v>
          </cell>
          <cell r="E797" t="str">
            <v>Funciones Centralizadas</v>
          </cell>
          <cell r="F797" t="str">
            <v>Fun. Centr. PB Arg. S.A.</v>
          </cell>
          <cell r="G797" t="str">
            <v>DIRECCION DE ADMINIST. Y FINANZAS</v>
          </cell>
          <cell r="H797" t="str">
            <v>TECNOLOGIA INFORMATICA</v>
          </cell>
          <cell r="I797" t="str">
            <v>SOPORTE DE INFRAESTRUCTURA</v>
          </cell>
          <cell r="J797" t="str">
            <v>ADMINISTRACION DE SEGURIDAD</v>
          </cell>
          <cell r="K797">
            <v>0</v>
          </cell>
          <cell r="L797" t="str">
            <v>Activos</v>
          </cell>
          <cell r="M797" t="str">
            <v>Fuera de Convenio</v>
          </cell>
          <cell r="N797" t="str">
            <v>Indeterminado</v>
          </cell>
          <cell r="O797" t="str">
            <v>Edif. Petrobras</v>
          </cell>
          <cell r="P797">
            <v>38412</v>
          </cell>
        </row>
        <row r="798">
          <cell r="A798">
            <v>60002546</v>
          </cell>
          <cell r="B798" t="str">
            <v>ANDINO, LAURA ROSANA</v>
          </cell>
          <cell r="C798" t="str">
            <v>ABOGADO SR.</v>
          </cell>
          <cell r="D798">
            <v>56</v>
          </cell>
          <cell r="E798" t="str">
            <v>Funciones Centralizadas</v>
          </cell>
          <cell r="F798" t="str">
            <v>Fun. Centr. PB Arg. S.A.</v>
          </cell>
          <cell r="G798" t="str">
            <v>DIRECCION DE LEGALES</v>
          </cell>
          <cell r="H798" t="str">
            <v>LEGALES E&amp;P</v>
          </cell>
          <cell r="I798">
            <v>0</v>
          </cell>
          <cell r="J798">
            <v>0</v>
          </cell>
          <cell r="K798">
            <v>0</v>
          </cell>
          <cell r="L798" t="str">
            <v>Activos</v>
          </cell>
          <cell r="M798" t="str">
            <v>Fuera de Convenio</v>
          </cell>
          <cell r="N798" t="str">
            <v>Indeterminado</v>
          </cell>
          <cell r="O798" t="str">
            <v>Edif. Petrobras</v>
          </cell>
          <cell r="P798">
            <v>35735</v>
          </cell>
        </row>
        <row r="799">
          <cell r="A799">
            <v>60002552</v>
          </cell>
          <cell r="B799" t="str">
            <v>SAQUILAN, JAVIER ENRIQUE</v>
          </cell>
          <cell r="C799" t="str">
            <v>ANALISTA SSR.</v>
          </cell>
          <cell r="D799">
            <v>54</v>
          </cell>
          <cell r="E799" t="str">
            <v>Funciones Centralizadas</v>
          </cell>
          <cell r="F799" t="str">
            <v>Fun. Centr. PB Arg. S.A.</v>
          </cell>
          <cell r="G799" t="str">
            <v>DIRECCION DE ADMINIST. Y FINANZAS</v>
          </cell>
          <cell r="H799" t="str">
            <v>ADMINISTRACION</v>
          </cell>
          <cell r="I799" t="str">
            <v>CONTABILIDAD GENERAL</v>
          </cell>
          <cell r="J799" t="str">
            <v>CONTABILIDAD SOCIETARIA</v>
          </cell>
          <cell r="K799">
            <v>0</v>
          </cell>
          <cell r="L799" t="str">
            <v>Activos</v>
          </cell>
          <cell r="M799" t="str">
            <v>Fuera de Convenio</v>
          </cell>
          <cell r="N799" t="str">
            <v>Indeterminado</v>
          </cell>
          <cell r="O799" t="str">
            <v>Edif. Petrobras</v>
          </cell>
          <cell r="P799">
            <v>33970</v>
          </cell>
        </row>
        <row r="800">
          <cell r="A800">
            <v>60002572</v>
          </cell>
          <cell r="B800" t="str">
            <v>LOVERA, VERONICA NOEMI</v>
          </cell>
          <cell r="C800" t="str">
            <v>ANALISTA JR.</v>
          </cell>
          <cell r="D800">
            <v>53</v>
          </cell>
          <cell r="E800" t="str">
            <v>Funciones Centralizadas</v>
          </cell>
          <cell r="F800" t="str">
            <v>Fun. Centr. PB Arg. S.A.</v>
          </cell>
          <cell r="G800" t="str">
            <v>DIRECCION DE ADMINIST. Y FINANZAS</v>
          </cell>
          <cell r="H800" t="str">
            <v>FINANZAS</v>
          </cell>
          <cell r="I800" t="str">
            <v>CREDITOS Y COBRANZAS</v>
          </cell>
          <cell r="J800" t="str">
            <v>CREDITOS</v>
          </cell>
          <cell r="K800">
            <v>0</v>
          </cell>
          <cell r="L800" t="str">
            <v>Activos</v>
          </cell>
          <cell r="M800" t="str">
            <v>Fuera de Convenio</v>
          </cell>
          <cell r="N800" t="str">
            <v>Indeterminado</v>
          </cell>
          <cell r="O800" t="str">
            <v>Edif. Petrobras</v>
          </cell>
          <cell r="P800">
            <v>35096</v>
          </cell>
        </row>
        <row r="801">
          <cell r="A801">
            <v>60002573</v>
          </cell>
          <cell r="B801" t="str">
            <v>MARTA, ANALIA</v>
          </cell>
          <cell r="C801" t="str">
            <v>COORDINADOR</v>
          </cell>
          <cell r="D801">
            <v>56</v>
          </cell>
          <cell r="E801" t="str">
            <v>Funciones Centralizadas</v>
          </cell>
          <cell r="F801" t="str">
            <v>Fun. Centr. PB Arg. S.A.</v>
          </cell>
          <cell r="G801" t="str">
            <v>GCIA. EJECUTIVA DE RR.HH.</v>
          </cell>
          <cell r="H801" t="str">
            <v>ORGANIZACION Y PLANEAMIENTO DE RR.HH</v>
          </cell>
          <cell r="I801" t="str">
            <v>GESTION DE RECURSOS</v>
          </cell>
          <cell r="J801">
            <v>0</v>
          </cell>
          <cell r="K801">
            <v>0</v>
          </cell>
          <cell r="L801" t="str">
            <v>Activos</v>
          </cell>
          <cell r="M801" t="str">
            <v>Fuera de Convenio</v>
          </cell>
          <cell r="N801" t="str">
            <v>Indeterminado</v>
          </cell>
          <cell r="O801" t="str">
            <v>Edif. Petrobras</v>
          </cell>
          <cell r="P801">
            <v>38355</v>
          </cell>
        </row>
        <row r="802">
          <cell r="A802">
            <v>60002577</v>
          </cell>
          <cell r="B802" t="str">
            <v>PALLAVIDINI, AGUSTIN</v>
          </cell>
          <cell r="C802" t="str">
            <v>ANALISTA SR.</v>
          </cell>
          <cell r="D802">
            <v>56</v>
          </cell>
          <cell r="E802" t="str">
            <v>Funciones Centralizadas</v>
          </cell>
          <cell r="F802" t="str">
            <v>Fun. Centr. PB Arg. S.A.</v>
          </cell>
          <cell r="G802" t="str">
            <v>DIRECCION DE ADMINIST. Y FINANZAS</v>
          </cell>
          <cell r="H802" t="str">
            <v>TECNOLOGIA INFORMATICA</v>
          </cell>
          <cell r="I802" t="str">
            <v>GOBIERNO DE PROCESOS Y SOLUCIONES</v>
          </cell>
          <cell r="J802" t="str">
            <v>CICLO COMERCIAL, MANT. , PRODUC. Y PROY</v>
          </cell>
          <cell r="K802">
            <v>0</v>
          </cell>
          <cell r="L802" t="str">
            <v>Activos</v>
          </cell>
          <cell r="M802" t="str">
            <v>Fuera de Convenio</v>
          </cell>
          <cell r="N802" t="str">
            <v>Indeterminado</v>
          </cell>
          <cell r="O802" t="str">
            <v>Edif. Petrobras</v>
          </cell>
          <cell r="P802">
            <v>36962</v>
          </cell>
        </row>
        <row r="803">
          <cell r="A803">
            <v>60002584</v>
          </cell>
          <cell r="B803" t="str">
            <v>GOMEZ DEMARCO, MARIA GABRIELA</v>
          </cell>
          <cell r="C803" t="str">
            <v>ANALISTA SR.</v>
          </cell>
          <cell r="D803">
            <v>56</v>
          </cell>
          <cell r="E803" t="str">
            <v>Funciones Centralizadas</v>
          </cell>
          <cell r="F803" t="str">
            <v>Fun. Centr. PB Arg. S.A.</v>
          </cell>
          <cell r="G803" t="str">
            <v>GCIA. EJECUTIVA DE CTROL DE GEST Y EST P</v>
          </cell>
          <cell r="H803" t="str">
            <v>CONTROL DE GESTION DE NEGOCIOS</v>
          </cell>
          <cell r="I803">
            <v>0</v>
          </cell>
          <cell r="J803">
            <v>0</v>
          </cell>
          <cell r="K803">
            <v>0</v>
          </cell>
          <cell r="L803" t="str">
            <v>Activos</v>
          </cell>
          <cell r="M803" t="str">
            <v>Fuera de Convenio</v>
          </cell>
          <cell r="N803" t="str">
            <v>Indeterminado</v>
          </cell>
          <cell r="O803" t="str">
            <v>Edif. Petrobras</v>
          </cell>
          <cell r="P803">
            <v>35869</v>
          </cell>
        </row>
        <row r="804">
          <cell r="A804">
            <v>60002596</v>
          </cell>
          <cell r="B804" t="str">
            <v>NERGUIZIAN, ANDREA SILVANA</v>
          </cell>
          <cell r="C804" t="str">
            <v>ANALISTA SSR.</v>
          </cell>
          <cell r="D804">
            <v>55</v>
          </cell>
          <cell r="E804" t="str">
            <v>Funciones Centralizadas</v>
          </cell>
          <cell r="F804" t="str">
            <v>Fun. Centr. PB Arg. S.A.</v>
          </cell>
          <cell r="G804" t="str">
            <v>DIRECCION DE ADMINIST. Y FINANZAS</v>
          </cell>
          <cell r="H804" t="str">
            <v>ADMINISTRACION</v>
          </cell>
          <cell r="I804" t="str">
            <v>CONTABILIDAD GENERAL</v>
          </cell>
          <cell r="J804" t="str">
            <v>CONTABILIDAD R&amp;P - COM DOW - G&amp;E - CORP</v>
          </cell>
          <cell r="K804">
            <v>0</v>
          </cell>
          <cell r="L804" t="str">
            <v>Activos</v>
          </cell>
          <cell r="M804" t="str">
            <v>Fuera de Convenio</v>
          </cell>
          <cell r="N804" t="str">
            <v>Indeterminado</v>
          </cell>
          <cell r="O804" t="str">
            <v>Edif. Petrobras</v>
          </cell>
          <cell r="P804">
            <v>37012</v>
          </cell>
        </row>
        <row r="805">
          <cell r="A805">
            <v>60002620</v>
          </cell>
          <cell r="B805" t="str">
            <v>ROMITI, MARIELA LAURA</v>
          </cell>
          <cell r="C805" t="str">
            <v>ANALISTA SSR.</v>
          </cell>
          <cell r="D805">
            <v>54</v>
          </cell>
          <cell r="E805" t="str">
            <v>Funciones Centralizadas</v>
          </cell>
          <cell r="F805" t="str">
            <v>Fun. Centr. PB Arg. S.A.</v>
          </cell>
          <cell r="G805" t="str">
            <v>GCIA. EJECUTIVA DE COMUNICACIONES</v>
          </cell>
          <cell r="H805" t="str">
            <v>PUBLICIDAD, PATROCINIOS &amp; MARKETING</v>
          </cell>
          <cell r="I805" t="str">
            <v>MARKETING</v>
          </cell>
          <cell r="J805">
            <v>0</v>
          </cell>
          <cell r="K805">
            <v>0</v>
          </cell>
          <cell r="L805" t="str">
            <v>Activos</v>
          </cell>
          <cell r="M805" t="str">
            <v>Fuera de Convenio</v>
          </cell>
          <cell r="N805" t="str">
            <v>Indeterminado</v>
          </cell>
          <cell r="O805" t="str">
            <v>Edif. Petrobras</v>
          </cell>
          <cell r="P805">
            <v>34709</v>
          </cell>
        </row>
        <row r="806">
          <cell r="A806">
            <v>60002634</v>
          </cell>
          <cell r="B806" t="str">
            <v>FIGOLI, PABLO MARCELO</v>
          </cell>
          <cell r="C806" t="str">
            <v>ANALISTA SSR.</v>
          </cell>
          <cell r="D806">
            <v>54</v>
          </cell>
          <cell r="E806" t="str">
            <v>Funciones Centralizadas</v>
          </cell>
          <cell r="F806" t="str">
            <v>Fun. Centr. PB Arg. S.A.</v>
          </cell>
          <cell r="G806" t="str">
            <v>DIRECCION DE ADMINIST. Y FINANZAS</v>
          </cell>
          <cell r="H806" t="str">
            <v>FINANZAS</v>
          </cell>
          <cell r="I806" t="str">
            <v>COMEX Y SEGUROS</v>
          </cell>
          <cell r="J806" t="str">
            <v>COBRANZAS Y LIQUIDACION DE DIVISAS</v>
          </cell>
          <cell r="K806">
            <v>0</v>
          </cell>
          <cell r="L806" t="str">
            <v>Activos</v>
          </cell>
          <cell r="M806" t="str">
            <v>Fuera de Convenio</v>
          </cell>
          <cell r="N806" t="str">
            <v>Indeterminado</v>
          </cell>
          <cell r="O806" t="str">
            <v>Edif. Petrobras</v>
          </cell>
          <cell r="P806">
            <v>35370</v>
          </cell>
        </row>
        <row r="807">
          <cell r="A807">
            <v>60002636</v>
          </cell>
          <cell r="B807" t="str">
            <v>DENTI, HERNAN</v>
          </cell>
          <cell r="C807" t="str">
            <v>GERENTE</v>
          </cell>
          <cell r="D807">
            <v>58</v>
          </cell>
          <cell r="E807" t="str">
            <v>Funciones Centralizadas</v>
          </cell>
          <cell r="F807" t="str">
            <v>Fun. Centr. PB Arg. S.A.</v>
          </cell>
          <cell r="G807" t="str">
            <v>GCIA. EJECUTIVA DE CTROL DE GEST Y EST P</v>
          </cell>
          <cell r="H807" t="str">
            <v>PLANEAMIENTO &amp; CTROL. PRESUPUESTARIO</v>
          </cell>
          <cell r="I807" t="str">
            <v>PLAN DE NEGOCIOS, PPTO y PROYECCIONES</v>
          </cell>
          <cell r="J807">
            <v>0</v>
          </cell>
          <cell r="K807">
            <v>0</v>
          </cell>
          <cell r="L807" t="str">
            <v>Activos</v>
          </cell>
          <cell r="M807" t="str">
            <v>Fuera de Convenio</v>
          </cell>
          <cell r="N807" t="str">
            <v>Indeterminado</v>
          </cell>
          <cell r="O807" t="str">
            <v>Edif. Petrobras</v>
          </cell>
          <cell r="P807">
            <v>34351</v>
          </cell>
        </row>
        <row r="808">
          <cell r="A808">
            <v>60002655</v>
          </cell>
          <cell r="B808" t="str">
            <v>FEDOROWSKI, MARTIN</v>
          </cell>
          <cell r="C808" t="str">
            <v>ANALISTA SSR.</v>
          </cell>
          <cell r="D808">
            <v>55</v>
          </cell>
          <cell r="E808" t="str">
            <v>Funciones Centralizadas</v>
          </cell>
          <cell r="F808" t="str">
            <v>Fun. Centr. PB Arg. S.A.</v>
          </cell>
          <cell r="G808" t="str">
            <v>GCIA. EJECUTIVA DE COMUNICACIONES</v>
          </cell>
          <cell r="H808" t="str">
            <v>PUBLICIDAD, PATROCINIOS &amp; MARKETING</v>
          </cell>
          <cell r="I808" t="str">
            <v>COMUNICACIONES INTERNAS Y EDITORIAL</v>
          </cell>
          <cell r="J808">
            <v>0</v>
          </cell>
          <cell r="K808">
            <v>0</v>
          </cell>
          <cell r="L808" t="str">
            <v>Activos</v>
          </cell>
          <cell r="M808" t="str">
            <v>Fuera de Convenio</v>
          </cell>
          <cell r="N808" t="str">
            <v>Indeterminado</v>
          </cell>
          <cell r="O808" t="str">
            <v>Edif. Petrobras</v>
          </cell>
          <cell r="P808">
            <v>34151</v>
          </cell>
        </row>
        <row r="809">
          <cell r="A809">
            <v>60002664</v>
          </cell>
          <cell r="B809" t="str">
            <v>IGLESIAS, MAXIMILIANO</v>
          </cell>
          <cell r="C809" t="str">
            <v>ANALISTA JR.</v>
          </cell>
          <cell r="D809">
            <v>53</v>
          </cell>
          <cell r="E809" t="str">
            <v>Funciones Centralizadas</v>
          </cell>
          <cell r="F809" t="str">
            <v>Fun. Centr. PB Arg. S.A.</v>
          </cell>
          <cell r="G809" t="str">
            <v>DIRECCION DE ADMINIST. Y FINANZAS</v>
          </cell>
          <cell r="H809" t="str">
            <v>FINANZAS</v>
          </cell>
          <cell r="I809" t="str">
            <v>CREDITOS Y COBRANZAS</v>
          </cell>
          <cell r="J809" t="str">
            <v>COBRANZAS Y CUENTAS CORRIENTES</v>
          </cell>
          <cell r="K809">
            <v>0</v>
          </cell>
          <cell r="L809" t="str">
            <v>Activos</v>
          </cell>
          <cell r="M809" t="str">
            <v>Fuera de Convenio</v>
          </cell>
          <cell r="N809" t="str">
            <v>Indeterminado</v>
          </cell>
          <cell r="O809" t="str">
            <v>Edif. Petrobras</v>
          </cell>
          <cell r="P809">
            <v>34610</v>
          </cell>
        </row>
        <row r="810">
          <cell r="A810">
            <v>60002666</v>
          </cell>
          <cell r="B810" t="str">
            <v>CASTELLI, LORENA PAULA</v>
          </cell>
          <cell r="C810" t="str">
            <v>ANALISTA SSR.</v>
          </cell>
          <cell r="D810">
            <v>54</v>
          </cell>
          <cell r="E810" t="str">
            <v>Funciones Centralizadas</v>
          </cell>
          <cell r="F810" t="str">
            <v>Fun. Centr. PB Arg. S.A.</v>
          </cell>
          <cell r="G810" t="str">
            <v>DIRECCION DE ADMINIST. Y FINANZAS</v>
          </cell>
          <cell r="H810" t="str">
            <v>ADMINISTRACION</v>
          </cell>
          <cell r="I810" t="str">
            <v>CONTABILIDAD GENERAL</v>
          </cell>
          <cell r="J810" t="str">
            <v>CONTABILIDAD E&amp;P</v>
          </cell>
          <cell r="K810">
            <v>0</v>
          </cell>
          <cell r="L810" t="str">
            <v>Activos</v>
          </cell>
          <cell r="M810" t="str">
            <v>Fuera de Convenio</v>
          </cell>
          <cell r="N810" t="str">
            <v>Indeterminado</v>
          </cell>
          <cell r="O810" t="str">
            <v>Edif. Petrobras</v>
          </cell>
          <cell r="P810">
            <v>38376</v>
          </cell>
        </row>
        <row r="811">
          <cell r="A811">
            <v>60002670</v>
          </cell>
          <cell r="B811" t="str">
            <v>MAZZONI, FERNANDO ALDO</v>
          </cell>
          <cell r="C811" t="str">
            <v>AUDITOR SR.</v>
          </cell>
          <cell r="D811">
            <v>56</v>
          </cell>
          <cell r="E811" t="str">
            <v>Funciones Centralizadas</v>
          </cell>
          <cell r="F811" t="str">
            <v>Fun. Centr. PB Arg. S.A.</v>
          </cell>
          <cell r="G811" t="str">
            <v>GCIA. EJECUTIVA DE  AUDITORIA INTERNA</v>
          </cell>
          <cell r="H811" t="str">
            <v>AUDITORIA E&amp;P, PROY., JV, PLAN., CTROL E</v>
          </cell>
          <cell r="I811">
            <v>0</v>
          </cell>
          <cell r="J811">
            <v>0</v>
          </cell>
          <cell r="K811">
            <v>0</v>
          </cell>
          <cell r="L811" t="str">
            <v>Activos</v>
          </cell>
          <cell r="M811" t="str">
            <v>Fuera de Convenio</v>
          </cell>
          <cell r="N811" t="str">
            <v>Indeterminado</v>
          </cell>
          <cell r="O811" t="str">
            <v>Edif. Petrobras</v>
          </cell>
          <cell r="P811">
            <v>38810</v>
          </cell>
        </row>
        <row r="812">
          <cell r="A812">
            <v>60002688</v>
          </cell>
          <cell r="B812" t="str">
            <v>SARAY, MARIELA EDITH</v>
          </cell>
          <cell r="C812" t="str">
            <v>ANALISTA SSR.</v>
          </cell>
          <cell r="D812">
            <v>54</v>
          </cell>
          <cell r="E812" t="str">
            <v>Funciones Centralizadas</v>
          </cell>
          <cell r="F812" t="str">
            <v>Fun. Centr. PB Arg. S.A.</v>
          </cell>
          <cell r="G812" t="str">
            <v>DIRECCION DE ADMINIST. Y FINANZAS</v>
          </cell>
          <cell r="H812" t="str">
            <v>ADMINISTRACION</v>
          </cell>
          <cell r="I812" t="str">
            <v>CONTABILIDAD GENERAL</v>
          </cell>
          <cell r="J812" t="str">
            <v>CONTABILIDAD SOCIETARIA</v>
          </cell>
          <cell r="K812">
            <v>0</v>
          </cell>
          <cell r="L812" t="str">
            <v>Activos</v>
          </cell>
          <cell r="M812" t="str">
            <v>Fuera de Convenio</v>
          </cell>
          <cell r="N812" t="str">
            <v>Indeterminado</v>
          </cell>
          <cell r="O812" t="str">
            <v>Edif. Petrobras</v>
          </cell>
          <cell r="P812">
            <v>38930</v>
          </cell>
        </row>
        <row r="813">
          <cell r="A813">
            <v>60002693</v>
          </cell>
          <cell r="B813" t="str">
            <v>DOMANICO, ANALIA ADRIANA</v>
          </cell>
          <cell r="C813" t="str">
            <v>ASISTENTE</v>
          </cell>
          <cell r="D813">
            <v>54</v>
          </cell>
          <cell r="E813" t="str">
            <v>Funciones Centralizadas</v>
          </cell>
          <cell r="F813" t="str">
            <v>Fun. Centr. PB Arg. S.A.</v>
          </cell>
          <cell r="G813" t="str">
            <v>GCIA. EJECUTIVA DE CSMS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 t="str">
            <v>Activos</v>
          </cell>
          <cell r="M813" t="str">
            <v>Fuera de Convenio</v>
          </cell>
          <cell r="N813" t="str">
            <v>Indeterminado</v>
          </cell>
          <cell r="O813" t="str">
            <v>Edif. Petrobras</v>
          </cell>
          <cell r="P813">
            <v>36495</v>
          </cell>
        </row>
        <row r="814">
          <cell r="A814">
            <v>60002694</v>
          </cell>
          <cell r="B814" t="str">
            <v>MICCIULLI, GISELLE VIRGINIA</v>
          </cell>
          <cell r="C814" t="str">
            <v>GERENTE</v>
          </cell>
          <cell r="D814">
            <v>57</v>
          </cell>
          <cell r="E814" t="str">
            <v>Funciones Centralizadas</v>
          </cell>
          <cell r="F814" t="str">
            <v>Fun. Centr. PB Arg. S.A.</v>
          </cell>
          <cell r="G814" t="str">
            <v>DIRECCION DE ADMINIST. Y FINANZAS</v>
          </cell>
          <cell r="H814" t="str">
            <v>ADMINISTRACION</v>
          </cell>
          <cell r="I814" t="str">
            <v>CUENTAS A PAGAR</v>
          </cell>
          <cell r="J814">
            <v>0</v>
          </cell>
          <cell r="K814">
            <v>0</v>
          </cell>
          <cell r="L814" t="str">
            <v>Activos</v>
          </cell>
          <cell r="M814" t="str">
            <v>Fuera de Convenio</v>
          </cell>
          <cell r="N814" t="str">
            <v>Indeterminado</v>
          </cell>
          <cell r="O814" t="str">
            <v>Edif. Petrobras</v>
          </cell>
          <cell r="P814">
            <v>37553</v>
          </cell>
        </row>
        <row r="815">
          <cell r="A815">
            <v>60002695</v>
          </cell>
          <cell r="B815" t="str">
            <v>ANTUNEZ, GABRIELA EDITH</v>
          </cell>
          <cell r="C815" t="str">
            <v>ANALISTA SSR.</v>
          </cell>
          <cell r="D815">
            <v>55</v>
          </cell>
          <cell r="E815" t="str">
            <v>Funciones Centralizadas</v>
          </cell>
          <cell r="F815" t="str">
            <v>Fun. Centr. PB Arg. S.A.</v>
          </cell>
          <cell r="G815" t="str">
            <v>GCIA. EJECUTIVA DE COMUNICACIONES</v>
          </cell>
          <cell r="H815" t="str">
            <v>PUBLICIDAD, PATROCINIOS &amp; MARKETING</v>
          </cell>
          <cell r="I815" t="str">
            <v>EVENTOS</v>
          </cell>
          <cell r="J815">
            <v>0</v>
          </cell>
          <cell r="K815">
            <v>0</v>
          </cell>
          <cell r="L815" t="str">
            <v>Activos</v>
          </cell>
          <cell r="M815" t="str">
            <v>Fuera de Convenio</v>
          </cell>
          <cell r="N815" t="str">
            <v>Indeterminado</v>
          </cell>
          <cell r="O815" t="str">
            <v>Edif. Petrobras</v>
          </cell>
          <cell r="P815">
            <v>36251</v>
          </cell>
        </row>
        <row r="816">
          <cell r="A816">
            <v>60002696</v>
          </cell>
          <cell r="B816" t="str">
            <v>ARTINIAN, GABRIELA LAURA AR</v>
          </cell>
          <cell r="C816" t="str">
            <v>COORDINADOR</v>
          </cell>
          <cell r="D816">
            <v>57</v>
          </cell>
          <cell r="E816" t="str">
            <v>Funciones Centralizadas</v>
          </cell>
          <cell r="F816" t="str">
            <v>Fun. Centr. PB Arg. S.A.</v>
          </cell>
          <cell r="G816" t="str">
            <v>RELACIONES CON EL GOBIERNO</v>
          </cell>
          <cell r="H816" t="str">
            <v>RELACIONES CON INTERIOR</v>
          </cell>
          <cell r="I816">
            <v>0</v>
          </cell>
          <cell r="J816">
            <v>0</v>
          </cell>
          <cell r="K816">
            <v>0</v>
          </cell>
          <cell r="L816" t="str">
            <v>Activos</v>
          </cell>
          <cell r="M816" t="str">
            <v>Fuera de Convenio</v>
          </cell>
          <cell r="N816" t="str">
            <v>Indeterminado</v>
          </cell>
          <cell r="O816" t="str">
            <v>Edif. Petrobras</v>
          </cell>
          <cell r="P816">
            <v>37881</v>
          </cell>
        </row>
        <row r="817">
          <cell r="A817">
            <v>60002702</v>
          </cell>
          <cell r="B817" t="str">
            <v>GIULIANELLI, MATIAS</v>
          </cell>
          <cell r="C817" t="str">
            <v>ANALISTA SR.</v>
          </cell>
          <cell r="D817">
            <v>56</v>
          </cell>
          <cell r="E817" t="str">
            <v>Funciones Centralizadas</v>
          </cell>
          <cell r="F817" t="str">
            <v>Fun. Centr. PB Arg. S.A.</v>
          </cell>
          <cell r="G817" t="str">
            <v>GCIA. EJECUTIVA DE CTROL DE GEST Y EST P</v>
          </cell>
          <cell r="H817" t="str">
            <v>PLANEAMIENTO &amp; CTROL. PRESUPUESTARIO</v>
          </cell>
          <cell r="I817" t="str">
            <v>PLAN DE NEGOCIOS, PPTO y PROYECCIONES</v>
          </cell>
          <cell r="J817">
            <v>0</v>
          </cell>
          <cell r="K817">
            <v>0</v>
          </cell>
          <cell r="L817" t="str">
            <v>Activos</v>
          </cell>
          <cell r="M817" t="str">
            <v>Fuera de Convenio</v>
          </cell>
          <cell r="N817" t="str">
            <v>Indeterminado</v>
          </cell>
          <cell r="O817" t="str">
            <v>Edif. Petrobras</v>
          </cell>
          <cell r="P817">
            <v>37061</v>
          </cell>
        </row>
        <row r="818">
          <cell r="A818">
            <v>60002708</v>
          </cell>
          <cell r="B818" t="str">
            <v>CAVALLARI, MARIELA</v>
          </cell>
          <cell r="C818" t="str">
            <v>ANALISTA SSR.</v>
          </cell>
          <cell r="D818">
            <v>55</v>
          </cell>
          <cell r="E818" t="str">
            <v>Funciones Centralizadas</v>
          </cell>
          <cell r="F818" t="str">
            <v>Fun. Centr. PB Arg. S.A.</v>
          </cell>
          <cell r="G818" t="str">
            <v>DIRECCION DE ADMINIST. Y FINANZAS</v>
          </cell>
          <cell r="H818" t="str">
            <v>ADMINISTRACION</v>
          </cell>
          <cell r="I818" t="str">
            <v>POLITICAS Y CONTROL CONTABLE</v>
          </cell>
          <cell r="J818">
            <v>0</v>
          </cell>
          <cell r="K818">
            <v>0</v>
          </cell>
          <cell r="L818" t="str">
            <v>Activos</v>
          </cell>
          <cell r="M818" t="str">
            <v>Fuera de Convenio</v>
          </cell>
          <cell r="N818" t="str">
            <v>Indeterminado</v>
          </cell>
          <cell r="O818" t="str">
            <v>Edif. Petrobras</v>
          </cell>
          <cell r="P818">
            <v>37921</v>
          </cell>
        </row>
        <row r="819">
          <cell r="A819">
            <v>60002716</v>
          </cell>
          <cell r="B819" t="str">
            <v>JAIME, FLAVIA VERONICA</v>
          </cell>
          <cell r="C819" t="str">
            <v>COORDINADOR</v>
          </cell>
          <cell r="D819">
            <v>58</v>
          </cell>
          <cell r="E819" t="str">
            <v>Funciones Centralizadas</v>
          </cell>
          <cell r="F819" t="str">
            <v>Fun. Centr. PB Arg. S.A.</v>
          </cell>
          <cell r="G819" t="str">
            <v>GCIA. EJECUTIVA DE RR.HH.</v>
          </cell>
          <cell r="H819" t="str">
            <v>ORGANIZACION Y PLANEAMIENTO DE RR.HH</v>
          </cell>
          <cell r="I819" t="str">
            <v>FORMACION Y DESARROLLO</v>
          </cell>
          <cell r="J819">
            <v>0</v>
          </cell>
          <cell r="K819">
            <v>0</v>
          </cell>
          <cell r="L819" t="str">
            <v>Activos</v>
          </cell>
          <cell r="M819" t="str">
            <v>Fuera de Convenio</v>
          </cell>
          <cell r="N819" t="str">
            <v>Indeterminado</v>
          </cell>
          <cell r="O819" t="str">
            <v>Edif. Petrobras</v>
          </cell>
          <cell r="P819">
            <v>36800</v>
          </cell>
        </row>
        <row r="820">
          <cell r="A820">
            <v>60002725</v>
          </cell>
          <cell r="B820" t="str">
            <v>HAYDEN, VERONICA</v>
          </cell>
          <cell r="C820" t="str">
            <v>ANALISTA SR.</v>
          </cell>
          <cell r="D820">
            <v>56</v>
          </cell>
          <cell r="E820" t="str">
            <v>Funciones Centralizadas</v>
          </cell>
          <cell r="F820" t="str">
            <v>Fun. Centr. PB Arg. S.A.</v>
          </cell>
          <cell r="G820" t="str">
            <v>GCIA. EJECUTIVA DE RR.HH.</v>
          </cell>
          <cell r="H820" t="str">
            <v>ORGANIZACION Y PLANEAMIENTO DE RR.HH</v>
          </cell>
          <cell r="I820" t="str">
            <v>FORMACION Y DESARROLLO</v>
          </cell>
          <cell r="J820">
            <v>0</v>
          </cell>
          <cell r="K820">
            <v>0</v>
          </cell>
          <cell r="L820" t="str">
            <v>Activos</v>
          </cell>
          <cell r="M820" t="str">
            <v>Fuera de Convenio</v>
          </cell>
          <cell r="N820" t="str">
            <v>Indeterminado</v>
          </cell>
          <cell r="O820" t="str">
            <v>Edif. Petrobras</v>
          </cell>
          <cell r="P820">
            <v>36864</v>
          </cell>
        </row>
        <row r="821">
          <cell r="A821">
            <v>60002737</v>
          </cell>
          <cell r="B821" t="str">
            <v>SILVETI, ALEJANDRA EDITH</v>
          </cell>
          <cell r="C821" t="str">
            <v>ANALISTA JR.</v>
          </cell>
          <cell r="D821">
            <v>54</v>
          </cell>
          <cell r="E821" t="str">
            <v>Funciones Centralizadas</v>
          </cell>
          <cell r="F821" t="str">
            <v>Fun. Centr. PB Arg. S.A.</v>
          </cell>
          <cell r="G821" t="str">
            <v>GCIA. EJECUTIVA DE RR.HH.</v>
          </cell>
          <cell r="H821" t="str">
            <v>ORGANIZACION Y PLANEAMIENTO DE RR.HH</v>
          </cell>
          <cell r="I821" t="str">
            <v>GESTION DE RECURSOS</v>
          </cell>
          <cell r="J821">
            <v>0</v>
          </cell>
          <cell r="K821">
            <v>0</v>
          </cell>
          <cell r="L821" t="str">
            <v>Activos</v>
          </cell>
          <cell r="M821" t="str">
            <v>Fuera de Convenio</v>
          </cell>
          <cell r="N821" t="str">
            <v>Indeterminado</v>
          </cell>
          <cell r="O821" t="str">
            <v>Edif. Petrobras</v>
          </cell>
          <cell r="P821">
            <v>37469</v>
          </cell>
        </row>
        <row r="822">
          <cell r="A822">
            <v>60002746</v>
          </cell>
          <cell r="B822" t="str">
            <v>GIRI, HERNAN ARIEL</v>
          </cell>
          <cell r="C822" t="str">
            <v>ANALISTA SSR.</v>
          </cell>
          <cell r="D822">
            <v>55</v>
          </cell>
          <cell r="E822" t="str">
            <v>Funciones Centralizadas</v>
          </cell>
          <cell r="F822" t="str">
            <v>Fun. Centr. PB Arg. S.A.</v>
          </cell>
          <cell r="G822" t="str">
            <v>DIRECCION DE ADMINIST. Y FINANZAS</v>
          </cell>
          <cell r="H822" t="str">
            <v>ADMINISTRACION</v>
          </cell>
          <cell r="I822" t="str">
            <v>CONTABILIDAD GENERAL</v>
          </cell>
          <cell r="J822" t="str">
            <v>CONTABILIDAD E&amp;P</v>
          </cell>
          <cell r="K822">
            <v>0</v>
          </cell>
          <cell r="L822" t="str">
            <v>Activos</v>
          </cell>
          <cell r="M822" t="str">
            <v>Fuera de Convenio</v>
          </cell>
          <cell r="N822" t="str">
            <v>Indeterminado</v>
          </cell>
          <cell r="O822" t="str">
            <v>Edif. Petrobras</v>
          </cell>
          <cell r="P822">
            <v>36982</v>
          </cell>
        </row>
        <row r="823">
          <cell r="A823">
            <v>60002749</v>
          </cell>
          <cell r="B823" t="str">
            <v>SCHAMBER, JUAN</v>
          </cell>
          <cell r="C823" t="str">
            <v>ANALISTA SR.</v>
          </cell>
          <cell r="D823">
            <v>56</v>
          </cell>
          <cell r="E823" t="str">
            <v>Funciones Centralizadas</v>
          </cell>
          <cell r="F823" t="str">
            <v>Fun. Centr. PB Arg. S.A.</v>
          </cell>
          <cell r="G823" t="str">
            <v>GCIA. EJECUTIVA DE COMUNICACIONES</v>
          </cell>
          <cell r="H823" t="str">
            <v>ASUNTOS CORPORATIVOS Y PRENSA</v>
          </cell>
          <cell r="I823" t="str">
            <v>GESTION INTERNA</v>
          </cell>
          <cell r="J823">
            <v>0</v>
          </cell>
          <cell r="K823">
            <v>0</v>
          </cell>
          <cell r="L823" t="str">
            <v>Activos</v>
          </cell>
          <cell r="M823" t="str">
            <v>Fuera de Convenio</v>
          </cell>
          <cell r="N823" t="str">
            <v>Indeterminado</v>
          </cell>
          <cell r="O823" t="str">
            <v>Edif. Petrobras</v>
          </cell>
          <cell r="P823">
            <v>36923</v>
          </cell>
        </row>
        <row r="824">
          <cell r="A824">
            <v>60002757</v>
          </cell>
          <cell r="B824" t="str">
            <v>CASARESKI, GUSTAVO EDUARDO</v>
          </cell>
          <cell r="C824" t="str">
            <v>COORDINADOR</v>
          </cell>
          <cell r="D824">
            <v>57</v>
          </cell>
          <cell r="E824" t="str">
            <v>Funciones Centralizadas</v>
          </cell>
          <cell r="F824" t="str">
            <v>Fun. Centr. PB Arg. S.A.</v>
          </cell>
          <cell r="G824" t="str">
            <v>GCIA. EJECUTIVA DE CTROL DE GEST Y EST P</v>
          </cell>
          <cell r="H824" t="str">
            <v>PLANEAMIENTO &amp; CTROL. PRESUPUESTARIO</v>
          </cell>
          <cell r="I824">
            <v>0</v>
          </cell>
          <cell r="J824">
            <v>0</v>
          </cell>
          <cell r="K824">
            <v>0</v>
          </cell>
          <cell r="L824" t="str">
            <v>Activos</v>
          </cell>
          <cell r="M824" t="str">
            <v>Fuera de Convenio</v>
          </cell>
          <cell r="N824" t="str">
            <v>Indeterminado</v>
          </cell>
          <cell r="O824" t="str">
            <v>Edif. Petrobras</v>
          </cell>
          <cell r="P824">
            <v>35135</v>
          </cell>
        </row>
        <row r="825">
          <cell r="A825">
            <v>60002760</v>
          </cell>
          <cell r="B825" t="str">
            <v>PEREIRA, CHRISTIAN ANDRES</v>
          </cell>
          <cell r="C825" t="str">
            <v>ABOGADO SR.</v>
          </cell>
          <cell r="D825">
            <v>56</v>
          </cell>
          <cell r="E825" t="str">
            <v>Funciones Centralizadas</v>
          </cell>
          <cell r="F825" t="str">
            <v>Fun. Centr. PB Arg. S.A.</v>
          </cell>
          <cell r="G825" t="str">
            <v>DIRECCION DE LEGALES</v>
          </cell>
          <cell r="H825" t="str">
            <v>LEGALES COMERCIAL</v>
          </cell>
          <cell r="I825">
            <v>0</v>
          </cell>
          <cell r="J825">
            <v>0</v>
          </cell>
          <cell r="K825">
            <v>0</v>
          </cell>
          <cell r="L825" t="str">
            <v>Activos</v>
          </cell>
          <cell r="M825" t="str">
            <v>Fuera de Convenio</v>
          </cell>
          <cell r="N825" t="str">
            <v>Indeterminado</v>
          </cell>
          <cell r="O825" t="str">
            <v>Edif. Petrobras</v>
          </cell>
          <cell r="P825">
            <v>34817</v>
          </cell>
        </row>
        <row r="826">
          <cell r="A826">
            <v>60002763</v>
          </cell>
          <cell r="B826" t="str">
            <v>PERALTA MUJICA, JAVIER ANDRÉS</v>
          </cell>
          <cell r="C826" t="str">
            <v>GERENTE</v>
          </cell>
          <cell r="D826">
            <v>57</v>
          </cell>
          <cell r="E826" t="str">
            <v>Funciones Centralizadas</v>
          </cell>
          <cell r="F826" t="str">
            <v>Fun. Centr. PB Arg. S.A.</v>
          </cell>
          <cell r="G826" t="str">
            <v>DIRECCION COMERCIAL</v>
          </cell>
          <cell r="H826" t="str">
            <v>PLANIFICACION Y SUMINISTROS</v>
          </cell>
          <cell r="I826" t="str">
            <v>PLANIFICACION</v>
          </cell>
          <cell r="J826" t="str">
            <v>PLANEAMIENTO OPERATIVO COMBUSTIBLES</v>
          </cell>
          <cell r="K826">
            <v>0</v>
          </cell>
          <cell r="L826" t="str">
            <v>Activos</v>
          </cell>
          <cell r="M826" t="str">
            <v>Fuera de Convenio</v>
          </cell>
          <cell r="N826" t="str">
            <v>Indeterminado</v>
          </cell>
          <cell r="O826" t="str">
            <v>Edif. Petrobras</v>
          </cell>
          <cell r="P826">
            <v>36586</v>
          </cell>
        </row>
        <row r="827">
          <cell r="A827">
            <v>60002767</v>
          </cell>
          <cell r="B827" t="str">
            <v>IRIBARREN, ALEJANDRO JOSE</v>
          </cell>
          <cell r="C827" t="str">
            <v>TECNICO SR.</v>
          </cell>
          <cell r="D827">
            <v>49</v>
          </cell>
          <cell r="E827" t="str">
            <v>Funciones Centralizadas</v>
          </cell>
          <cell r="F827" t="str">
            <v>Fun. Centr. PB Arg. S.A.</v>
          </cell>
          <cell r="G827" t="str">
            <v>DIRECCION DE ADMINIST. Y FINANZAS</v>
          </cell>
          <cell r="H827" t="str">
            <v>SERVICIOS GENERALES E INMUEBLES</v>
          </cell>
          <cell r="I827" t="str">
            <v>SERVICIOS</v>
          </cell>
          <cell r="J827">
            <v>0</v>
          </cell>
          <cell r="K827">
            <v>0</v>
          </cell>
          <cell r="L827" t="str">
            <v>Activos</v>
          </cell>
          <cell r="M827" t="str">
            <v>Fuera de Convenio</v>
          </cell>
          <cell r="N827" t="str">
            <v>Indeterminado</v>
          </cell>
          <cell r="O827" t="str">
            <v>Edif. Petrobras</v>
          </cell>
          <cell r="P827">
            <v>36892</v>
          </cell>
        </row>
        <row r="828">
          <cell r="A828">
            <v>60002774</v>
          </cell>
          <cell r="B828" t="str">
            <v>EL JALL, LUIS ALBERTO</v>
          </cell>
          <cell r="C828" t="str">
            <v>ANALISTA SSR.</v>
          </cell>
          <cell r="D828">
            <v>55</v>
          </cell>
          <cell r="E828" t="str">
            <v>Funciones Centralizadas</v>
          </cell>
          <cell r="F828" t="str">
            <v>Fun. Centr. PB Arg. S.A.</v>
          </cell>
          <cell r="G828" t="str">
            <v>DIRECCION DE ADMINIST. Y FINANZAS</v>
          </cell>
          <cell r="H828" t="str">
            <v>TECNOLOGIA INFORMATICA</v>
          </cell>
          <cell r="I828" t="str">
            <v>OPERACIONES Y TELECOMUNICACIONES</v>
          </cell>
          <cell r="J828" t="str">
            <v>INFORMATICA DISTRIBUIDA</v>
          </cell>
          <cell r="K828">
            <v>0</v>
          </cell>
          <cell r="L828" t="str">
            <v>Activos</v>
          </cell>
          <cell r="M828" t="str">
            <v>Fuera de Convenio</v>
          </cell>
          <cell r="N828" t="str">
            <v>Indeterminado</v>
          </cell>
          <cell r="O828" t="str">
            <v>Edif. Petrobras</v>
          </cell>
          <cell r="P828">
            <v>38596</v>
          </cell>
        </row>
        <row r="829">
          <cell r="A829">
            <v>60002783</v>
          </cell>
          <cell r="B829" t="str">
            <v>COGORNO, JUAN PABLO</v>
          </cell>
          <cell r="C829" t="str">
            <v>GERENTE</v>
          </cell>
          <cell r="D829">
            <v>58</v>
          </cell>
          <cell r="E829" t="str">
            <v>Funciones Centralizadas</v>
          </cell>
          <cell r="F829" t="str">
            <v>Fun. Centr. PB Arg. S.A.</v>
          </cell>
          <cell r="G829" t="str">
            <v>DIRECCION DE ADMINIST. Y FINANZAS</v>
          </cell>
          <cell r="H829" t="str">
            <v>IMPUESTOS</v>
          </cell>
          <cell r="I829" t="str">
            <v>IMPUESTOS DIRECTOS</v>
          </cell>
          <cell r="J829">
            <v>0</v>
          </cell>
          <cell r="K829">
            <v>0</v>
          </cell>
          <cell r="L829" t="str">
            <v>Activos</v>
          </cell>
          <cell r="M829" t="str">
            <v>Fuera de Convenio</v>
          </cell>
          <cell r="N829" t="str">
            <v>Indeterminado</v>
          </cell>
          <cell r="O829" t="str">
            <v>Edif. Petrobras</v>
          </cell>
          <cell r="P829">
            <v>36878</v>
          </cell>
        </row>
        <row r="830">
          <cell r="A830">
            <v>60002784</v>
          </cell>
          <cell r="B830" t="str">
            <v>PATACCA, MARIA MARTA</v>
          </cell>
          <cell r="C830" t="str">
            <v>ANALISTA CONSULTOR</v>
          </cell>
          <cell r="D830">
            <v>57</v>
          </cell>
          <cell r="E830" t="str">
            <v>Funciones Centralizadas</v>
          </cell>
          <cell r="F830" t="str">
            <v>Fun. Centr. PB Arg. S.A.</v>
          </cell>
          <cell r="G830" t="str">
            <v>GCIA. EJECUTIVA DE CTROL DE GEST Y EST P</v>
          </cell>
          <cell r="H830" t="str">
            <v>CONTROL DE GESTION DE NEGOCIOS</v>
          </cell>
          <cell r="I830">
            <v>0</v>
          </cell>
          <cell r="J830">
            <v>0</v>
          </cell>
          <cell r="K830">
            <v>0</v>
          </cell>
          <cell r="L830" t="str">
            <v>Activos</v>
          </cell>
          <cell r="M830" t="str">
            <v>Fuera de Convenio</v>
          </cell>
          <cell r="N830" t="str">
            <v>Indeterminado</v>
          </cell>
          <cell r="O830" t="str">
            <v>Edif. Petrobras</v>
          </cell>
          <cell r="P830">
            <v>36039</v>
          </cell>
        </row>
        <row r="831">
          <cell r="A831">
            <v>60002786</v>
          </cell>
          <cell r="B831" t="str">
            <v>GARCIA, GRISELDA MARIEL</v>
          </cell>
          <cell r="C831" t="str">
            <v>ANALISTA SSR.</v>
          </cell>
          <cell r="D831">
            <v>55</v>
          </cell>
          <cell r="E831" t="str">
            <v>Funciones Centralizadas</v>
          </cell>
          <cell r="F831" t="str">
            <v>Fun. Centr. PB Arg. S.A.</v>
          </cell>
          <cell r="G831" t="str">
            <v>DIRECCION DE ADMINIST. Y FINANZAS</v>
          </cell>
          <cell r="H831" t="str">
            <v>FINANZAS</v>
          </cell>
          <cell r="I831" t="str">
            <v>COMEX Y SEGUROS</v>
          </cell>
          <cell r="J831" t="str">
            <v>EXPORTACIONES</v>
          </cell>
          <cell r="K831">
            <v>0</v>
          </cell>
          <cell r="L831" t="str">
            <v>Activos</v>
          </cell>
          <cell r="M831" t="str">
            <v>Fuera de Convenio</v>
          </cell>
          <cell r="N831" t="str">
            <v>Indeterminado</v>
          </cell>
          <cell r="O831" t="str">
            <v>Edif. Petrobras</v>
          </cell>
          <cell r="P831">
            <v>35520</v>
          </cell>
        </row>
        <row r="832">
          <cell r="A832">
            <v>60002792</v>
          </cell>
          <cell r="B832" t="str">
            <v>RECHTMAN, CYNTHIA VERONICA</v>
          </cell>
          <cell r="C832" t="str">
            <v>ANALISTA SSR.</v>
          </cell>
          <cell r="D832">
            <v>54</v>
          </cell>
          <cell r="E832" t="str">
            <v>Funciones Centralizadas</v>
          </cell>
          <cell r="F832" t="str">
            <v>Fun. Centr. PB Arg. S.A.</v>
          </cell>
          <cell r="G832" t="str">
            <v>DIRECCION DE ADMINIST. Y FINANZAS</v>
          </cell>
          <cell r="H832" t="str">
            <v>FINANZAS</v>
          </cell>
          <cell r="I832" t="str">
            <v>COMEX Y SEGUROS</v>
          </cell>
          <cell r="J832" t="str">
            <v>IMPORTACIONES</v>
          </cell>
          <cell r="K832">
            <v>0</v>
          </cell>
          <cell r="L832" t="str">
            <v>Activos</v>
          </cell>
          <cell r="M832" t="str">
            <v>Fuera de Convenio</v>
          </cell>
          <cell r="N832" t="str">
            <v>Indeterminado</v>
          </cell>
          <cell r="O832" t="str">
            <v>Edif. Petrobras</v>
          </cell>
          <cell r="P832">
            <v>34669</v>
          </cell>
        </row>
        <row r="833">
          <cell r="A833">
            <v>60002800</v>
          </cell>
          <cell r="B833" t="str">
            <v>STEINER, ALEJANDRA DANIELA</v>
          </cell>
          <cell r="C833" t="str">
            <v>SECRETARIA</v>
          </cell>
          <cell r="D833">
            <v>53</v>
          </cell>
          <cell r="E833" t="str">
            <v>Funciones Centralizadas</v>
          </cell>
          <cell r="F833" t="str">
            <v>Fun. Centr. PB Arg. S.A.</v>
          </cell>
          <cell r="G833" t="str">
            <v>DIRECCION COMERCIAL</v>
          </cell>
          <cell r="H833" t="str">
            <v>PLANIFICACION Y SUMINISTROS</v>
          </cell>
          <cell r="I833">
            <v>0</v>
          </cell>
          <cell r="J833">
            <v>0</v>
          </cell>
          <cell r="K833">
            <v>0</v>
          </cell>
          <cell r="L833" t="str">
            <v>Activos</v>
          </cell>
          <cell r="M833" t="str">
            <v>Fuera de Convenio</v>
          </cell>
          <cell r="N833" t="str">
            <v>Indeterminado</v>
          </cell>
          <cell r="O833" t="str">
            <v>Edif. Petrobras</v>
          </cell>
          <cell r="P833">
            <v>36801</v>
          </cell>
        </row>
        <row r="834">
          <cell r="A834">
            <v>60002814</v>
          </cell>
          <cell r="B834" t="str">
            <v>ROSSI, LUCIANA</v>
          </cell>
          <cell r="C834" t="str">
            <v>ANALISTA SR.</v>
          </cell>
          <cell r="D834">
            <v>56</v>
          </cell>
          <cell r="E834" t="str">
            <v>Funciones Centralizadas</v>
          </cell>
          <cell r="F834" t="str">
            <v>Fun. Centr. PB Arg. S.A.</v>
          </cell>
          <cell r="G834" t="str">
            <v>DIRECCION DE ADMINIST. Y FINANZAS</v>
          </cell>
          <cell r="H834" t="str">
            <v>FINANZAS</v>
          </cell>
          <cell r="I834" t="str">
            <v>PLANEAMIENTO FINANCIERO Y RRII</v>
          </cell>
          <cell r="J834" t="str">
            <v>PLANEAMIENTO FINANCIERO</v>
          </cell>
          <cell r="K834">
            <v>0</v>
          </cell>
          <cell r="L834" t="str">
            <v>Activos</v>
          </cell>
          <cell r="M834" t="str">
            <v>Fuera de Convenio</v>
          </cell>
          <cell r="N834" t="str">
            <v>Indeterminado</v>
          </cell>
          <cell r="O834" t="str">
            <v>Edif. Petrobras</v>
          </cell>
          <cell r="P834">
            <v>35948</v>
          </cell>
        </row>
        <row r="835">
          <cell r="A835">
            <v>60002822</v>
          </cell>
          <cell r="B835" t="str">
            <v>CAIRO, DANIEL EMILIO</v>
          </cell>
          <cell r="C835" t="str">
            <v>TECNICO SSR.</v>
          </cell>
          <cell r="D835">
            <v>51</v>
          </cell>
          <cell r="E835" t="str">
            <v>Funciones Centralizadas</v>
          </cell>
          <cell r="F835" t="str">
            <v>Fun. Centr. PB Arg. S.A.</v>
          </cell>
          <cell r="G835" t="str">
            <v>DIRECCION DE ADMINIST. Y FINANZAS</v>
          </cell>
          <cell r="H835" t="str">
            <v>SERVICIOS GENERALES E INMUEBLES</v>
          </cell>
          <cell r="I835" t="str">
            <v>SERVICIOS</v>
          </cell>
          <cell r="J835">
            <v>0</v>
          </cell>
          <cell r="K835">
            <v>0</v>
          </cell>
          <cell r="L835" t="str">
            <v>Activos</v>
          </cell>
          <cell r="M835" t="str">
            <v>Fuera de Convenio</v>
          </cell>
          <cell r="N835" t="str">
            <v>Indeterminado</v>
          </cell>
          <cell r="O835" t="str">
            <v>Edif. Petrobras</v>
          </cell>
          <cell r="P835">
            <v>36892</v>
          </cell>
        </row>
        <row r="836">
          <cell r="A836">
            <v>60002831</v>
          </cell>
          <cell r="B836" t="str">
            <v>RIPOLL, SOLANGE ANALIA</v>
          </cell>
          <cell r="C836" t="str">
            <v>ANALISTA SR.</v>
          </cell>
          <cell r="D836">
            <v>56</v>
          </cell>
          <cell r="E836" t="str">
            <v>Funciones Centralizadas</v>
          </cell>
          <cell r="F836" t="str">
            <v>Fun. Centr. PB Arg. S.A.</v>
          </cell>
          <cell r="G836" t="str">
            <v>GCIA. EJECUTIVA DE RR.HH.</v>
          </cell>
          <cell r="H836" t="str">
            <v>ORGANIZACION Y PLANEAMIENTO DE RR.HH</v>
          </cell>
          <cell r="I836" t="str">
            <v>FORMACION Y DESARROLLO</v>
          </cell>
          <cell r="J836">
            <v>0</v>
          </cell>
          <cell r="K836">
            <v>0</v>
          </cell>
          <cell r="L836" t="str">
            <v>Activos</v>
          </cell>
          <cell r="M836" t="str">
            <v>Fuera de Convenio</v>
          </cell>
          <cell r="N836" t="str">
            <v>Indeterminado</v>
          </cell>
          <cell r="O836" t="str">
            <v>Edif. Petrobras</v>
          </cell>
          <cell r="P836">
            <v>38818</v>
          </cell>
        </row>
        <row r="837">
          <cell r="A837">
            <v>60002842</v>
          </cell>
          <cell r="B837" t="str">
            <v>JANSSEN, RODOLFO</v>
          </cell>
          <cell r="C837" t="str">
            <v>GERENTE</v>
          </cell>
          <cell r="D837">
            <v>61</v>
          </cell>
          <cell r="E837" t="str">
            <v>Funciones Centralizadas</v>
          </cell>
          <cell r="F837" t="str">
            <v>Fun. Centr. PB Arg. S.A.</v>
          </cell>
          <cell r="G837" t="str">
            <v>DIRECCION DE ADMINIST. Y FINANZAS</v>
          </cell>
          <cell r="H837" t="str">
            <v>COMPRAS Y CONTRATACIONES</v>
          </cell>
          <cell r="I837" t="str">
            <v>E&amp;P</v>
          </cell>
          <cell r="J837">
            <v>0</v>
          </cell>
          <cell r="K837">
            <v>0</v>
          </cell>
          <cell r="L837" t="str">
            <v>Activos</v>
          </cell>
          <cell r="M837" t="str">
            <v>Fuera de Convenio</v>
          </cell>
          <cell r="N837" t="str">
            <v>Indeterminado</v>
          </cell>
          <cell r="O837" t="str">
            <v>Edif. Petrobras</v>
          </cell>
          <cell r="P837">
            <v>36619</v>
          </cell>
        </row>
        <row r="838">
          <cell r="A838">
            <v>60002850</v>
          </cell>
          <cell r="B838" t="str">
            <v>GARAY, SILVESTRE JOSE</v>
          </cell>
          <cell r="C838" t="str">
            <v>ANALISTA JR.</v>
          </cell>
          <cell r="D838">
            <v>53</v>
          </cell>
          <cell r="E838" t="str">
            <v>Funciones Centralizadas</v>
          </cell>
          <cell r="F838" t="str">
            <v>Fun. Centr. PB Arg. S.A.</v>
          </cell>
          <cell r="G838" t="str">
            <v>GCIA. EJECUTIVA DE RR.HH.</v>
          </cell>
          <cell r="H838" t="str">
            <v>SERVICIOS DE RR. HH.</v>
          </cell>
          <cell r="I838" t="str">
            <v>ADMINISTRACION DE PERSONAL &amp; ASIG. INTER</v>
          </cell>
          <cell r="J838">
            <v>0</v>
          </cell>
          <cell r="K838">
            <v>0</v>
          </cell>
          <cell r="L838" t="str">
            <v>Activos</v>
          </cell>
          <cell r="M838" t="str">
            <v>Fuera de Convenio</v>
          </cell>
          <cell r="N838" t="str">
            <v>Indeterminado</v>
          </cell>
          <cell r="O838" t="str">
            <v>Edif. Petrobras</v>
          </cell>
          <cell r="P838">
            <v>37500</v>
          </cell>
        </row>
        <row r="839">
          <cell r="A839">
            <v>60002851</v>
          </cell>
          <cell r="B839" t="str">
            <v>PALOMBO, SANDRA LORENA</v>
          </cell>
          <cell r="C839" t="str">
            <v>AUDITOR SR.</v>
          </cell>
          <cell r="D839">
            <v>56</v>
          </cell>
          <cell r="E839" t="str">
            <v>Funciones Centralizadas</v>
          </cell>
          <cell r="F839" t="str">
            <v>Fun. Centr. PB Arg. S.A.</v>
          </cell>
          <cell r="G839" t="str">
            <v>GCIA. EJECUTIVA DE  AUDITORIA INTERNA</v>
          </cell>
          <cell r="H839" t="str">
            <v>AUDITORIA E&amp;P, PROY., JV, PLAN., CTROL E</v>
          </cell>
          <cell r="I839">
            <v>0</v>
          </cell>
          <cell r="J839">
            <v>0</v>
          </cell>
          <cell r="K839">
            <v>0</v>
          </cell>
          <cell r="L839" t="str">
            <v>Activos</v>
          </cell>
          <cell r="M839" t="str">
            <v>Fuera de Convenio</v>
          </cell>
          <cell r="N839" t="str">
            <v>Indeterminado</v>
          </cell>
          <cell r="O839" t="str">
            <v>Edif. Petrobras</v>
          </cell>
          <cell r="P839">
            <v>38659</v>
          </cell>
        </row>
        <row r="840">
          <cell r="A840">
            <v>60002867</v>
          </cell>
          <cell r="B840" t="str">
            <v>LUPPINO, LAURA CECILIA</v>
          </cell>
          <cell r="C840" t="str">
            <v>ANALISTA SSR.</v>
          </cell>
          <cell r="D840">
            <v>54</v>
          </cell>
          <cell r="E840" t="str">
            <v>Funciones Centralizadas</v>
          </cell>
          <cell r="F840" t="str">
            <v>Fun. Centr. PB Arg. S.A.</v>
          </cell>
          <cell r="G840" t="str">
            <v>DIRECCION DE ADMINIST. Y FINANZAS</v>
          </cell>
          <cell r="H840" t="str">
            <v>FINANZAS</v>
          </cell>
          <cell r="I840" t="str">
            <v>PLANEAMIENTO FINANCIERO Y RRII</v>
          </cell>
          <cell r="J840" t="str">
            <v>PLANEAMIENTO FINANCIERO</v>
          </cell>
          <cell r="K840">
            <v>0</v>
          </cell>
          <cell r="L840" t="str">
            <v>Activos</v>
          </cell>
          <cell r="M840" t="str">
            <v>Fuera de Convenio</v>
          </cell>
          <cell r="N840" t="str">
            <v>Indeterminado</v>
          </cell>
          <cell r="O840" t="str">
            <v>Edif. Petrobras</v>
          </cell>
          <cell r="P840">
            <v>38261</v>
          </cell>
        </row>
        <row r="841">
          <cell r="A841">
            <v>60002881</v>
          </cell>
          <cell r="B841" t="str">
            <v>SANCHEZ, NICOLAS ANTONIO</v>
          </cell>
          <cell r="C841" t="str">
            <v>ANALISTA SR.</v>
          </cell>
          <cell r="D841">
            <v>56</v>
          </cell>
          <cell r="E841" t="str">
            <v>Funciones Centralizadas</v>
          </cell>
          <cell r="F841" t="str">
            <v>Fun. Centr. PB Arg. S.A.</v>
          </cell>
          <cell r="G841" t="str">
            <v>DIRECCION DE ADMINIST. Y FINANZAS</v>
          </cell>
          <cell r="H841" t="str">
            <v>TECNOLOGIA INFORMATICA</v>
          </cell>
          <cell r="I841" t="str">
            <v>SOLUCIONES VERTICALES DE NEGOCIO</v>
          </cell>
          <cell r="J841" t="str">
            <v>E&amp;P - APLICACIONES</v>
          </cell>
          <cell r="K841">
            <v>0</v>
          </cell>
          <cell r="L841" t="str">
            <v>Activos</v>
          </cell>
          <cell r="M841" t="str">
            <v>Fuera de Convenio</v>
          </cell>
          <cell r="N841" t="str">
            <v>Indeterminado</v>
          </cell>
          <cell r="O841" t="str">
            <v>Edif. Petrobras</v>
          </cell>
          <cell r="P841">
            <v>35977</v>
          </cell>
        </row>
        <row r="842">
          <cell r="A842">
            <v>60002883</v>
          </cell>
          <cell r="B842" t="str">
            <v>DOROSZUK, ROMINA ALDANA</v>
          </cell>
          <cell r="C842" t="str">
            <v>COMPRADOR SSR.</v>
          </cell>
          <cell r="D842">
            <v>55</v>
          </cell>
          <cell r="E842" t="str">
            <v>Funciones Centralizadas</v>
          </cell>
          <cell r="F842" t="str">
            <v>Fun. Centr. PB Arg. S.A.</v>
          </cell>
          <cell r="G842" t="str">
            <v>DIRECCION DE ADMINIST. Y FINANZAS</v>
          </cell>
          <cell r="H842" t="str">
            <v>COMPRAS Y CONTRATACIONES</v>
          </cell>
          <cell r="I842" t="str">
            <v>E&amp;P</v>
          </cell>
          <cell r="J842" t="str">
            <v>CUENCA AUSTRAL</v>
          </cell>
          <cell r="K842">
            <v>0</v>
          </cell>
          <cell r="L842" t="str">
            <v>Activos</v>
          </cell>
          <cell r="M842" t="str">
            <v>Fuera de Convenio</v>
          </cell>
          <cell r="N842" t="str">
            <v>Indeterminado</v>
          </cell>
          <cell r="O842" t="str">
            <v>Edif. Petrobras</v>
          </cell>
          <cell r="P842">
            <v>38355</v>
          </cell>
        </row>
        <row r="843">
          <cell r="A843">
            <v>60002891</v>
          </cell>
          <cell r="B843" t="str">
            <v>DE GIUSTI, MARIA ELENA</v>
          </cell>
          <cell r="C843" t="str">
            <v>COORDINADOR</v>
          </cell>
          <cell r="D843">
            <v>56</v>
          </cell>
          <cell r="E843" t="str">
            <v>Funciones Centralizadas</v>
          </cell>
          <cell r="F843" t="str">
            <v>Fun. Centr. PB Arg. S.A.</v>
          </cell>
          <cell r="G843" t="str">
            <v>DIRECCION DE ADMINIST. Y FINANZAS</v>
          </cell>
          <cell r="H843" t="str">
            <v>ADMINISTRACION</v>
          </cell>
          <cell r="I843" t="str">
            <v>PLANEAMIENTO CONTABLE</v>
          </cell>
          <cell r="J843">
            <v>0</v>
          </cell>
          <cell r="K843">
            <v>0</v>
          </cell>
          <cell r="L843" t="str">
            <v>Activos</v>
          </cell>
          <cell r="M843" t="str">
            <v>Fuera de Convenio</v>
          </cell>
          <cell r="N843" t="str">
            <v>Indeterminado</v>
          </cell>
          <cell r="O843" t="str">
            <v>Edif. Petrobras</v>
          </cell>
          <cell r="P843">
            <v>37935</v>
          </cell>
        </row>
        <row r="844">
          <cell r="A844">
            <v>60002895</v>
          </cell>
          <cell r="B844" t="str">
            <v>MORETTI, MARIA CAROLINA</v>
          </cell>
          <cell r="C844" t="str">
            <v>COORDINADOR</v>
          </cell>
          <cell r="D844">
            <v>57</v>
          </cell>
          <cell r="E844" t="str">
            <v>Funciones Centralizadas</v>
          </cell>
          <cell r="F844" t="str">
            <v>Fun. Centr. PB Arg. S.A.</v>
          </cell>
          <cell r="G844" t="str">
            <v>DIRECCION DE ADMINIST. Y FINANZAS</v>
          </cell>
          <cell r="H844" t="str">
            <v>ADMINISTRACION</v>
          </cell>
          <cell r="I844" t="str">
            <v>CONTABILIDAD GENERAL</v>
          </cell>
          <cell r="J844" t="str">
            <v>CONTABILIDAD SOCIETARIA</v>
          </cell>
          <cell r="K844">
            <v>0</v>
          </cell>
          <cell r="L844" t="str">
            <v>Activos</v>
          </cell>
          <cell r="M844" t="str">
            <v>Fuera de Convenio</v>
          </cell>
          <cell r="N844" t="str">
            <v>Indeterminado</v>
          </cell>
          <cell r="O844" t="str">
            <v>Edif. Petrobras</v>
          </cell>
          <cell r="P844">
            <v>37469</v>
          </cell>
        </row>
        <row r="845">
          <cell r="A845">
            <v>60002901</v>
          </cell>
          <cell r="B845" t="str">
            <v>PRINCIPE, MARIA SOLEDAD</v>
          </cell>
          <cell r="C845" t="str">
            <v>SECRETARIA</v>
          </cell>
          <cell r="D845">
            <v>53</v>
          </cell>
          <cell r="E845" t="str">
            <v>Funciones Centralizadas</v>
          </cell>
          <cell r="F845" t="str">
            <v>Fun. Centr. PB Arg. S.A.</v>
          </cell>
          <cell r="G845" t="str">
            <v>DIRECCION DE ADMINIST. Y FINANZAS</v>
          </cell>
          <cell r="H845" t="str">
            <v>FINANZAS</v>
          </cell>
          <cell r="I845">
            <v>0</v>
          </cell>
          <cell r="J845">
            <v>0</v>
          </cell>
          <cell r="K845">
            <v>0</v>
          </cell>
          <cell r="L845" t="str">
            <v>Activos</v>
          </cell>
          <cell r="M845" t="str">
            <v>Fuera de Convenio</v>
          </cell>
          <cell r="N845" t="str">
            <v>Indeterminado</v>
          </cell>
          <cell r="O845" t="str">
            <v>Edif. Petrobras</v>
          </cell>
          <cell r="P845">
            <v>35555</v>
          </cell>
        </row>
        <row r="846">
          <cell r="A846">
            <v>60002922</v>
          </cell>
          <cell r="B846" t="str">
            <v>RIVERO, VIVIANA ALEJANDRA</v>
          </cell>
          <cell r="C846" t="str">
            <v>COORDINADOR</v>
          </cell>
          <cell r="D846">
            <v>57</v>
          </cell>
          <cell r="E846" t="str">
            <v>Funciones Centralizadas</v>
          </cell>
          <cell r="F846" t="str">
            <v>Fun. Centr. PB Arg. S.A.</v>
          </cell>
          <cell r="G846" t="str">
            <v>GCIA. EJECUTIVA DE CTROL DE GEST Y EST P</v>
          </cell>
          <cell r="H846" t="str">
            <v>PLANEAMIENTO &amp; CTROL. PRESUPUESTARIO</v>
          </cell>
          <cell r="I846">
            <v>0</v>
          </cell>
          <cell r="J846">
            <v>0</v>
          </cell>
          <cell r="K846">
            <v>0</v>
          </cell>
          <cell r="L846" t="str">
            <v>Activos</v>
          </cell>
          <cell r="M846" t="str">
            <v>Fuera de Convenio</v>
          </cell>
          <cell r="N846" t="str">
            <v>Indeterminado</v>
          </cell>
          <cell r="O846" t="str">
            <v>Edif. Petrobras</v>
          </cell>
          <cell r="P846">
            <v>36540</v>
          </cell>
        </row>
        <row r="847">
          <cell r="A847">
            <v>60002928</v>
          </cell>
          <cell r="B847" t="str">
            <v>CORONEL, MARTINIANO ROBERT</v>
          </cell>
          <cell r="C847" t="str">
            <v>COORDINADOR</v>
          </cell>
          <cell r="D847">
            <v>58</v>
          </cell>
          <cell r="E847" t="str">
            <v>Funciones Centralizadas</v>
          </cell>
          <cell r="F847" t="str">
            <v>Fun. Centr. PB Arg. S.A.</v>
          </cell>
          <cell r="G847" t="str">
            <v>DIRECCION DE ADMINIST. Y FINANZAS</v>
          </cell>
          <cell r="H847" t="str">
            <v>FINANZAS</v>
          </cell>
          <cell r="I847" t="str">
            <v>PLANEAMIENTO FINANCIERO Y RRII</v>
          </cell>
          <cell r="J847" t="str">
            <v>APOYO A LOS NEGOCIOS</v>
          </cell>
          <cell r="K847">
            <v>0</v>
          </cell>
          <cell r="L847" t="str">
            <v>Activos</v>
          </cell>
          <cell r="M847" t="str">
            <v>Fuera de Convenio</v>
          </cell>
          <cell r="N847" t="str">
            <v>Indeterminado</v>
          </cell>
          <cell r="O847" t="str">
            <v>Edif. Petrobras</v>
          </cell>
          <cell r="P847">
            <v>35926</v>
          </cell>
        </row>
        <row r="848">
          <cell r="A848">
            <v>60002931</v>
          </cell>
          <cell r="B848" t="str">
            <v>GONZALEZ, MARISOL CARMEN</v>
          </cell>
          <cell r="C848" t="str">
            <v>COORDINADOR</v>
          </cell>
          <cell r="D848">
            <v>57</v>
          </cell>
          <cell r="E848" t="str">
            <v>Funciones Centralizadas</v>
          </cell>
          <cell r="F848" t="str">
            <v>Fun. Centr. PB Arg. S.A.</v>
          </cell>
          <cell r="G848" t="str">
            <v>GCIA. EJECUTIVA DE CTROL DE GEST Y EST P</v>
          </cell>
          <cell r="H848" t="str">
            <v>PLANEAMIENTO &amp; CTROL. PRESUPUESTARIO</v>
          </cell>
          <cell r="I848">
            <v>0</v>
          </cell>
          <cell r="J848">
            <v>0</v>
          </cell>
          <cell r="K848">
            <v>0</v>
          </cell>
          <cell r="L848" t="str">
            <v>Activos</v>
          </cell>
          <cell r="M848" t="str">
            <v>Fuera de Convenio</v>
          </cell>
          <cell r="N848" t="str">
            <v>Indeterminado</v>
          </cell>
          <cell r="O848" t="str">
            <v>Edif. Petrobras</v>
          </cell>
          <cell r="P848">
            <v>38320</v>
          </cell>
        </row>
        <row r="849">
          <cell r="A849">
            <v>60002932</v>
          </cell>
          <cell r="B849" t="str">
            <v>FIGUEREDO, PATRICIA</v>
          </cell>
          <cell r="C849" t="str">
            <v>COORDINADOR</v>
          </cell>
          <cell r="D849">
            <v>55</v>
          </cell>
          <cell r="E849" t="str">
            <v>Funciones Centralizadas</v>
          </cell>
          <cell r="F849" t="str">
            <v>Fun. Centr. PB Arg. S.A.</v>
          </cell>
          <cell r="G849" t="str">
            <v>DIRECCION COMERCIAL</v>
          </cell>
          <cell r="H849" t="str">
            <v>PLANIFICACION Y SUMINISTROS</v>
          </cell>
          <cell r="I849" t="str">
            <v>PLANIFICACION</v>
          </cell>
          <cell r="J849" t="str">
            <v>CONTROL CUANTITATIVO</v>
          </cell>
          <cell r="K849">
            <v>0</v>
          </cell>
          <cell r="L849" t="str">
            <v>Activos</v>
          </cell>
          <cell r="M849" t="str">
            <v>Fuera de Convenio</v>
          </cell>
          <cell r="N849" t="str">
            <v>Indeterminado</v>
          </cell>
          <cell r="O849" t="str">
            <v>Edif. Petrobras</v>
          </cell>
          <cell r="P849">
            <v>34790</v>
          </cell>
        </row>
        <row r="850">
          <cell r="A850">
            <v>60002935</v>
          </cell>
          <cell r="B850" t="str">
            <v>ARIAS, MARCELO DAMIAN</v>
          </cell>
          <cell r="C850" t="str">
            <v>ANALISTA SR.</v>
          </cell>
          <cell r="D850">
            <v>56</v>
          </cell>
          <cell r="E850" t="str">
            <v>Funciones Centralizadas</v>
          </cell>
          <cell r="F850" t="str">
            <v>Fun. Centr. PB Arg. S.A.</v>
          </cell>
          <cell r="G850" t="str">
            <v>DIRECCION DE ADMINIST. Y FINANZAS</v>
          </cell>
          <cell r="H850" t="str">
            <v>ADMINISTRACION</v>
          </cell>
          <cell r="I850" t="str">
            <v>NORMAS Y ESTADOS CONTABLES</v>
          </cell>
          <cell r="J850" t="str">
            <v>NORMAS Y REPORTES INTERNACIONALES</v>
          </cell>
          <cell r="K850">
            <v>0</v>
          </cell>
          <cell r="L850" t="str">
            <v>Activos</v>
          </cell>
          <cell r="M850" t="str">
            <v>Fuera de Convenio</v>
          </cell>
          <cell r="N850" t="str">
            <v>Indeterminado</v>
          </cell>
          <cell r="O850" t="str">
            <v>Edif. Petrobras</v>
          </cell>
          <cell r="P850">
            <v>38475</v>
          </cell>
        </row>
        <row r="851">
          <cell r="A851">
            <v>60002949</v>
          </cell>
          <cell r="B851" t="str">
            <v>DE BARTOLO, GUSTAVO GABRIEL</v>
          </cell>
          <cell r="C851" t="str">
            <v>ANALISTA SSR.</v>
          </cell>
          <cell r="D851">
            <v>55</v>
          </cell>
          <cell r="E851" t="str">
            <v>Funciones Centralizadas</v>
          </cell>
          <cell r="F851" t="str">
            <v>Fun. Centr. PB Arg. S.A.</v>
          </cell>
          <cell r="G851" t="str">
            <v>DIRECCION DE ADMINIST. Y FINANZAS</v>
          </cell>
          <cell r="H851" t="str">
            <v>ADMINISTRACION</v>
          </cell>
          <cell r="I851" t="str">
            <v>CONTABILIDAD GENERAL</v>
          </cell>
          <cell r="J851" t="str">
            <v>CONTABILIDAD R&amp;P - COM DOW - G&amp;E - CORP</v>
          </cell>
          <cell r="K851">
            <v>0</v>
          </cell>
          <cell r="L851" t="str">
            <v>Activos</v>
          </cell>
          <cell r="M851" t="str">
            <v>Fuera de Convenio</v>
          </cell>
          <cell r="N851" t="str">
            <v>Indeterminado</v>
          </cell>
          <cell r="O851" t="str">
            <v>Edif. Petrobras</v>
          </cell>
          <cell r="P851">
            <v>38089</v>
          </cell>
        </row>
        <row r="852">
          <cell r="A852">
            <v>60002962</v>
          </cell>
          <cell r="B852" t="str">
            <v>DOBRANSKI, FERNANDO HERNAN</v>
          </cell>
          <cell r="C852" t="str">
            <v>ANALISTA SR.</v>
          </cell>
          <cell r="D852">
            <v>56</v>
          </cell>
          <cell r="E852" t="str">
            <v>Funciones Centralizadas</v>
          </cell>
          <cell r="F852" t="str">
            <v>Fun. Centr. PB Arg. S.A.</v>
          </cell>
          <cell r="G852" t="str">
            <v>SECRETARÍA GENERAL CORPORATIVA</v>
          </cell>
          <cell r="H852" t="str">
            <v>GOBIERNO CORPORATIVO</v>
          </cell>
          <cell r="I852">
            <v>0</v>
          </cell>
          <cell r="J852">
            <v>0</v>
          </cell>
          <cell r="K852">
            <v>0</v>
          </cell>
          <cell r="L852" t="str">
            <v>Activos</v>
          </cell>
          <cell r="M852" t="str">
            <v>Fuera de Convenio</v>
          </cell>
          <cell r="N852" t="str">
            <v>Indeterminado</v>
          </cell>
          <cell r="O852" t="str">
            <v>Edif. Petrobras</v>
          </cell>
          <cell r="P852">
            <v>38078</v>
          </cell>
        </row>
        <row r="853">
          <cell r="A853">
            <v>60002982</v>
          </cell>
          <cell r="B853" t="str">
            <v>CANTO, GUSTAVO HORACIO</v>
          </cell>
          <cell r="C853" t="str">
            <v>ANALISTA CONSULTOR</v>
          </cell>
          <cell r="D853">
            <v>57</v>
          </cell>
          <cell r="E853" t="str">
            <v>Funciones Centralizadas</v>
          </cell>
          <cell r="F853" t="str">
            <v>Fun. Centr. PB Arg. S.A.</v>
          </cell>
          <cell r="G853" t="str">
            <v>GCIA. EJECUTIVA DE CTROL DE GEST Y EST P</v>
          </cell>
          <cell r="H853" t="str">
            <v>ESTRATEGIA, PORTAFOLIO Y EST ECONOM</v>
          </cell>
          <cell r="I853">
            <v>0</v>
          </cell>
          <cell r="J853">
            <v>0</v>
          </cell>
          <cell r="K853">
            <v>0</v>
          </cell>
          <cell r="L853" t="str">
            <v>Activos</v>
          </cell>
          <cell r="M853" t="str">
            <v>Fuera de Convenio</v>
          </cell>
          <cell r="N853" t="str">
            <v>Indeterminado</v>
          </cell>
          <cell r="O853" t="str">
            <v>Edif. Petrobras</v>
          </cell>
          <cell r="P853">
            <v>36465</v>
          </cell>
        </row>
        <row r="854">
          <cell r="A854">
            <v>60002984</v>
          </cell>
          <cell r="B854" t="str">
            <v>GUTNISKY, LILIAN GABRIELA</v>
          </cell>
          <cell r="C854" t="str">
            <v>ANALISTA SSR.</v>
          </cell>
          <cell r="D854">
            <v>55</v>
          </cell>
          <cell r="E854" t="str">
            <v>Funciones Centralizadas</v>
          </cell>
          <cell r="F854" t="str">
            <v>Fun. Centr. PB Arg. S.A.</v>
          </cell>
          <cell r="G854" t="str">
            <v>DIRECCION DE ADMINIST. Y FINANZAS</v>
          </cell>
          <cell r="H854" t="str">
            <v>ADMINISTRACION</v>
          </cell>
          <cell r="I854" t="str">
            <v>CONTABILIDAD GENERAL</v>
          </cell>
          <cell r="J854" t="str">
            <v>CONTABILIDAD R&amp;P - COM DOW - G&amp;E - CORP</v>
          </cell>
          <cell r="K854">
            <v>0</v>
          </cell>
          <cell r="L854" t="str">
            <v>Activos</v>
          </cell>
          <cell r="M854" t="str">
            <v>Fuera de Convenio</v>
          </cell>
          <cell r="N854" t="str">
            <v>Indeterminado</v>
          </cell>
          <cell r="O854" t="str">
            <v>Edif. Petrobras</v>
          </cell>
          <cell r="P854">
            <v>38139</v>
          </cell>
        </row>
        <row r="855">
          <cell r="A855">
            <v>60002986</v>
          </cell>
          <cell r="B855" t="str">
            <v>RIMOLDI, ROMINA</v>
          </cell>
          <cell r="C855" t="str">
            <v>COORDINADOR</v>
          </cell>
          <cell r="D855">
            <v>57</v>
          </cell>
          <cell r="E855" t="str">
            <v>Funciones Centralizadas</v>
          </cell>
          <cell r="F855" t="str">
            <v>Fun. Centr. PB Arg. S.A.</v>
          </cell>
          <cell r="G855" t="str">
            <v>DIRECCION DE ADMINIST. Y FINANZAS</v>
          </cell>
          <cell r="H855" t="str">
            <v>ADMINISTRACION</v>
          </cell>
          <cell r="I855" t="str">
            <v>CONTABILIDAD GENERAL</v>
          </cell>
          <cell r="J855" t="str">
            <v>CONTABILIDAD R&amp;P - COM DOW - G&amp;E - CORP</v>
          </cell>
          <cell r="K855">
            <v>0</v>
          </cell>
          <cell r="L855" t="str">
            <v>Activos</v>
          </cell>
          <cell r="M855" t="str">
            <v>Fuera de Convenio</v>
          </cell>
          <cell r="N855" t="str">
            <v>Indeterminado</v>
          </cell>
          <cell r="O855" t="str">
            <v>Edif. Petrobras</v>
          </cell>
          <cell r="P855">
            <v>37469</v>
          </cell>
        </row>
        <row r="856">
          <cell r="A856">
            <v>60002993</v>
          </cell>
          <cell r="B856" t="str">
            <v>GULLY, DIEGO EZEQUIEL</v>
          </cell>
          <cell r="C856" t="str">
            <v>COORDINADOR</v>
          </cell>
          <cell r="D856">
            <v>57</v>
          </cell>
          <cell r="E856" t="str">
            <v>Funciones Centralizadas</v>
          </cell>
          <cell r="F856" t="str">
            <v>Fun. Centr. PB Arg. S.A.</v>
          </cell>
          <cell r="G856" t="str">
            <v>DIRECCION DE ADMINIST. Y FINANZAS</v>
          </cell>
          <cell r="H856" t="str">
            <v>ADMINISTRACION</v>
          </cell>
          <cell r="I856" t="str">
            <v>NORMAS Y ESTADOS CONTABLES</v>
          </cell>
          <cell r="J856" t="str">
            <v>NORMAS Y REPORTES INTERNACIONALES</v>
          </cell>
          <cell r="K856">
            <v>0</v>
          </cell>
          <cell r="L856" t="str">
            <v>Activos</v>
          </cell>
          <cell r="M856" t="str">
            <v>Fuera de Convenio</v>
          </cell>
          <cell r="N856" t="str">
            <v>Indeterminado</v>
          </cell>
          <cell r="O856" t="str">
            <v>Edif. Petrobras</v>
          </cell>
          <cell r="P856">
            <v>37971</v>
          </cell>
        </row>
        <row r="857">
          <cell r="A857">
            <v>60002999</v>
          </cell>
          <cell r="B857" t="str">
            <v>GARDELLA, PAOLA JULIETA</v>
          </cell>
          <cell r="C857" t="str">
            <v>COORDINADOR</v>
          </cell>
          <cell r="D857">
            <v>57</v>
          </cell>
          <cell r="E857" t="str">
            <v>Funciones Centralizadas</v>
          </cell>
          <cell r="F857" t="str">
            <v>Fun. Centr. PB Arg. S.A.</v>
          </cell>
          <cell r="G857" t="str">
            <v>DIRECCION DE ADMINIST. Y FINANZAS</v>
          </cell>
          <cell r="H857" t="str">
            <v>ADMINISTRACION</v>
          </cell>
          <cell r="I857" t="str">
            <v>NORMAS Y ESTADOS CONTABLES</v>
          </cell>
          <cell r="J857" t="str">
            <v>ADMINISTRACION DEL EXTERIOR Y RESIDUALES</v>
          </cell>
          <cell r="K857">
            <v>0</v>
          </cell>
          <cell r="L857" t="str">
            <v>Activos</v>
          </cell>
          <cell r="M857" t="str">
            <v>Fuera de Convenio</v>
          </cell>
          <cell r="N857" t="str">
            <v>Indeterminado</v>
          </cell>
          <cell r="O857" t="str">
            <v>Edif. Petrobras</v>
          </cell>
          <cell r="P857">
            <v>37900</v>
          </cell>
        </row>
        <row r="858">
          <cell r="A858">
            <v>60003005</v>
          </cell>
          <cell r="B858" t="str">
            <v>PEREZ, PABLO GABRIEL</v>
          </cell>
          <cell r="C858" t="str">
            <v>COMPRADOR SSR.</v>
          </cell>
          <cell r="D858">
            <v>54</v>
          </cell>
          <cell r="E858" t="str">
            <v>Funciones Centralizadas</v>
          </cell>
          <cell r="F858" t="str">
            <v>Fun. Centr. PB Arg. S.A.</v>
          </cell>
          <cell r="G858" t="str">
            <v>DIRECCION DE ADMINIST. Y FINANZAS</v>
          </cell>
          <cell r="H858" t="str">
            <v>COMPRAS Y CONTRATACIONES</v>
          </cell>
          <cell r="I858" t="str">
            <v>CORPORATIVOS</v>
          </cell>
          <cell r="J858">
            <v>0</v>
          </cell>
          <cell r="K858">
            <v>0</v>
          </cell>
          <cell r="L858" t="str">
            <v>Activos</v>
          </cell>
          <cell r="M858" t="str">
            <v>Fuera de Convenio</v>
          </cell>
          <cell r="N858" t="str">
            <v>Indeterminado</v>
          </cell>
          <cell r="O858" t="str">
            <v>Edif. Petrobras</v>
          </cell>
          <cell r="P858">
            <v>36873</v>
          </cell>
        </row>
        <row r="859">
          <cell r="A859">
            <v>60003023</v>
          </cell>
          <cell r="B859" t="str">
            <v>CASTILLO, MARTIN ALFREDO</v>
          </cell>
          <cell r="C859" t="str">
            <v>COORDINADOR</v>
          </cell>
          <cell r="D859">
            <v>55</v>
          </cell>
          <cell r="E859" t="str">
            <v>Funciones Centralizadas</v>
          </cell>
          <cell r="F859" t="str">
            <v>Fun. Centr. PB Arg. S.A.</v>
          </cell>
          <cell r="G859" t="str">
            <v>DIRECCION DE ADMINIST. Y FINANZAS</v>
          </cell>
          <cell r="H859" t="str">
            <v>FINANZAS</v>
          </cell>
          <cell r="I859" t="str">
            <v>TESORERIA</v>
          </cell>
          <cell r="J859" t="str">
            <v>POSICION BANCARIA</v>
          </cell>
          <cell r="K859">
            <v>0</v>
          </cell>
          <cell r="L859" t="str">
            <v>Activos</v>
          </cell>
          <cell r="M859" t="str">
            <v>Fuera de Convenio</v>
          </cell>
          <cell r="N859" t="str">
            <v>Indeterminado</v>
          </cell>
          <cell r="O859" t="str">
            <v>Edif. Petrobras</v>
          </cell>
          <cell r="P859">
            <v>34715</v>
          </cell>
        </row>
        <row r="860">
          <cell r="A860">
            <v>60003025</v>
          </cell>
          <cell r="B860" t="str">
            <v>ZENI, SANTIAGO JORGE</v>
          </cell>
          <cell r="C860" t="str">
            <v>ANALISTA SR.</v>
          </cell>
          <cell r="D860">
            <v>56</v>
          </cell>
          <cell r="E860" t="str">
            <v>Funciones Centralizadas</v>
          </cell>
          <cell r="F860" t="str">
            <v>Fun. Centr. PB Arg. S.A.</v>
          </cell>
          <cell r="G860" t="str">
            <v>DIRECCION DE ADMINIST. Y FINANZAS</v>
          </cell>
          <cell r="H860" t="str">
            <v>TECNOLOGIA INFORMATICA</v>
          </cell>
          <cell r="I860" t="str">
            <v>SOLUCIONES VERTICALES DE NEGOCIO</v>
          </cell>
          <cell r="J860" t="str">
            <v>E&amp;P - APLICACIONES</v>
          </cell>
          <cell r="K860">
            <v>0</v>
          </cell>
          <cell r="L860" t="str">
            <v>Activos</v>
          </cell>
          <cell r="M860" t="str">
            <v>Fuera de Convenio</v>
          </cell>
          <cell r="N860" t="str">
            <v>Indeterminado</v>
          </cell>
          <cell r="O860" t="str">
            <v>Edif. Petrobras</v>
          </cell>
          <cell r="P860">
            <v>38412</v>
          </cell>
        </row>
        <row r="861">
          <cell r="A861">
            <v>60003038</v>
          </cell>
          <cell r="B861" t="str">
            <v>GEBALA, ANA PAULA</v>
          </cell>
          <cell r="C861" t="str">
            <v>ASISTENTE</v>
          </cell>
          <cell r="D861">
            <v>54</v>
          </cell>
          <cell r="E861" t="str">
            <v>Funciones Centralizadas</v>
          </cell>
          <cell r="F861" t="str">
            <v>Fun. Centr. PB Arg. S.A.</v>
          </cell>
          <cell r="G861" t="str">
            <v>GCIA. EJECUTIVA DE CTROL DE GEST Y EST P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 t="str">
            <v>Activos</v>
          </cell>
          <cell r="M861" t="str">
            <v>Fuera de Convenio</v>
          </cell>
          <cell r="N861" t="str">
            <v>Indeterminado</v>
          </cell>
          <cell r="O861" t="str">
            <v>Edif. Petrobras</v>
          </cell>
          <cell r="P861">
            <v>38334</v>
          </cell>
        </row>
        <row r="862">
          <cell r="A862">
            <v>60003053</v>
          </cell>
          <cell r="B862" t="str">
            <v>ALEMANNO, ANDREA LAURA</v>
          </cell>
          <cell r="C862" t="str">
            <v>ANALISTA JR.</v>
          </cell>
          <cell r="D862">
            <v>53</v>
          </cell>
          <cell r="E862" t="str">
            <v>Funciones Centralizadas</v>
          </cell>
          <cell r="F862" t="str">
            <v>Fun. Centr. PB Arg. S.A.</v>
          </cell>
          <cell r="G862" t="str">
            <v>DIRECCION DE ADMINIST. Y FINANZAS</v>
          </cell>
          <cell r="H862" t="str">
            <v>IMPUESTOS</v>
          </cell>
          <cell r="I862" t="str">
            <v>PROCESOS Y SISTEMAS TRIBUTARIOS</v>
          </cell>
          <cell r="J862">
            <v>0</v>
          </cell>
          <cell r="K862">
            <v>0</v>
          </cell>
          <cell r="L862" t="str">
            <v>Activos</v>
          </cell>
          <cell r="M862" t="str">
            <v>Fuera de Convenio</v>
          </cell>
          <cell r="N862" t="str">
            <v>Indeterminado</v>
          </cell>
          <cell r="O862" t="str">
            <v>Edif. Petrobras</v>
          </cell>
          <cell r="P862">
            <v>37956</v>
          </cell>
        </row>
        <row r="863">
          <cell r="A863">
            <v>60003080</v>
          </cell>
          <cell r="B863" t="str">
            <v>HANSEN, IVAN</v>
          </cell>
          <cell r="C863" t="str">
            <v>ANALISTA SSR.</v>
          </cell>
          <cell r="D863">
            <v>55</v>
          </cell>
          <cell r="E863" t="str">
            <v>Funciones Centralizadas</v>
          </cell>
          <cell r="F863" t="str">
            <v>Fun. Centr. PB Arg. S.A.</v>
          </cell>
          <cell r="G863" t="str">
            <v>GCIA. EJECUTIVA DE COMUNICACIONES</v>
          </cell>
          <cell r="H863" t="str">
            <v>PUBLICIDAD, PATROCINIOS &amp; MARKETING</v>
          </cell>
          <cell r="I863" t="str">
            <v>MARKETING</v>
          </cell>
          <cell r="J863">
            <v>0</v>
          </cell>
          <cell r="K863">
            <v>0</v>
          </cell>
          <cell r="L863" t="str">
            <v>Activos</v>
          </cell>
          <cell r="M863" t="str">
            <v>Fuera de Convenio</v>
          </cell>
          <cell r="N863" t="str">
            <v>Indeterminado</v>
          </cell>
          <cell r="O863" t="str">
            <v>Edif. Petrobras</v>
          </cell>
          <cell r="P863">
            <v>37530</v>
          </cell>
        </row>
        <row r="864">
          <cell r="A864">
            <v>60003081</v>
          </cell>
          <cell r="B864" t="str">
            <v>ALSOGARAY, GONZALO LUIS</v>
          </cell>
          <cell r="C864" t="str">
            <v>ANALISTA SSR.</v>
          </cell>
          <cell r="D864">
            <v>55</v>
          </cell>
          <cell r="E864" t="str">
            <v>Funciones Centralizadas</v>
          </cell>
          <cell r="F864" t="str">
            <v>Fun. Centr. PB Arg. S.A.</v>
          </cell>
          <cell r="G864" t="str">
            <v>GCIA. EJECUTIVA DE CTROL DE GEST Y EST P</v>
          </cell>
          <cell r="H864" t="str">
            <v>PLANEAMIENTO &amp; CTROL. PRESUPUESTARIO</v>
          </cell>
          <cell r="I864">
            <v>0</v>
          </cell>
          <cell r="J864">
            <v>0</v>
          </cell>
          <cell r="K864">
            <v>0</v>
          </cell>
          <cell r="L864" t="str">
            <v>Activos</v>
          </cell>
          <cell r="M864" t="str">
            <v>Fuera de Convenio</v>
          </cell>
          <cell r="N864" t="str">
            <v>Indeterminado</v>
          </cell>
          <cell r="O864" t="str">
            <v>Edif. Petrobras</v>
          </cell>
          <cell r="P864">
            <v>38596</v>
          </cell>
        </row>
        <row r="865">
          <cell r="A865">
            <v>60003093</v>
          </cell>
          <cell r="B865" t="str">
            <v>KLEIN, NATALIA BEATRIZ</v>
          </cell>
          <cell r="C865" t="str">
            <v>ANALISTA SSR.</v>
          </cell>
          <cell r="D865">
            <v>54</v>
          </cell>
          <cell r="E865" t="str">
            <v>Funciones Centralizadas</v>
          </cell>
          <cell r="F865" t="str">
            <v>Fun. Centr. PB Arg. S.A.</v>
          </cell>
          <cell r="G865" t="str">
            <v>DIRECCION DE ADMINIST. Y FINANZAS</v>
          </cell>
          <cell r="H865" t="str">
            <v>ADMINISTRACION</v>
          </cell>
          <cell r="I865" t="str">
            <v>CONTABILIDAD GENERAL</v>
          </cell>
          <cell r="J865" t="str">
            <v>CONTABILIDAD R&amp;P - COM DOW - G&amp;E - CORP</v>
          </cell>
          <cell r="K865">
            <v>0</v>
          </cell>
          <cell r="L865" t="str">
            <v>Activos</v>
          </cell>
          <cell r="M865" t="str">
            <v>Fuera de Convenio</v>
          </cell>
          <cell r="N865" t="str">
            <v>Indeterminado</v>
          </cell>
          <cell r="O865" t="str">
            <v>Edif. Petrobras</v>
          </cell>
          <cell r="P865">
            <v>36923</v>
          </cell>
        </row>
        <row r="866">
          <cell r="A866">
            <v>60003110</v>
          </cell>
          <cell r="B866" t="str">
            <v>MURUA, ANDREA CECILIA</v>
          </cell>
          <cell r="C866" t="str">
            <v>ANALISTA SR.</v>
          </cell>
          <cell r="D866">
            <v>56</v>
          </cell>
          <cell r="E866" t="str">
            <v>Funciones Centralizadas</v>
          </cell>
          <cell r="F866" t="str">
            <v>Fun. Centr. PB Arg. S.A.</v>
          </cell>
          <cell r="G866" t="str">
            <v>GCIA. EJECUTIVA DE CTROL DE GEST Y EST P</v>
          </cell>
          <cell r="H866" t="str">
            <v>PLANEAMIENTO &amp; CTROL. PRESUPUESTARIO</v>
          </cell>
          <cell r="I866">
            <v>0</v>
          </cell>
          <cell r="J866">
            <v>0</v>
          </cell>
          <cell r="K866">
            <v>0</v>
          </cell>
          <cell r="L866" t="str">
            <v>Activos</v>
          </cell>
          <cell r="M866" t="str">
            <v>Fuera de Convenio</v>
          </cell>
          <cell r="N866" t="str">
            <v>Indeterminado</v>
          </cell>
          <cell r="O866" t="str">
            <v>Edif. Petrobras</v>
          </cell>
          <cell r="P866">
            <v>36557</v>
          </cell>
        </row>
        <row r="867">
          <cell r="A867">
            <v>60003123</v>
          </cell>
          <cell r="B867" t="str">
            <v>FERRANTE, JAVIER CESAR</v>
          </cell>
          <cell r="C867" t="str">
            <v>ANALISTA SSR.</v>
          </cell>
          <cell r="D867">
            <v>54</v>
          </cell>
          <cell r="E867" t="str">
            <v>Funciones Centralizadas</v>
          </cell>
          <cell r="F867" t="str">
            <v>Fun. Centr. PB Arg. S.A.</v>
          </cell>
          <cell r="G867" t="str">
            <v>GCIA. EJECUTIVA DE RR.HH.</v>
          </cell>
          <cell r="H867" t="str">
            <v>ORGANIZACION Y PLANEAMIENTO DE RR.HH</v>
          </cell>
          <cell r="I867" t="str">
            <v>GESTION DE RECURSOS</v>
          </cell>
          <cell r="J867">
            <v>0</v>
          </cell>
          <cell r="K867">
            <v>0</v>
          </cell>
          <cell r="L867" t="str">
            <v>Activos</v>
          </cell>
          <cell r="M867" t="str">
            <v>Fuera de Convenio</v>
          </cell>
          <cell r="N867" t="str">
            <v>Indeterminado</v>
          </cell>
          <cell r="O867" t="str">
            <v>Edif. Petrobras</v>
          </cell>
          <cell r="P867">
            <v>37879</v>
          </cell>
        </row>
        <row r="868">
          <cell r="A868">
            <v>60003125</v>
          </cell>
          <cell r="B868" t="str">
            <v>RIZZO, MARIA GABRIELA</v>
          </cell>
          <cell r="C868" t="str">
            <v>COORDINADOR</v>
          </cell>
          <cell r="D868">
            <v>57</v>
          </cell>
          <cell r="E868" t="str">
            <v>Funciones Centralizadas</v>
          </cell>
          <cell r="F868" t="str">
            <v>Fun. Centr. PB Arg. S.A.</v>
          </cell>
          <cell r="G868" t="str">
            <v>DIRECCION DE ADMINIST. Y FINANZAS</v>
          </cell>
          <cell r="H868" t="str">
            <v>FINANZAS</v>
          </cell>
          <cell r="I868" t="str">
            <v>COMEX Y SEGUROS</v>
          </cell>
          <cell r="J868" t="str">
            <v>IMPORTACIONES</v>
          </cell>
          <cell r="K868">
            <v>0</v>
          </cell>
          <cell r="L868" t="str">
            <v>Activos</v>
          </cell>
          <cell r="M868" t="str">
            <v>Fuera de Convenio</v>
          </cell>
          <cell r="N868" t="str">
            <v>Indeterminado</v>
          </cell>
          <cell r="O868" t="str">
            <v>Edif. Petrobras</v>
          </cell>
          <cell r="P868">
            <v>35490</v>
          </cell>
        </row>
        <row r="869">
          <cell r="A869">
            <v>60003140</v>
          </cell>
          <cell r="B869" t="str">
            <v>TEDESCHINI, JUAN CRUZ</v>
          </cell>
          <cell r="C869" t="str">
            <v>ANALISTA JR.</v>
          </cell>
          <cell r="D869">
            <v>53</v>
          </cell>
          <cell r="E869" t="str">
            <v>Funciones Centralizadas</v>
          </cell>
          <cell r="F869" t="str">
            <v>Fun. Centr. PB Arg. S.A.</v>
          </cell>
          <cell r="G869" t="str">
            <v>DIRECCION DE ADMINIST. Y FINANZAS</v>
          </cell>
          <cell r="H869" t="str">
            <v>ADMINISTRACION</v>
          </cell>
          <cell r="I869" t="str">
            <v>CONTABILIDAD GENERAL</v>
          </cell>
          <cell r="J869" t="str">
            <v>CONTABILIDAD SOCIETARIA</v>
          </cell>
          <cell r="K869">
            <v>0</v>
          </cell>
          <cell r="L869" t="str">
            <v>Activos</v>
          </cell>
          <cell r="M869" t="str">
            <v>Fuera de Convenio</v>
          </cell>
          <cell r="N869" t="str">
            <v>Indeterminado</v>
          </cell>
          <cell r="O869" t="str">
            <v>Edif. Petrobras</v>
          </cell>
          <cell r="P869">
            <v>36528</v>
          </cell>
        </row>
        <row r="870">
          <cell r="A870">
            <v>60003158</v>
          </cell>
          <cell r="B870" t="str">
            <v>MONTENEGRO SFAIR, MARINA</v>
          </cell>
          <cell r="C870" t="str">
            <v>ANALISTA SSR.</v>
          </cell>
          <cell r="D870">
            <v>55</v>
          </cell>
          <cell r="E870" t="str">
            <v>Funciones Centralizadas</v>
          </cell>
          <cell r="F870" t="str">
            <v>Fun. Centr. PB Arg. S.A.</v>
          </cell>
          <cell r="G870" t="str">
            <v>DIRECCION DE ADMINIST. Y FINANZAS</v>
          </cell>
          <cell r="H870" t="str">
            <v>ADMINISTRACION</v>
          </cell>
          <cell r="I870" t="str">
            <v>NORMAS Y ESTADOS CONTABLES</v>
          </cell>
          <cell r="J870" t="str">
            <v>NORMAS Y REPORTES LOCALES</v>
          </cell>
          <cell r="K870">
            <v>0</v>
          </cell>
          <cell r="L870" t="str">
            <v>Activos</v>
          </cell>
          <cell r="M870" t="str">
            <v>Fuera de Convenio</v>
          </cell>
          <cell r="N870" t="str">
            <v>Indeterminado</v>
          </cell>
          <cell r="O870" t="str">
            <v>Edif. Petrobras</v>
          </cell>
          <cell r="P870">
            <v>38467</v>
          </cell>
        </row>
        <row r="871">
          <cell r="A871">
            <v>60003159</v>
          </cell>
          <cell r="B871" t="str">
            <v>PACE, VANINA</v>
          </cell>
          <cell r="C871" t="str">
            <v>ANALISTA SSR.</v>
          </cell>
          <cell r="D871">
            <v>55</v>
          </cell>
          <cell r="E871" t="str">
            <v>Funciones Centralizadas</v>
          </cell>
          <cell r="F871" t="str">
            <v>Fun. Centr. PB Arg. S.A.</v>
          </cell>
          <cell r="G871" t="str">
            <v>DIRECCION DE ADMINIST. Y FINANZAS</v>
          </cell>
          <cell r="H871" t="str">
            <v>FINANZAS</v>
          </cell>
          <cell r="I871" t="str">
            <v>CREDITOS Y COBRANZAS</v>
          </cell>
          <cell r="J871" t="str">
            <v>CREDITOS</v>
          </cell>
          <cell r="K871">
            <v>0</v>
          </cell>
          <cell r="L871" t="str">
            <v>Activos</v>
          </cell>
          <cell r="M871" t="str">
            <v>Fuera de Convenio</v>
          </cell>
          <cell r="N871" t="str">
            <v>Indeterminado</v>
          </cell>
          <cell r="O871" t="str">
            <v>Edif. Petrobras</v>
          </cell>
          <cell r="P871">
            <v>37911</v>
          </cell>
        </row>
        <row r="872">
          <cell r="A872">
            <v>60003162</v>
          </cell>
          <cell r="B872" t="str">
            <v>CASTROAGUDIN, PATRICIO HUGO</v>
          </cell>
          <cell r="C872" t="str">
            <v>ANALISTA SSR.</v>
          </cell>
          <cell r="D872">
            <v>54</v>
          </cell>
          <cell r="E872" t="str">
            <v>Funciones Centralizadas</v>
          </cell>
          <cell r="F872" t="str">
            <v>Fun. Centr. PB Arg. S.A.</v>
          </cell>
          <cell r="G872" t="str">
            <v>GCIA. EJECUTIVA DE RR.HH.</v>
          </cell>
          <cell r="H872" t="str">
            <v>SERVICIOS DE RR. HH.</v>
          </cell>
          <cell r="I872" t="str">
            <v>MODELO DE ATENCION Y APOYO</v>
          </cell>
          <cell r="J872">
            <v>0</v>
          </cell>
          <cell r="K872">
            <v>0</v>
          </cell>
          <cell r="L872" t="str">
            <v>Activos</v>
          </cell>
          <cell r="M872" t="str">
            <v>Fuera de Convenio</v>
          </cell>
          <cell r="N872" t="str">
            <v>Indeterminado</v>
          </cell>
          <cell r="O872" t="str">
            <v>Edif. Petrobras</v>
          </cell>
          <cell r="P872">
            <v>38148</v>
          </cell>
        </row>
        <row r="873">
          <cell r="A873">
            <v>60003168</v>
          </cell>
          <cell r="B873" t="str">
            <v>RAIOLO, JUAN LEONARDO</v>
          </cell>
          <cell r="C873" t="str">
            <v>ANALISTA SR.</v>
          </cell>
          <cell r="D873">
            <v>56</v>
          </cell>
          <cell r="E873" t="str">
            <v>Funciones Centralizadas</v>
          </cell>
          <cell r="F873" t="str">
            <v>Fun. Centr. PB Arg. S.A.</v>
          </cell>
          <cell r="G873" t="str">
            <v>GCIA. EJECUTIVA DE CTROL DE GEST Y EST P</v>
          </cell>
          <cell r="H873" t="str">
            <v>CONTROL DE GESTION PROY., A&amp;F Y FFCC</v>
          </cell>
          <cell r="I873">
            <v>0</v>
          </cell>
          <cell r="J873">
            <v>0</v>
          </cell>
          <cell r="K873">
            <v>0</v>
          </cell>
          <cell r="L873" t="str">
            <v>Activos</v>
          </cell>
          <cell r="M873" t="str">
            <v>Fuera de Convenio</v>
          </cell>
          <cell r="N873" t="str">
            <v>Indeterminado</v>
          </cell>
          <cell r="O873" t="str">
            <v>Edif. Petrobras</v>
          </cell>
          <cell r="P873">
            <v>35462</v>
          </cell>
        </row>
        <row r="874">
          <cell r="A874">
            <v>60003181</v>
          </cell>
          <cell r="B874" t="str">
            <v>MARTIN, JUAN PABLO</v>
          </cell>
          <cell r="C874" t="str">
            <v>COORDINADOR</v>
          </cell>
          <cell r="D874">
            <v>56</v>
          </cell>
          <cell r="E874" t="str">
            <v>Funciones Centralizadas</v>
          </cell>
          <cell r="F874" t="str">
            <v>Fun. Centr. PB Arg. S.A.</v>
          </cell>
          <cell r="G874" t="str">
            <v>GCIA. EJECUTIVA DE RR.HH.</v>
          </cell>
          <cell r="H874" t="str">
            <v>ORGANIZACION Y PLANEAMIENTO DE RR.HH</v>
          </cell>
          <cell r="I874" t="str">
            <v>COMPENSACIONES Y BENEFICIOS</v>
          </cell>
          <cell r="J874">
            <v>0</v>
          </cell>
          <cell r="K874">
            <v>0</v>
          </cell>
          <cell r="L874" t="str">
            <v>Activos</v>
          </cell>
          <cell r="M874" t="str">
            <v>Fuera de Convenio</v>
          </cell>
          <cell r="N874" t="str">
            <v>Indeterminado</v>
          </cell>
          <cell r="O874" t="str">
            <v>Edif. Petrobras</v>
          </cell>
          <cell r="P874">
            <v>38483</v>
          </cell>
        </row>
        <row r="875">
          <cell r="A875">
            <v>60003186</v>
          </cell>
          <cell r="B875" t="str">
            <v>ROCHA, ANA PAULA</v>
          </cell>
          <cell r="C875" t="str">
            <v>ANALISTA SSR.</v>
          </cell>
          <cell r="D875">
            <v>55</v>
          </cell>
          <cell r="E875" t="str">
            <v>Funciones Centralizadas</v>
          </cell>
          <cell r="F875" t="str">
            <v>Fun. Centr. PB Arg. S.A.</v>
          </cell>
          <cell r="G875" t="str">
            <v>DIRECCION DE ADMINIST. Y FINANZAS</v>
          </cell>
          <cell r="H875" t="str">
            <v>ADMINISTRACION</v>
          </cell>
          <cell r="I875" t="str">
            <v>NORMAS Y ESTADOS CONTABLES</v>
          </cell>
          <cell r="J875" t="str">
            <v>NORMAS Y REPORTES INTERNACIONALES</v>
          </cell>
          <cell r="K875">
            <v>0</v>
          </cell>
          <cell r="L875" t="str">
            <v>Activos</v>
          </cell>
          <cell r="M875" t="str">
            <v>Fuera de Convenio</v>
          </cell>
          <cell r="N875" t="str">
            <v>Indeterminado</v>
          </cell>
          <cell r="O875" t="str">
            <v>Edif. Petrobras</v>
          </cell>
          <cell r="P875">
            <v>38121</v>
          </cell>
        </row>
        <row r="876">
          <cell r="A876">
            <v>60003189</v>
          </cell>
          <cell r="B876" t="str">
            <v>COENES, VALERIA ELISA</v>
          </cell>
          <cell r="C876" t="str">
            <v>ANALISTA SSR.</v>
          </cell>
          <cell r="D876">
            <v>56</v>
          </cell>
          <cell r="E876" t="str">
            <v>Funciones Centralizadas</v>
          </cell>
          <cell r="F876" t="str">
            <v>Fun. Centr. PB Arg. S.A.</v>
          </cell>
          <cell r="G876" t="str">
            <v>GCIA. EJECUTIVA DE CTROL DE GEST Y EST P</v>
          </cell>
          <cell r="H876" t="str">
            <v>CONTROL DE GESTION PROY., A&amp;F Y FFCC</v>
          </cell>
          <cell r="I876" t="str">
            <v>CONTROL DE GESTION PROYECTOS</v>
          </cell>
          <cell r="J876">
            <v>0</v>
          </cell>
          <cell r="K876">
            <v>0</v>
          </cell>
          <cell r="L876" t="str">
            <v>Activos</v>
          </cell>
          <cell r="M876" t="str">
            <v>Fuera de Convenio</v>
          </cell>
          <cell r="N876" t="str">
            <v>Indeterminado</v>
          </cell>
          <cell r="O876" t="str">
            <v>Edif. Petrobras</v>
          </cell>
          <cell r="P876">
            <v>39052</v>
          </cell>
        </row>
        <row r="877">
          <cell r="A877">
            <v>60003211</v>
          </cell>
          <cell r="B877" t="str">
            <v>PANIAGUA, MARIA SOL</v>
          </cell>
          <cell r="C877" t="str">
            <v>ANALISTA SSR.</v>
          </cell>
          <cell r="D877">
            <v>55</v>
          </cell>
          <cell r="E877" t="str">
            <v>Funciones Centralizadas</v>
          </cell>
          <cell r="F877" t="str">
            <v>Fun. Centr. PB Arg. S.A.</v>
          </cell>
          <cell r="G877" t="str">
            <v>DIRECCION DE ADMINIST. Y FINANZAS</v>
          </cell>
          <cell r="H877" t="str">
            <v>ADMINISTRACION</v>
          </cell>
          <cell r="I877" t="str">
            <v>NORMAS Y ESTADOS CONTABLES</v>
          </cell>
          <cell r="J877" t="str">
            <v>NORMAS Y REPORTES INTERNACIONALES</v>
          </cell>
          <cell r="K877">
            <v>0</v>
          </cell>
          <cell r="L877" t="str">
            <v>Activos</v>
          </cell>
          <cell r="M877" t="str">
            <v>Fuera de Convenio</v>
          </cell>
          <cell r="N877" t="str">
            <v>Indeterminado</v>
          </cell>
          <cell r="O877" t="str">
            <v>Edif. Petrobras</v>
          </cell>
          <cell r="P877">
            <v>38761</v>
          </cell>
        </row>
        <row r="878">
          <cell r="A878">
            <v>60003219</v>
          </cell>
          <cell r="B878" t="str">
            <v>VERDAGUER, GERVASIO MARTIN</v>
          </cell>
          <cell r="C878" t="str">
            <v>COORDINADOR</v>
          </cell>
          <cell r="D878">
            <v>57</v>
          </cell>
          <cell r="E878" t="str">
            <v>Funciones Centralizadas</v>
          </cell>
          <cell r="F878" t="str">
            <v>Fun. Centr. PB Arg. S.A.</v>
          </cell>
          <cell r="G878" t="str">
            <v>DIRECCION DE ADMINIST. Y FINANZAS</v>
          </cell>
          <cell r="H878" t="str">
            <v>FINANZAS</v>
          </cell>
          <cell r="I878" t="str">
            <v>CREDITOS Y COBRANZAS</v>
          </cell>
          <cell r="J878" t="str">
            <v>CREDITOS</v>
          </cell>
          <cell r="K878">
            <v>0</v>
          </cell>
          <cell r="L878" t="str">
            <v>Activos</v>
          </cell>
          <cell r="M878" t="str">
            <v>Fuera de Convenio</v>
          </cell>
          <cell r="N878" t="str">
            <v>Indeterminado</v>
          </cell>
          <cell r="O878" t="str">
            <v>Edif. Petrobras</v>
          </cell>
          <cell r="P878">
            <v>35765</v>
          </cell>
        </row>
        <row r="879">
          <cell r="A879">
            <v>60003259</v>
          </cell>
          <cell r="B879" t="str">
            <v>LOMBISANI, CINTIA MARIANA</v>
          </cell>
          <cell r="C879" t="str">
            <v>ANALISTA SSR.</v>
          </cell>
          <cell r="D879">
            <v>54</v>
          </cell>
          <cell r="E879" t="str">
            <v>Funciones Centralizadas</v>
          </cell>
          <cell r="F879" t="str">
            <v>Fun. Centr. PB Arg. S.A.</v>
          </cell>
          <cell r="G879" t="str">
            <v>DIRECCION DE ADMINIST. Y FINANZAS</v>
          </cell>
          <cell r="H879" t="str">
            <v>FINANZAS</v>
          </cell>
          <cell r="I879" t="str">
            <v>CREDITOS Y COBRANZAS</v>
          </cell>
          <cell r="J879" t="str">
            <v>CREDITOS</v>
          </cell>
          <cell r="K879">
            <v>0</v>
          </cell>
          <cell r="L879" t="str">
            <v>Activos</v>
          </cell>
          <cell r="M879" t="str">
            <v>Fuera de Convenio</v>
          </cell>
          <cell r="N879" t="str">
            <v>Indeterminado</v>
          </cell>
          <cell r="O879" t="str">
            <v>Edif. Petrobras</v>
          </cell>
          <cell r="P879">
            <v>38018</v>
          </cell>
        </row>
        <row r="880">
          <cell r="A880">
            <v>60003265</v>
          </cell>
          <cell r="B880" t="str">
            <v>THORESEN, ERIC ANDRES</v>
          </cell>
          <cell r="C880" t="str">
            <v>COMPRADOR SR.</v>
          </cell>
          <cell r="D880">
            <v>56</v>
          </cell>
          <cell r="E880" t="str">
            <v>Funciones Centralizadas</v>
          </cell>
          <cell r="F880" t="str">
            <v>Fun. Centr. PB Arg. S.A.</v>
          </cell>
          <cell r="G880" t="str">
            <v>DIRECCION DE ADMINIST. Y FINANZAS</v>
          </cell>
          <cell r="H880" t="str">
            <v>COMPRAS Y CONTRATACIONES</v>
          </cell>
          <cell r="I880" t="str">
            <v>E&amp;P</v>
          </cell>
          <cell r="J880" t="str">
            <v>CUENCA AUSTRAL</v>
          </cell>
          <cell r="K880">
            <v>0</v>
          </cell>
          <cell r="L880" t="str">
            <v>Activos</v>
          </cell>
          <cell r="M880" t="str">
            <v>Fuera de Convenio</v>
          </cell>
          <cell r="N880" t="str">
            <v>Indeterminado</v>
          </cell>
          <cell r="O880" t="str">
            <v>Edif. Petrobras</v>
          </cell>
          <cell r="P880">
            <v>36466</v>
          </cell>
        </row>
        <row r="881">
          <cell r="A881">
            <v>60003310</v>
          </cell>
          <cell r="B881" t="str">
            <v>BLASCO, MARIA VERONICA</v>
          </cell>
          <cell r="C881" t="str">
            <v>ANALISTA SR.</v>
          </cell>
          <cell r="D881">
            <v>56</v>
          </cell>
          <cell r="E881" t="str">
            <v>Funciones Centralizadas</v>
          </cell>
          <cell r="F881" t="str">
            <v>Fun. Centr. PB Arg. S.A.</v>
          </cell>
          <cell r="G881" t="str">
            <v>DIRECCION DE ADMINIST. Y FINANZAS</v>
          </cell>
          <cell r="H881" t="str">
            <v>ADMINISTRACION</v>
          </cell>
          <cell r="I881" t="str">
            <v>PLANEAMIENTO CONTABLE</v>
          </cell>
          <cell r="J881">
            <v>0</v>
          </cell>
          <cell r="K881">
            <v>0</v>
          </cell>
          <cell r="L881" t="str">
            <v>Activos</v>
          </cell>
          <cell r="M881" t="str">
            <v>Fuera de Convenio</v>
          </cell>
          <cell r="N881" t="str">
            <v>Indeterminado</v>
          </cell>
          <cell r="O881" t="str">
            <v>Edif. Petrobras</v>
          </cell>
          <cell r="P881">
            <v>38301</v>
          </cell>
        </row>
        <row r="882">
          <cell r="A882">
            <v>60003332</v>
          </cell>
          <cell r="B882" t="str">
            <v>RUSSO, MARIANELA VANESA</v>
          </cell>
          <cell r="C882" t="str">
            <v>COORDINADOR</v>
          </cell>
          <cell r="D882">
            <v>57</v>
          </cell>
          <cell r="E882" t="str">
            <v>Funciones Centralizadas</v>
          </cell>
          <cell r="F882" t="str">
            <v>Fun. Centr. PB Arg. S.A.</v>
          </cell>
          <cell r="G882" t="str">
            <v>DIRECCION DE ADMINIST. Y FINANZAS</v>
          </cell>
          <cell r="H882" t="str">
            <v>FINANZAS</v>
          </cell>
          <cell r="I882" t="str">
            <v>COMEX Y SEGUROS</v>
          </cell>
          <cell r="J882" t="str">
            <v>COBRANZAS Y LIQUIDACION DE DIVISAS</v>
          </cell>
          <cell r="K882">
            <v>0</v>
          </cell>
          <cell r="L882" t="str">
            <v>Activos</v>
          </cell>
          <cell r="M882" t="str">
            <v>Fuera de Convenio</v>
          </cell>
          <cell r="N882" t="str">
            <v>Indeterminado</v>
          </cell>
          <cell r="O882" t="str">
            <v>Edif. Petrobras</v>
          </cell>
          <cell r="P882">
            <v>37469</v>
          </cell>
        </row>
        <row r="883">
          <cell r="A883">
            <v>60003368</v>
          </cell>
          <cell r="B883" t="str">
            <v>BROCCA, GABRIEL</v>
          </cell>
          <cell r="C883" t="str">
            <v>ANALISTA SR.</v>
          </cell>
          <cell r="D883">
            <v>56</v>
          </cell>
          <cell r="E883" t="str">
            <v>Funciones Centralizadas</v>
          </cell>
          <cell r="F883" t="str">
            <v>Fun. Centr. PB Arg. S.A.</v>
          </cell>
          <cell r="G883" t="str">
            <v>DIRECCION DE ADMINIST. Y FINANZAS</v>
          </cell>
          <cell r="H883" t="str">
            <v>FINANZAS</v>
          </cell>
          <cell r="I883" t="str">
            <v>COMEX Y SEGUROS</v>
          </cell>
          <cell r="J883" t="str">
            <v>EXPORTACIONES</v>
          </cell>
          <cell r="K883">
            <v>0</v>
          </cell>
          <cell r="L883" t="str">
            <v>Activos</v>
          </cell>
          <cell r="M883" t="str">
            <v>Fuera de Convenio</v>
          </cell>
          <cell r="N883" t="str">
            <v>Indeterminado</v>
          </cell>
          <cell r="O883" t="str">
            <v>Edif. Petrobras</v>
          </cell>
          <cell r="P883">
            <v>37378</v>
          </cell>
        </row>
        <row r="884">
          <cell r="A884">
            <v>60003372</v>
          </cell>
          <cell r="B884" t="str">
            <v>CARRIQUIRY, SEBASTIAN</v>
          </cell>
          <cell r="C884" t="str">
            <v>ANALISTA SR.</v>
          </cell>
          <cell r="D884">
            <v>56</v>
          </cell>
          <cell r="E884" t="str">
            <v>Funciones Centralizadas</v>
          </cell>
          <cell r="F884" t="str">
            <v>Fun. Centr. PB Arg. S.A.</v>
          </cell>
          <cell r="G884" t="str">
            <v>GCIA. EJECUTIVA DE RR.HH.</v>
          </cell>
          <cell r="H884" t="str">
            <v>ORGANIZACION Y PLANEAMIENTO DE RR.HH</v>
          </cell>
          <cell r="I884" t="str">
            <v>COMPENSACIONES Y BENEFICIOS</v>
          </cell>
          <cell r="J884">
            <v>0</v>
          </cell>
          <cell r="K884">
            <v>0</v>
          </cell>
          <cell r="L884" t="str">
            <v>Activos</v>
          </cell>
          <cell r="M884" t="str">
            <v>Fuera de Convenio</v>
          </cell>
          <cell r="N884" t="str">
            <v>Indeterminado</v>
          </cell>
          <cell r="O884" t="str">
            <v>Edif. Petrobras</v>
          </cell>
          <cell r="P884">
            <v>35416</v>
          </cell>
        </row>
        <row r="885">
          <cell r="A885">
            <v>60003394</v>
          </cell>
          <cell r="B885" t="str">
            <v>GARCIA, CARLOS ALBERTO</v>
          </cell>
          <cell r="C885" t="str">
            <v>LIDER</v>
          </cell>
          <cell r="D885">
            <v>56</v>
          </cell>
          <cell r="E885" t="str">
            <v>Funciones Centralizadas</v>
          </cell>
          <cell r="F885" t="str">
            <v>Fun. Centr. PB Arg. S.A.</v>
          </cell>
          <cell r="G885" t="str">
            <v>DIRECCION DE ADMINIST. Y FINANZAS</v>
          </cell>
          <cell r="H885" t="str">
            <v>TECNOLOGIA INFORMATICA</v>
          </cell>
          <cell r="I885" t="str">
            <v>OPERACIONES Y TELECOMUNICACIONES</v>
          </cell>
          <cell r="J885" t="str">
            <v>INFORMATICA DISTRIBUIDA</v>
          </cell>
          <cell r="K885">
            <v>0</v>
          </cell>
          <cell r="L885" t="str">
            <v>Activos</v>
          </cell>
          <cell r="M885" t="str">
            <v>Fuera de Convenio</v>
          </cell>
          <cell r="N885" t="str">
            <v>Indeterminado</v>
          </cell>
          <cell r="O885" t="str">
            <v>Edif. Petrobras</v>
          </cell>
          <cell r="P885">
            <v>38666</v>
          </cell>
        </row>
        <row r="886">
          <cell r="A886">
            <v>60003401</v>
          </cell>
          <cell r="B886" t="str">
            <v>BIANCO, CAROLINA</v>
          </cell>
          <cell r="C886" t="str">
            <v>ANALISTA JR.</v>
          </cell>
          <cell r="D886">
            <v>53</v>
          </cell>
          <cell r="E886" t="str">
            <v>Funciones Centralizadas</v>
          </cell>
          <cell r="F886" t="str">
            <v>Fun. Centr. PB Arg. S.A.</v>
          </cell>
          <cell r="G886" t="str">
            <v>GCIA. EJECUTIVA DE COMUNICACIONES</v>
          </cell>
          <cell r="H886" t="str">
            <v>PUBLICIDAD, PATROCINIOS &amp; MARKETING</v>
          </cell>
          <cell r="I886" t="str">
            <v>COMUNICACIONES INTERNAS Y EDITORIAL</v>
          </cell>
          <cell r="J886">
            <v>0</v>
          </cell>
          <cell r="K886">
            <v>0</v>
          </cell>
          <cell r="L886" t="str">
            <v>Activos</v>
          </cell>
          <cell r="M886" t="str">
            <v>Fuera de Convenio</v>
          </cell>
          <cell r="N886" t="str">
            <v>Indeterminado</v>
          </cell>
          <cell r="O886" t="str">
            <v>Edif. Petrobras</v>
          </cell>
          <cell r="P886">
            <v>38642</v>
          </cell>
        </row>
        <row r="887">
          <cell r="A887">
            <v>60003406</v>
          </cell>
          <cell r="B887" t="str">
            <v>LIENAU, SOLEDAD</v>
          </cell>
          <cell r="C887" t="str">
            <v>ANALISTA JR.</v>
          </cell>
          <cell r="D887">
            <v>53</v>
          </cell>
          <cell r="E887" t="str">
            <v>Funciones Centralizadas</v>
          </cell>
          <cell r="F887" t="str">
            <v>Fun. Centr. PB Arg. S.A.</v>
          </cell>
          <cell r="G887" t="str">
            <v>GCIA. EJECUTIVA DE RR.HH.</v>
          </cell>
          <cell r="H887" t="str">
            <v>GESTION DE CLIMA ORGANIZACIONAL</v>
          </cell>
          <cell r="I887">
            <v>0</v>
          </cell>
          <cell r="J887">
            <v>0</v>
          </cell>
          <cell r="K887">
            <v>0</v>
          </cell>
          <cell r="L887" t="str">
            <v>Activos</v>
          </cell>
          <cell r="M887" t="str">
            <v>Fuera de Convenio</v>
          </cell>
          <cell r="N887" t="str">
            <v>Indeterminado</v>
          </cell>
          <cell r="O887" t="str">
            <v>Edif. Petrobras</v>
          </cell>
          <cell r="P887">
            <v>38642</v>
          </cell>
        </row>
        <row r="888">
          <cell r="A888">
            <v>60003409</v>
          </cell>
          <cell r="B888" t="str">
            <v>MENENDEZ, NAHUEL ADRIAN</v>
          </cell>
          <cell r="C888" t="str">
            <v>ANALISTA SSR.</v>
          </cell>
          <cell r="D888">
            <v>54</v>
          </cell>
          <cell r="E888" t="str">
            <v>Funciones Centralizadas</v>
          </cell>
          <cell r="F888" t="str">
            <v>Fun. Centr. PB Arg. S.A.</v>
          </cell>
          <cell r="G888" t="str">
            <v>GCIA. EJECUTIVA DE RR.HH.</v>
          </cell>
          <cell r="H888" t="str">
            <v>ORGANIZACION Y PLANEAMIENTO DE RR.HH</v>
          </cell>
          <cell r="I888" t="str">
            <v>COMPENSACIONES Y BENEFICIOS</v>
          </cell>
          <cell r="J888">
            <v>0</v>
          </cell>
          <cell r="K888">
            <v>0</v>
          </cell>
          <cell r="L888" t="str">
            <v>Activos</v>
          </cell>
          <cell r="M888" t="str">
            <v>Fuera de Convenio</v>
          </cell>
          <cell r="N888" t="str">
            <v>Indeterminado</v>
          </cell>
          <cell r="O888" t="str">
            <v>Edif. Petrobras</v>
          </cell>
          <cell r="P888">
            <v>36962</v>
          </cell>
        </row>
        <row r="889">
          <cell r="A889">
            <v>60003412</v>
          </cell>
          <cell r="B889" t="str">
            <v>RECONDO, SOFIA</v>
          </cell>
          <cell r="C889" t="str">
            <v>GERENTE</v>
          </cell>
          <cell r="D889">
            <v>57</v>
          </cell>
          <cell r="E889" t="str">
            <v>Funciones Centralizadas</v>
          </cell>
          <cell r="F889" t="str">
            <v>Fun. Centr. PB Arg. S.A.</v>
          </cell>
          <cell r="G889" t="str">
            <v>DIRECCION COMERCIAL</v>
          </cell>
          <cell r="H889" t="str">
            <v>PLANIFICACION Y SUMINISTROS</v>
          </cell>
          <cell r="I889" t="str">
            <v>SUMINISTROS</v>
          </cell>
          <cell r="J889" t="str">
            <v>COMPRA DE DERIVADOS</v>
          </cell>
          <cell r="K889">
            <v>0</v>
          </cell>
          <cell r="L889" t="str">
            <v>Activos</v>
          </cell>
          <cell r="M889" t="str">
            <v>Fuera de Convenio</v>
          </cell>
          <cell r="N889" t="str">
            <v>Indeterminado</v>
          </cell>
          <cell r="O889" t="str">
            <v>Edif. Petrobras</v>
          </cell>
          <cell r="P889">
            <v>36770</v>
          </cell>
        </row>
        <row r="890">
          <cell r="A890">
            <v>60003413</v>
          </cell>
          <cell r="B890" t="str">
            <v>GOMEZ UGARTE, JUAN PABLO</v>
          </cell>
          <cell r="C890" t="str">
            <v>ANALISTA SSR.</v>
          </cell>
          <cell r="D890">
            <v>53</v>
          </cell>
          <cell r="E890" t="str">
            <v>Funciones Centralizadas</v>
          </cell>
          <cell r="F890" t="str">
            <v>Fun. Centr. PB Arg. S.A.</v>
          </cell>
          <cell r="G890" t="str">
            <v>DIRECCION COMERCIAL</v>
          </cell>
          <cell r="H890" t="str">
            <v>PLANIFICACION Y SUMINISTROS</v>
          </cell>
          <cell r="I890" t="str">
            <v>PLANIFICACION</v>
          </cell>
          <cell r="J890" t="str">
            <v>PLANEAMIENTO OPERATIVO COMBUSTIBLES</v>
          </cell>
          <cell r="K890">
            <v>0</v>
          </cell>
          <cell r="L890" t="str">
            <v>Activos</v>
          </cell>
          <cell r="M890" t="str">
            <v>Fuera de Convenio</v>
          </cell>
          <cell r="N890" t="str">
            <v>Indeterminado</v>
          </cell>
          <cell r="O890" t="str">
            <v>Edif. Petrobras</v>
          </cell>
          <cell r="P890">
            <v>38596</v>
          </cell>
        </row>
        <row r="891">
          <cell r="A891">
            <v>60003414</v>
          </cell>
          <cell r="B891" t="str">
            <v>LARROSA MARIANI, PABLO</v>
          </cell>
          <cell r="C891" t="str">
            <v>COORDINADOR</v>
          </cell>
          <cell r="D891">
            <v>54</v>
          </cell>
          <cell r="E891" t="str">
            <v>Funciones Centralizadas</v>
          </cell>
          <cell r="F891" t="str">
            <v>Fun. Centr. PB Arg. S.A.</v>
          </cell>
          <cell r="G891" t="str">
            <v>DIRECCION COMERCIAL</v>
          </cell>
          <cell r="H891" t="str">
            <v>PLANIFICACION Y SUMINISTROS</v>
          </cell>
          <cell r="I891" t="str">
            <v>LOGISTICA</v>
          </cell>
          <cell r="J891" t="str">
            <v>PROG. DE LA PRODUCCION</v>
          </cell>
          <cell r="K891">
            <v>0</v>
          </cell>
          <cell r="L891" t="str">
            <v>Activos</v>
          </cell>
          <cell r="M891" t="str">
            <v>Fuera de Convenio</v>
          </cell>
          <cell r="N891" t="str">
            <v>Indeterminado</v>
          </cell>
          <cell r="O891" t="str">
            <v>Edif. Petrobras</v>
          </cell>
          <cell r="P891">
            <v>38687</v>
          </cell>
        </row>
        <row r="892">
          <cell r="A892">
            <v>60003423</v>
          </cell>
          <cell r="B892" t="str">
            <v>RIVA, EVANGELINA</v>
          </cell>
          <cell r="C892" t="str">
            <v>ANALISTA SSR.</v>
          </cell>
          <cell r="D892">
            <v>54</v>
          </cell>
          <cell r="E892" t="str">
            <v>Funciones Centralizadas</v>
          </cell>
          <cell r="F892" t="str">
            <v>Fun. Centr. PB Arg. S.A.</v>
          </cell>
          <cell r="G892" t="str">
            <v>GCIA. EJECUTIVA DE CTROL DE GEST Y EST P</v>
          </cell>
          <cell r="H892" t="str">
            <v>PLANEAMIENTO &amp; CTROL. PRESUPUESTARIO</v>
          </cell>
          <cell r="I892">
            <v>0</v>
          </cell>
          <cell r="J892">
            <v>0</v>
          </cell>
          <cell r="K892">
            <v>0</v>
          </cell>
          <cell r="L892" t="str">
            <v>Activos</v>
          </cell>
          <cell r="M892" t="str">
            <v>Fuera de Convenio</v>
          </cell>
          <cell r="N892" t="str">
            <v>Indeterminado</v>
          </cell>
          <cell r="O892" t="str">
            <v>Edif. Petrobras</v>
          </cell>
          <cell r="P892">
            <v>38108</v>
          </cell>
        </row>
        <row r="893">
          <cell r="A893">
            <v>60003445</v>
          </cell>
          <cell r="B893" t="str">
            <v>ANDRIJIC CUCERA, EMANUEL</v>
          </cell>
          <cell r="C893" t="str">
            <v>ANALISTA SSR.</v>
          </cell>
          <cell r="D893">
            <v>55</v>
          </cell>
          <cell r="E893" t="str">
            <v>Funciones Centralizadas</v>
          </cell>
          <cell r="F893" t="str">
            <v>Fun. Centr. PB Arg. S.A.</v>
          </cell>
          <cell r="G893" t="str">
            <v>DIRECCION DE ADMINIST. Y FINANZAS</v>
          </cell>
          <cell r="H893" t="str">
            <v>TECNOLOGIA INFORMATICA</v>
          </cell>
          <cell r="I893" t="str">
            <v>SOLUCIONES VERTICALES DE NEGOCIO</v>
          </cell>
          <cell r="J893" t="str">
            <v>E&amp;P - APLICACIONES</v>
          </cell>
          <cell r="K893">
            <v>0</v>
          </cell>
          <cell r="L893" t="str">
            <v>Activos</v>
          </cell>
          <cell r="M893" t="str">
            <v>Fuera de Convenio</v>
          </cell>
          <cell r="N893" t="str">
            <v>Indeterminado</v>
          </cell>
          <cell r="O893" t="str">
            <v>Edif. Petrobras</v>
          </cell>
          <cell r="P893">
            <v>39488</v>
          </cell>
        </row>
        <row r="894">
          <cell r="A894">
            <v>60003459</v>
          </cell>
          <cell r="B894" t="str">
            <v>SANZ, VERONICA ANALIA</v>
          </cell>
          <cell r="C894" t="str">
            <v>ANALISTA SSR.</v>
          </cell>
          <cell r="D894">
            <v>54</v>
          </cell>
          <cell r="E894" t="str">
            <v>Funciones Centralizadas</v>
          </cell>
          <cell r="F894" t="str">
            <v>Fun. Centr. PB Arg. S.A.</v>
          </cell>
          <cell r="G894" t="str">
            <v>DIRECCION DE ADMINIST. Y FINANZAS</v>
          </cell>
          <cell r="H894" t="str">
            <v>FINANZAS</v>
          </cell>
          <cell r="I894" t="str">
            <v>PLANEAMIENTO FINANCIERO Y RRII</v>
          </cell>
          <cell r="J894" t="str">
            <v>RELACION CON INVERSORES</v>
          </cell>
          <cell r="K894">
            <v>0</v>
          </cell>
          <cell r="L894" t="str">
            <v>Activos</v>
          </cell>
          <cell r="M894" t="str">
            <v>Fuera de Convenio</v>
          </cell>
          <cell r="N894" t="str">
            <v>Indeterminado</v>
          </cell>
          <cell r="O894" t="str">
            <v>Edif. Petrobras</v>
          </cell>
          <cell r="P894">
            <v>38148</v>
          </cell>
        </row>
        <row r="895">
          <cell r="A895">
            <v>60003469</v>
          </cell>
          <cell r="B895" t="str">
            <v>CHIWITT, SILVINA ALEJANDRA</v>
          </cell>
          <cell r="C895" t="str">
            <v>ANALISTA SSR.</v>
          </cell>
          <cell r="D895">
            <v>54</v>
          </cell>
          <cell r="E895" t="str">
            <v>Funciones Centralizadas</v>
          </cell>
          <cell r="F895" t="str">
            <v>Fun. Centr. PB Arg. S.A.</v>
          </cell>
          <cell r="G895" t="str">
            <v>DIRECCION DE ADMINIST. Y FINANZAS</v>
          </cell>
          <cell r="H895" t="str">
            <v>COMPRAS Y CONTRATACIONES</v>
          </cell>
          <cell r="I895" t="str">
            <v>PLANEAMIENTO Y CONTROL</v>
          </cell>
          <cell r="J895" t="str">
            <v>PROVEEDORES Y PROCESOS</v>
          </cell>
          <cell r="K895">
            <v>0</v>
          </cell>
          <cell r="L895" t="str">
            <v>Activos</v>
          </cell>
          <cell r="M895" t="str">
            <v>Fuera de Convenio</v>
          </cell>
          <cell r="N895" t="str">
            <v>Indeterminado</v>
          </cell>
          <cell r="O895" t="str">
            <v>Edif. Petrobras</v>
          </cell>
          <cell r="P895">
            <v>38733</v>
          </cell>
        </row>
        <row r="896">
          <cell r="A896">
            <v>60003470</v>
          </cell>
          <cell r="B896" t="str">
            <v>MOSQUERA, JORGE IGNACIO</v>
          </cell>
          <cell r="C896" t="str">
            <v>ANALISTA JR.</v>
          </cell>
          <cell r="D896">
            <v>53</v>
          </cell>
          <cell r="E896" t="str">
            <v>Funciones Centralizadas</v>
          </cell>
          <cell r="F896" t="str">
            <v>Fun. Centr. PB Arg. S.A.</v>
          </cell>
          <cell r="G896" t="str">
            <v>DIRECCION DE ADMINIST. Y FINANZAS</v>
          </cell>
          <cell r="H896" t="str">
            <v>FINANZAS</v>
          </cell>
          <cell r="I896" t="str">
            <v>PLANEAMIENTO FINANCIERO Y RRII</v>
          </cell>
          <cell r="J896" t="str">
            <v>APOYO A LOS NEGOCIOS</v>
          </cell>
          <cell r="K896">
            <v>0</v>
          </cell>
          <cell r="L896" t="str">
            <v>Activos</v>
          </cell>
          <cell r="M896" t="str">
            <v>Fuera de Convenio</v>
          </cell>
          <cell r="N896" t="str">
            <v>Indeterminado</v>
          </cell>
          <cell r="O896" t="str">
            <v>Edif. Petrobras</v>
          </cell>
          <cell r="P896">
            <v>38852</v>
          </cell>
        </row>
        <row r="897">
          <cell r="A897">
            <v>60003484</v>
          </cell>
          <cell r="B897" t="str">
            <v>DE PALMA, LUCAS</v>
          </cell>
          <cell r="C897" t="str">
            <v>ANALISTA SSR.</v>
          </cell>
          <cell r="D897">
            <v>54</v>
          </cell>
          <cell r="E897" t="str">
            <v>Funciones Centralizadas</v>
          </cell>
          <cell r="F897" t="str">
            <v>Fun. Centr. PB Arg. S.A.</v>
          </cell>
          <cell r="G897" t="str">
            <v>GCIA. EJECUTIVA DE CTROL DE GEST Y EST P</v>
          </cell>
          <cell r="H897" t="str">
            <v>PLANEAMIENTO &amp; CTROL. PRESUPUESTARIO</v>
          </cell>
          <cell r="I897">
            <v>0</v>
          </cell>
          <cell r="J897">
            <v>0</v>
          </cell>
          <cell r="K897">
            <v>0</v>
          </cell>
          <cell r="L897" t="str">
            <v>Activos</v>
          </cell>
          <cell r="M897" t="str">
            <v>Fuera de Convenio</v>
          </cell>
          <cell r="N897" t="str">
            <v>Indeterminado</v>
          </cell>
          <cell r="O897" t="str">
            <v>Edif. Petrobras</v>
          </cell>
          <cell r="P897">
            <v>38474</v>
          </cell>
        </row>
        <row r="898">
          <cell r="A898">
            <v>60003493</v>
          </cell>
          <cell r="B898" t="str">
            <v>STEFFAN, ALEJANDRO JAVIER</v>
          </cell>
          <cell r="C898" t="str">
            <v>ANALISTA SSR.</v>
          </cell>
          <cell r="D898">
            <v>54</v>
          </cell>
          <cell r="E898" t="str">
            <v>Funciones Centralizadas</v>
          </cell>
          <cell r="F898" t="str">
            <v>Fun. Centr. PB Arg. S.A.</v>
          </cell>
          <cell r="G898" t="str">
            <v>GCIA. EJECUTIVA DE COMUNICACIONES</v>
          </cell>
          <cell r="H898" t="str">
            <v>PUBLICIDAD, PATROCINIOS &amp; MARKETING</v>
          </cell>
          <cell r="I898" t="str">
            <v>PUBLICIDAD Y MARCAS</v>
          </cell>
          <cell r="J898">
            <v>0</v>
          </cell>
          <cell r="K898">
            <v>0</v>
          </cell>
          <cell r="L898" t="str">
            <v>Activos</v>
          </cell>
          <cell r="M898" t="str">
            <v>Fuera de Convenio</v>
          </cell>
          <cell r="N898" t="str">
            <v>Indeterminado</v>
          </cell>
          <cell r="O898" t="str">
            <v>Edif. Petrobras</v>
          </cell>
          <cell r="P898">
            <v>39083</v>
          </cell>
        </row>
        <row r="899">
          <cell r="A899">
            <v>60003494</v>
          </cell>
          <cell r="B899" t="str">
            <v>MASSA, MARIA LAURA</v>
          </cell>
          <cell r="C899" t="str">
            <v>COORDINADOR</v>
          </cell>
          <cell r="D899">
            <v>55</v>
          </cell>
          <cell r="E899" t="str">
            <v>Funciones Centralizadas</v>
          </cell>
          <cell r="F899" t="str">
            <v>Fun. Centr. PB Arg. S.A.</v>
          </cell>
          <cell r="G899" t="str">
            <v>DIRECCION DE ADMINIST. Y FINANZAS</v>
          </cell>
          <cell r="H899" t="str">
            <v>ADMINISTRACION</v>
          </cell>
          <cell r="I899" t="str">
            <v>CUENTAS A PAGAR</v>
          </cell>
          <cell r="J899" t="str">
            <v>RUBROS COMER. CORP. Y TRADING</v>
          </cell>
          <cell r="K899">
            <v>0</v>
          </cell>
          <cell r="L899" t="str">
            <v>Activos</v>
          </cell>
          <cell r="M899" t="str">
            <v>Fuera de Convenio</v>
          </cell>
          <cell r="N899" t="str">
            <v>Indeterminado</v>
          </cell>
          <cell r="O899" t="str">
            <v>Edif. Petrobras</v>
          </cell>
          <cell r="P899">
            <v>38148</v>
          </cell>
        </row>
        <row r="900">
          <cell r="A900">
            <v>60003514</v>
          </cell>
          <cell r="B900" t="str">
            <v>RIZZI, FERNANDO</v>
          </cell>
          <cell r="C900" t="str">
            <v>ANALISTA SSR.</v>
          </cell>
          <cell r="D900">
            <v>55</v>
          </cell>
          <cell r="E900" t="str">
            <v>Funciones Centralizadas</v>
          </cell>
          <cell r="F900" t="str">
            <v>Fun. Centr. PB Arg. S.A.</v>
          </cell>
          <cell r="G900" t="str">
            <v>DIRECCION DE ADMINIST. Y FINANZAS</v>
          </cell>
          <cell r="H900" t="str">
            <v>IMPUESTOS</v>
          </cell>
          <cell r="I900" t="str">
            <v>IMPUESTOS DIRECTOS</v>
          </cell>
          <cell r="J900">
            <v>0</v>
          </cell>
          <cell r="K900">
            <v>0</v>
          </cell>
          <cell r="L900" t="str">
            <v>Activos</v>
          </cell>
          <cell r="M900" t="str">
            <v>Fuera de Convenio</v>
          </cell>
          <cell r="N900" t="str">
            <v>Indeterminado</v>
          </cell>
          <cell r="O900" t="str">
            <v>Edif. Petrobras</v>
          </cell>
          <cell r="P900">
            <v>38880</v>
          </cell>
        </row>
        <row r="901">
          <cell r="A901">
            <v>60003534</v>
          </cell>
          <cell r="B901" t="str">
            <v>STAÑO, MARIANO EZEQUIEL</v>
          </cell>
          <cell r="C901" t="str">
            <v>COORDINADOR</v>
          </cell>
          <cell r="D901">
            <v>55</v>
          </cell>
          <cell r="E901" t="str">
            <v>Funciones Centralizadas</v>
          </cell>
          <cell r="F901" t="str">
            <v>Fun. Centr. PB Arg. S.A.</v>
          </cell>
          <cell r="G901" t="str">
            <v>DIRECCION DE ADMINIST. Y FINANZAS</v>
          </cell>
          <cell r="H901" t="str">
            <v>ADMINISTRACION</v>
          </cell>
          <cell r="I901" t="str">
            <v>CUENTAS A PAGAR</v>
          </cell>
          <cell r="J901" t="str">
            <v>RUBROS PRODUCTIVOS, PTAS &amp; YACIMIENTOS</v>
          </cell>
          <cell r="K901">
            <v>0</v>
          </cell>
          <cell r="L901" t="str">
            <v>Activos</v>
          </cell>
          <cell r="M901" t="str">
            <v>Fuera de Convenio</v>
          </cell>
          <cell r="N901" t="str">
            <v>Indeterminado</v>
          </cell>
          <cell r="O901" t="str">
            <v>Edif. Petrobras</v>
          </cell>
          <cell r="P901">
            <v>37316</v>
          </cell>
        </row>
        <row r="902">
          <cell r="A902">
            <v>60003536</v>
          </cell>
          <cell r="B902" t="str">
            <v>BRITOS, MAURICIO JAVIER</v>
          </cell>
          <cell r="C902" t="str">
            <v>ANALISTA JR.</v>
          </cell>
          <cell r="D902">
            <v>53</v>
          </cell>
          <cell r="E902" t="str">
            <v>Funciones Centralizadas</v>
          </cell>
          <cell r="F902" t="str">
            <v>Fun. Centr. PB Arg. S.A.</v>
          </cell>
          <cell r="G902" t="str">
            <v>DIRECCION DE ADMINIST. Y FINANZAS</v>
          </cell>
          <cell r="H902" t="str">
            <v>SERVICIOS GENERALES E INMUEBLES</v>
          </cell>
          <cell r="I902" t="str">
            <v>VIGILANCIA</v>
          </cell>
          <cell r="J902">
            <v>0</v>
          </cell>
          <cell r="K902">
            <v>0</v>
          </cell>
          <cell r="L902" t="str">
            <v>Activos</v>
          </cell>
          <cell r="M902" t="str">
            <v>Fuera de Convenio</v>
          </cell>
          <cell r="N902" t="str">
            <v>Indeterminado</v>
          </cell>
          <cell r="O902" t="str">
            <v>Edif. Petrobras</v>
          </cell>
          <cell r="P902">
            <v>38824</v>
          </cell>
        </row>
        <row r="903">
          <cell r="A903">
            <v>60003563</v>
          </cell>
          <cell r="B903" t="str">
            <v>PEREZ GUILLAMON, GUILLERMO MARTIN</v>
          </cell>
          <cell r="C903" t="str">
            <v>COORDINADOR</v>
          </cell>
          <cell r="D903">
            <v>52</v>
          </cell>
          <cell r="E903" t="str">
            <v>Funciones Centralizadas</v>
          </cell>
          <cell r="F903" t="str">
            <v>Fun. Centr. PB Arg. S.A.</v>
          </cell>
          <cell r="G903" t="str">
            <v>DIRECCION COMERCIAL</v>
          </cell>
          <cell r="H903" t="str">
            <v>PLANIFICACION Y SUMINISTROS</v>
          </cell>
          <cell r="I903" t="str">
            <v>SUMINISTROS</v>
          </cell>
          <cell r="J903" t="str">
            <v>RELACIONES CON COMPAÑIAS</v>
          </cell>
          <cell r="K903">
            <v>0</v>
          </cell>
          <cell r="L903" t="str">
            <v>Activos</v>
          </cell>
          <cell r="M903" t="str">
            <v>Fuera de Convenio</v>
          </cell>
          <cell r="N903" t="str">
            <v>Indeterminado</v>
          </cell>
          <cell r="O903" t="str">
            <v>Edif. Petrobras</v>
          </cell>
          <cell r="P903">
            <v>39479</v>
          </cell>
        </row>
        <row r="904">
          <cell r="A904">
            <v>60003570</v>
          </cell>
          <cell r="B904" t="str">
            <v>LOMBISANI, PABLO MARTIN</v>
          </cell>
          <cell r="C904" t="str">
            <v>ANALISTA SSR.</v>
          </cell>
          <cell r="D904">
            <v>54</v>
          </cell>
          <cell r="E904" t="str">
            <v>Funciones Centralizadas</v>
          </cell>
          <cell r="F904" t="str">
            <v>Fun. Centr. PB Arg. S.A.</v>
          </cell>
          <cell r="G904" t="str">
            <v>GCIA. EJECUTIVA DE RR.HH.</v>
          </cell>
          <cell r="H904" t="str">
            <v>RELACIONES LABORALES</v>
          </cell>
          <cell r="I904" t="str">
            <v>DERECHO INDIVIDUAL</v>
          </cell>
          <cell r="J904">
            <v>0</v>
          </cell>
          <cell r="K904">
            <v>0</v>
          </cell>
          <cell r="L904" t="str">
            <v>Activos</v>
          </cell>
          <cell r="M904" t="str">
            <v>Fuera de Convenio</v>
          </cell>
          <cell r="N904" t="str">
            <v>Indeterminado</v>
          </cell>
          <cell r="O904" t="str">
            <v>Edif. Petrobras</v>
          </cell>
          <cell r="P904">
            <v>38183</v>
          </cell>
        </row>
        <row r="905">
          <cell r="A905">
            <v>60003584</v>
          </cell>
          <cell r="B905" t="str">
            <v>PAMBOUKDJIAN, NATALIA</v>
          </cell>
          <cell r="C905" t="str">
            <v>ANALISTA SR.</v>
          </cell>
          <cell r="D905">
            <v>54</v>
          </cell>
          <cell r="E905" t="str">
            <v>Funciones Centralizadas</v>
          </cell>
          <cell r="F905" t="str">
            <v>Fun. Centr. PB Arg. S.A.</v>
          </cell>
          <cell r="G905" t="str">
            <v>DIRECCION COMERCIAL</v>
          </cell>
          <cell r="H905" t="str">
            <v>PLANIFICACION Y SUMINISTROS</v>
          </cell>
          <cell r="I905" t="str">
            <v>PLANIFICACION</v>
          </cell>
          <cell r="J905" t="str">
            <v>PLANEAM. OPER. PETROQUIMICA, LUB. Y LPG</v>
          </cell>
          <cell r="K905">
            <v>0</v>
          </cell>
          <cell r="L905" t="str">
            <v>Activos</v>
          </cell>
          <cell r="M905" t="str">
            <v>Fuera de Convenio</v>
          </cell>
          <cell r="N905" t="str">
            <v>Indeterminado</v>
          </cell>
          <cell r="O905" t="str">
            <v>Edif. Petrobras</v>
          </cell>
          <cell r="P905">
            <v>38537</v>
          </cell>
        </row>
        <row r="906">
          <cell r="A906">
            <v>60003595</v>
          </cell>
          <cell r="B906" t="str">
            <v>SACCULLO, BETINA ANDREA</v>
          </cell>
          <cell r="C906" t="str">
            <v>ANALISTA JR.</v>
          </cell>
          <cell r="D906">
            <v>53</v>
          </cell>
          <cell r="E906" t="str">
            <v>Funciones Centralizadas</v>
          </cell>
          <cell r="F906" t="str">
            <v>Fun. Centr. PB Arg. S.A.</v>
          </cell>
          <cell r="G906" t="str">
            <v>DIRECCION DE ADMINIST. Y FINANZAS</v>
          </cell>
          <cell r="H906" t="str">
            <v>IMPUESTOS</v>
          </cell>
          <cell r="I906" t="str">
            <v>PROCESOS Y SISTEMAS TRIBUTARIOS</v>
          </cell>
          <cell r="J906">
            <v>0</v>
          </cell>
          <cell r="K906">
            <v>0</v>
          </cell>
          <cell r="L906" t="str">
            <v>Activos</v>
          </cell>
          <cell r="M906" t="str">
            <v>Fuera de Convenio</v>
          </cell>
          <cell r="N906" t="str">
            <v>Indeterminado</v>
          </cell>
          <cell r="O906" t="str">
            <v>Edif. Petrobras</v>
          </cell>
          <cell r="P906">
            <v>39083</v>
          </cell>
        </row>
        <row r="907">
          <cell r="A907">
            <v>60003606</v>
          </cell>
          <cell r="B907" t="str">
            <v>GALLO, ANDREA ROSA</v>
          </cell>
          <cell r="C907" t="str">
            <v>ANALISTA SSR.</v>
          </cell>
          <cell r="D907">
            <v>54</v>
          </cell>
          <cell r="E907" t="str">
            <v>Funciones Centralizadas</v>
          </cell>
          <cell r="F907" t="str">
            <v>Fun. Centr. PB Arg. S.A.</v>
          </cell>
          <cell r="G907" t="str">
            <v>GCIA. EJECUTIVA DE RR.HH.</v>
          </cell>
          <cell r="H907" t="str">
            <v>SERVICIOS DE RR. HH.</v>
          </cell>
          <cell r="I907" t="str">
            <v>ADMINISTRACION DE PERSONAL &amp; ASIG. INTER</v>
          </cell>
          <cell r="J907">
            <v>0</v>
          </cell>
          <cell r="K907">
            <v>0</v>
          </cell>
          <cell r="L907" t="str">
            <v>Activos</v>
          </cell>
          <cell r="M907" t="str">
            <v>Fuera de Convenio</v>
          </cell>
          <cell r="N907" t="str">
            <v>Indeterminado</v>
          </cell>
          <cell r="O907" t="str">
            <v>Edif. Petrobras</v>
          </cell>
          <cell r="P907">
            <v>38443</v>
          </cell>
        </row>
        <row r="908">
          <cell r="A908">
            <v>60003609</v>
          </cell>
          <cell r="B908" t="str">
            <v>OYA, EMILIANO</v>
          </cell>
          <cell r="C908" t="str">
            <v>ANALISTA SR.</v>
          </cell>
          <cell r="D908">
            <v>56</v>
          </cell>
          <cell r="E908" t="str">
            <v>Funciones Centralizadas</v>
          </cell>
          <cell r="F908" t="str">
            <v>Fun. Centr. PB Arg. S.A.</v>
          </cell>
          <cell r="G908" t="str">
            <v>GCIA. EJECUTIVA DE CTROL DE GEST Y EST P</v>
          </cell>
          <cell r="H908" t="str">
            <v>PLANEAMIENTO &amp; CTROL. PRESUPUESTARIO</v>
          </cell>
          <cell r="I908">
            <v>0</v>
          </cell>
          <cell r="J908">
            <v>0</v>
          </cell>
          <cell r="K908">
            <v>0</v>
          </cell>
          <cell r="L908" t="str">
            <v>Activos</v>
          </cell>
          <cell r="M908" t="str">
            <v>Fuera de Convenio</v>
          </cell>
          <cell r="N908" t="str">
            <v>Indeterminado</v>
          </cell>
          <cell r="O908" t="str">
            <v>Edif. Petrobras</v>
          </cell>
          <cell r="P908">
            <v>36100</v>
          </cell>
        </row>
        <row r="909">
          <cell r="A909">
            <v>60003621</v>
          </cell>
          <cell r="B909" t="str">
            <v>MARQUEZ, XIMENA INÉS</v>
          </cell>
          <cell r="C909" t="str">
            <v>ANALISTA SSR.</v>
          </cell>
          <cell r="D909">
            <v>54</v>
          </cell>
          <cell r="E909" t="str">
            <v>Funciones Centralizadas</v>
          </cell>
          <cell r="F909" t="str">
            <v>Fun. Centr. PB Arg. S.A.</v>
          </cell>
          <cell r="G909" t="str">
            <v>GCIA. EJECUTIVA DE RR.HH.</v>
          </cell>
          <cell r="H909" t="str">
            <v>SERVICIOS DE RR. HH.</v>
          </cell>
          <cell r="I909" t="str">
            <v>ADMINISTRACION DE PERSONAL &amp; ASIG. INTER</v>
          </cell>
          <cell r="J909">
            <v>0</v>
          </cell>
          <cell r="K909">
            <v>0</v>
          </cell>
          <cell r="L909" t="str">
            <v>Activos</v>
          </cell>
          <cell r="M909" t="str">
            <v>Fuera de Convenio</v>
          </cell>
          <cell r="N909" t="str">
            <v>Indeterminado</v>
          </cell>
          <cell r="O909" t="str">
            <v>Edif. Petrobras</v>
          </cell>
          <cell r="P909">
            <v>39031</v>
          </cell>
        </row>
        <row r="910">
          <cell r="A910">
            <v>60003624</v>
          </cell>
          <cell r="B910" t="str">
            <v>MURO, CINTIA VANINA</v>
          </cell>
          <cell r="C910" t="str">
            <v>ANALISTA JR.</v>
          </cell>
          <cell r="D910">
            <v>53</v>
          </cell>
          <cell r="E910" t="str">
            <v>Funciones Centralizadas</v>
          </cell>
          <cell r="F910" t="str">
            <v>Fun. Centr. PB Arg. S.A.</v>
          </cell>
          <cell r="G910" t="str">
            <v>DIRECCION DE ADMINIST. Y FINANZAS</v>
          </cell>
          <cell r="H910" t="str">
            <v>ADMINISTRACION</v>
          </cell>
          <cell r="I910" t="str">
            <v>CUENTAS A PAGAR</v>
          </cell>
          <cell r="J910" t="str">
            <v>ANALISIS Y CONTROL DE PASIVOS COM.</v>
          </cell>
          <cell r="K910">
            <v>0</v>
          </cell>
          <cell r="L910" t="str">
            <v>Activos</v>
          </cell>
          <cell r="M910" t="str">
            <v>Fuera de Convenio</v>
          </cell>
          <cell r="N910" t="str">
            <v>Indeterminado</v>
          </cell>
          <cell r="O910" t="str">
            <v>Edif. Petrobras</v>
          </cell>
          <cell r="P910">
            <v>38831</v>
          </cell>
        </row>
        <row r="911">
          <cell r="A911">
            <v>60003629</v>
          </cell>
          <cell r="B911" t="str">
            <v>DE PIETRO, ANDREA MONICA</v>
          </cell>
          <cell r="C911" t="str">
            <v>ANALISTA SSR.</v>
          </cell>
          <cell r="D911">
            <v>54</v>
          </cell>
          <cell r="E911" t="str">
            <v>Funciones Centralizadas</v>
          </cell>
          <cell r="F911" t="str">
            <v>Fun. Centr. PB Arg. S.A.</v>
          </cell>
          <cell r="G911" t="str">
            <v>DIRECCION DE ADMINIST. Y FINANZAS</v>
          </cell>
          <cell r="H911" t="str">
            <v>ADMINISTRACION</v>
          </cell>
          <cell r="I911" t="str">
            <v>CONTABILIDAD GENERAL</v>
          </cell>
          <cell r="J911" t="str">
            <v>CONTABILIDAD R&amp;P - COM DOW - G&amp;E - CORP</v>
          </cell>
          <cell r="K911">
            <v>0</v>
          </cell>
          <cell r="L911" t="str">
            <v>Activos</v>
          </cell>
          <cell r="M911" t="str">
            <v>Fuera de Convenio</v>
          </cell>
          <cell r="N911" t="str">
            <v>Indeterminado</v>
          </cell>
          <cell r="O911" t="str">
            <v>Edif. Petrobras</v>
          </cell>
          <cell r="P911">
            <v>38152</v>
          </cell>
        </row>
        <row r="912">
          <cell r="A912">
            <v>60003666</v>
          </cell>
          <cell r="B912" t="str">
            <v>SIEZIEN, CARLOS JAVIER</v>
          </cell>
          <cell r="C912" t="str">
            <v>ANALISTA SSR.</v>
          </cell>
          <cell r="D912">
            <v>54</v>
          </cell>
          <cell r="E912" t="str">
            <v>Funciones Centralizadas</v>
          </cell>
          <cell r="F912" t="str">
            <v>Fun. Centr. PB Arg. S.A.</v>
          </cell>
          <cell r="G912" t="str">
            <v>DIRECCION DE ADMINIST. Y FINANZAS</v>
          </cell>
          <cell r="H912" t="str">
            <v>FINANZAS</v>
          </cell>
          <cell r="I912" t="str">
            <v>PLANEAMIENTO FINANCIERO Y RRII</v>
          </cell>
          <cell r="J912" t="str">
            <v>APOYO A LOS NEGOCIOS</v>
          </cell>
          <cell r="K912">
            <v>0</v>
          </cell>
          <cell r="L912" t="str">
            <v>Activos</v>
          </cell>
          <cell r="M912" t="str">
            <v>Fuera de Convenio</v>
          </cell>
          <cell r="N912" t="str">
            <v>Indeterminado</v>
          </cell>
          <cell r="O912" t="str">
            <v>Edif. Petrobras</v>
          </cell>
          <cell r="P912">
            <v>37389</v>
          </cell>
        </row>
        <row r="913">
          <cell r="A913">
            <v>60003674</v>
          </cell>
          <cell r="B913" t="str">
            <v>VOGEL, MARTIN CLAUS</v>
          </cell>
          <cell r="C913" t="str">
            <v>COMPRADOR SSR.</v>
          </cell>
          <cell r="D913">
            <v>54</v>
          </cell>
          <cell r="E913" t="str">
            <v>Funciones Centralizadas</v>
          </cell>
          <cell r="F913" t="str">
            <v>Fun. Centr. PB Arg. S.A.</v>
          </cell>
          <cell r="G913" t="str">
            <v>DIRECCION DE ADMINIST. Y FINANZAS</v>
          </cell>
          <cell r="H913" t="str">
            <v>COMPRAS Y CONTRATACIONES</v>
          </cell>
          <cell r="I913" t="str">
            <v>E&amp;P</v>
          </cell>
          <cell r="J913" t="str">
            <v>PROYECTOS Y OBRAS</v>
          </cell>
          <cell r="K913">
            <v>0</v>
          </cell>
          <cell r="L913" t="str">
            <v>Activos</v>
          </cell>
          <cell r="M913" t="str">
            <v>Fuera de Convenio</v>
          </cell>
          <cell r="N913" t="str">
            <v>Indeterminado</v>
          </cell>
          <cell r="O913" t="str">
            <v>Edif. Petrobras</v>
          </cell>
          <cell r="P913">
            <v>39052</v>
          </cell>
        </row>
        <row r="914">
          <cell r="A914">
            <v>60003675</v>
          </cell>
          <cell r="B914" t="str">
            <v>CAIMMI, AGUSTIN</v>
          </cell>
          <cell r="C914" t="str">
            <v>ADMINISTRATIVO ESP.</v>
          </cell>
          <cell r="D914">
            <v>52</v>
          </cell>
          <cell r="E914" t="str">
            <v>Funciones Centralizadas</v>
          </cell>
          <cell r="F914" t="str">
            <v>Fun. Centr. PB Arg. S.A.</v>
          </cell>
          <cell r="G914" t="str">
            <v>DIRECCION DE ADMINIST. Y FINANZAS</v>
          </cell>
          <cell r="H914" t="str">
            <v>FINANZAS</v>
          </cell>
          <cell r="I914" t="str">
            <v>CREDITOS Y COBRANZAS</v>
          </cell>
          <cell r="J914" t="str">
            <v>COBRANZAS Y CUENTAS CORRIENTES</v>
          </cell>
          <cell r="K914">
            <v>0</v>
          </cell>
          <cell r="L914" t="str">
            <v>Activos</v>
          </cell>
          <cell r="M914" t="str">
            <v>Fuera de Convenio</v>
          </cell>
          <cell r="N914" t="str">
            <v>Indeterminado</v>
          </cell>
          <cell r="O914" t="str">
            <v>Edif. Petrobras</v>
          </cell>
          <cell r="P914">
            <v>38504</v>
          </cell>
        </row>
        <row r="915">
          <cell r="A915">
            <v>60003679</v>
          </cell>
          <cell r="B915" t="str">
            <v>CEBALLOS, JUAN PABLO</v>
          </cell>
          <cell r="C915" t="str">
            <v>ANALISTA SR.</v>
          </cell>
          <cell r="D915">
            <v>54</v>
          </cell>
          <cell r="E915" t="str">
            <v>Funciones Centralizadas</v>
          </cell>
          <cell r="F915" t="str">
            <v>Fun. Centr. PB Arg. S.A.</v>
          </cell>
          <cell r="G915" t="str">
            <v>DIRECCION COMERCIAL</v>
          </cell>
          <cell r="H915" t="str">
            <v>PLANIFICACION Y SUMINISTROS</v>
          </cell>
          <cell r="I915" t="str">
            <v>LOGISTICA</v>
          </cell>
          <cell r="J915">
            <v>0</v>
          </cell>
          <cell r="K915">
            <v>0</v>
          </cell>
          <cell r="L915" t="str">
            <v>Activos</v>
          </cell>
          <cell r="M915" t="str">
            <v>Fuera de Convenio</v>
          </cell>
          <cell r="N915" t="str">
            <v>Indeterminado</v>
          </cell>
          <cell r="O915" t="str">
            <v>Edif. Petrobras</v>
          </cell>
          <cell r="P915">
            <v>38867</v>
          </cell>
        </row>
        <row r="916">
          <cell r="A916">
            <v>60003682</v>
          </cell>
          <cell r="B916" t="str">
            <v>TOCHI, MARIANA</v>
          </cell>
          <cell r="C916" t="str">
            <v>ANALISTA SSR.</v>
          </cell>
          <cell r="D916">
            <v>55</v>
          </cell>
          <cell r="E916" t="str">
            <v>Funciones Centralizadas</v>
          </cell>
          <cell r="F916" t="str">
            <v>Fun. Centr. PB Arg. S.A.</v>
          </cell>
          <cell r="G916" t="str">
            <v>DIRECCION DE ADMINIST. Y FINANZAS</v>
          </cell>
          <cell r="H916" t="str">
            <v>ADMINISTRACION</v>
          </cell>
          <cell r="I916" t="str">
            <v>CONTABILIDAD GENERAL</v>
          </cell>
          <cell r="J916" t="str">
            <v>CONTABILIDAD SOCIETARIA</v>
          </cell>
          <cell r="K916">
            <v>0</v>
          </cell>
          <cell r="L916" t="str">
            <v>Activos</v>
          </cell>
          <cell r="M916" t="str">
            <v>Fuera de Convenio</v>
          </cell>
          <cell r="N916" t="str">
            <v>Indeterminado</v>
          </cell>
          <cell r="O916" t="str">
            <v>Edif. Petrobras</v>
          </cell>
          <cell r="P916">
            <v>38922</v>
          </cell>
        </row>
        <row r="917">
          <cell r="A917">
            <v>60003684</v>
          </cell>
          <cell r="B917" t="str">
            <v>LEON, RODRIGO ABEL</v>
          </cell>
          <cell r="C917" t="str">
            <v>ANALISTA JR.</v>
          </cell>
          <cell r="D917">
            <v>53</v>
          </cell>
          <cell r="E917" t="str">
            <v>Funciones Centralizadas</v>
          </cell>
          <cell r="F917" t="str">
            <v>Fun. Centr. PB Arg. S.A.</v>
          </cell>
          <cell r="G917" t="str">
            <v>DIRECCION DE ADMINIST. Y FINANZAS</v>
          </cell>
          <cell r="H917" t="str">
            <v>IMPUESTOS</v>
          </cell>
          <cell r="I917" t="str">
            <v>IMPUESTOS INDIRECTOS</v>
          </cell>
          <cell r="J917">
            <v>0</v>
          </cell>
          <cell r="K917">
            <v>0</v>
          </cell>
          <cell r="L917" t="str">
            <v>Activos</v>
          </cell>
          <cell r="M917" t="str">
            <v>Fuera de Convenio</v>
          </cell>
          <cell r="N917" t="str">
            <v>Indeterminado</v>
          </cell>
          <cell r="O917" t="str">
            <v>Edif. Petrobras</v>
          </cell>
          <cell r="P917">
            <v>39052</v>
          </cell>
        </row>
        <row r="918">
          <cell r="A918">
            <v>60003685</v>
          </cell>
          <cell r="B918" t="str">
            <v>CAMPO, AUGUSTO NICOLAS</v>
          </cell>
          <cell r="C918" t="str">
            <v>ANALISTA SSR.</v>
          </cell>
          <cell r="D918">
            <v>54</v>
          </cell>
          <cell r="E918" t="str">
            <v>Funciones Centralizadas</v>
          </cell>
          <cell r="F918" t="str">
            <v>Fun. Centr. PB Arg. S.A.</v>
          </cell>
          <cell r="G918" t="str">
            <v>DIRECCION DE ADMINIST. Y FINANZAS</v>
          </cell>
          <cell r="H918" t="str">
            <v>FINANZAS</v>
          </cell>
          <cell r="I918" t="str">
            <v>OPERACIONES FINANCIERAS</v>
          </cell>
          <cell r="J918">
            <v>0</v>
          </cell>
          <cell r="K918">
            <v>0</v>
          </cell>
          <cell r="L918" t="str">
            <v>Activos</v>
          </cell>
          <cell r="M918" t="str">
            <v>Fuera de Convenio</v>
          </cell>
          <cell r="N918" t="str">
            <v>Indeterminado</v>
          </cell>
          <cell r="O918" t="str">
            <v>Edif. Petrobras</v>
          </cell>
          <cell r="P918">
            <v>36298</v>
          </cell>
        </row>
        <row r="919">
          <cell r="A919">
            <v>60003690</v>
          </cell>
          <cell r="B919" t="str">
            <v>GUTIERREZ, BETIANA SOLEDAD</v>
          </cell>
          <cell r="C919" t="str">
            <v>ANALISTA SSR.</v>
          </cell>
          <cell r="D919">
            <v>54</v>
          </cell>
          <cell r="E919" t="str">
            <v>Funciones Centralizadas</v>
          </cell>
          <cell r="F919" t="str">
            <v>Fun. Centr. PB Arg. S.A.</v>
          </cell>
          <cell r="G919" t="str">
            <v>DIRECCION DE ADMINIST. Y FINANZAS</v>
          </cell>
          <cell r="H919" t="str">
            <v>IMPUESTOS</v>
          </cell>
          <cell r="I919" t="str">
            <v>IMPUESTOS DIRECTOS</v>
          </cell>
          <cell r="J919">
            <v>0</v>
          </cell>
          <cell r="K919">
            <v>0</v>
          </cell>
          <cell r="L919" t="str">
            <v>Activos</v>
          </cell>
          <cell r="M919" t="str">
            <v>Fuera de Convenio</v>
          </cell>
          <cell r="N919" t="str">
            <v>Indeterminado</v>
          </cell>
          <cell r="O919" t="str">
            <v>Edif. Petrobras</v>
          </cell>
          <cell r="P919">
            <v>38516</v>
          </cell>
        </row>
        <row r="920">
          <cell r="A920">
            <v>60003697</v>
          </cell>
          <cell r="B920" t="str">
            <v>NOGUER ITHURRALDE, SANTIAGO JAVIER</v>
          </cell>
          <cell r="C920" t="str">
            <v>COORDINADOR</v>
          </cell>
          <cell r="D920">
            <v>55</v>
          </cell>
          <cell r="E920" t="str">
            <v>Funciones Centralizadas</v>
          </cell>
          <cell r="F920" t="str">
            <v>Fun. Centr. PB Arg. S.A.</v>
          </cell>
          <cell r="G920" t="str">
            <v>DIRECCION DE ADMINIST. Y FINANZAS</v>
          </cell>
          <cell r="H920" t="str">
            <v>FINANZAS</v>
          </cell>
          <cell r="I920" t="str">
            <v>TESORERIA</v>
          </cell>
          <cell r="J920" t="str">
            <v>RECAUDACIONES</v>
          </cell>
          <cell r="K920">
            <v>0</v>
          </cell>
          <cell r="L920" t="str">
            <v>Activos</v>
          </cell>
          <cell r="M920" t="str">
            <v>Fuera de Convenio</v>
          </cell>
          <cell r="N920" t="str">
            <v>Indeterminado</v>
          </cell>
          <cell r="O920" t="str">
            <v>Edif. Petrobras</v>
          </cell>
          <cell r="P920">
            <v>38217</v>
          </cell>
        </row>
        <row r="921">
          <cell r="A921">
            <v>60003698</v>
          </cell>
          <cell r="B921" t="str">
            <v>CASTRO, MARIA SOLEDAD</v>
          </cell>
          <cell r="C921" t="str">
            <v>ADMINISTRATIVO ESP.</v>
          </cell>
          <cell r="D921">
            <v>52</v>
          </cell>
          <cell r="E921" t="str">
            <v>Funciones Centralizadas</v>
          </cell>
          <cell r="F921" t="str">
            <v>Fun. Centr. PB Arg. S.A.</v>
          </cell>
          <cell r="G921" t="str">
            <v>DIRECCION DE ADMINIST. Y FINANZAS</v>
          </cell>
          <cell r="H921" t="str">
            <v>FINANZAS</v>
          </cell>
          <cell r="I921" t="str">
            <v>CREDITOS Y COBRANZAS</v>
          </cell>
          <cell r="J921" t="str">
            <v>COBRANZAS Y CUENTAS CORRIENTES</v>
          </cell>
          <cell r="K921">
            <v>0</v>
          </cell>
          <cell r="L921" t="str">
            <v>Activos</v>
          </cell>
          <cell r="M921" t="str">
            <v>Fuera de Convenio</v>
          </cell>
          <cell r="N921" t="str">
            <v>Indeterminado</v>
          </cell>
          <cell r="O921" t="str">
            <v>Edif. Petrobras</v>
          </cell>
          <cell r="P921">
            <v>36161</v>
          </cell>
        </row>
        <row r="922">
          <cell r="A922">
            <v>60003699</v>
          </cell>
          <cell r="B922" t="str">
            <v>LUCAS GONZALEZ, RODRIGO</v>
          </cell>
          <cell r="C922" t="str">
            <v>ANALISTA SR.</v>
          </cell>
          <cell r="D922">
            <v>56</v>
          </cell>
          <cell r="E922" t="str">
            <v>Funciones Centralizadas</v>
          </cell>
          <cell r="F922" t="str">
            <v>Fun. Centr. PB Arg. S.A.</v>
          </cell>
          <cell r="G922" t="str">
            <v>GCIA. EJECUTIVA DE CTROL DE GEST Y EST P</v>
          </cell>
          <cell r="H922" t="str">
            <v>ESTRATEGIA, PORTAFOLIO Y EST ECONOM</v>
          </cell>
          <cell r="I922">
            <v>0</v>
          </cell>
          <cell r="J922">
            <v>0</v>
          </cell>
          <cell r="K922">
            <v>0</v>
          </cell>
          <cell r="L922" t="str">
            <v>Activos</v>
          </cell>
          <cell r="M922" t="str">
            <v>Fuera de Convenio</v>
          </cell>
          <cell r="N922" t="str">
            <v>Indeterminado</v>
          </cell>
          <cell r="O922" t="str">
            <v>Edif. Petrobras</v>
          </cell>
          <cell r="P922">
            <v>36025</v>
          </cell>
        </row>
        <row r="923">
          <cell r="A923">
            <v>60003724</v>
          </cell>
          <cell r="B923" t="str">
            <v>PETRIELLO, BARBARA SOLEDAD</v>
          </cell>
          <cell r="C923" t="str">
            <v>ANALISTA SSR.</v>
          </cell>
          <cell r="D923">
            <v>54</v>
          </cell>
          <cell r="E923" t="str">
            <v>Funciones Centralizadas</v>
          </cell>
          <cell r="F923" t="str">
            <v>Fun. Centr. PB Arg. S.A.</v>
          </cell>
          <cell r="G923" t="str">
            <v>GCIA. EJECUTIVA DE RR.HH.</v>
          </cell>
          <cell r="H923" t="str">
            <v>RELACIONES LABORALES</v>
          </cell>
          <cell r="I923" t="str">
            <v>CONTROL DE CONTRATISTAS</v>
          </cell>
          <cell r="J923">
            <v>0</v>
          </cell>
          <cell r="K923">
            <v>0</v>
          </cell>
          <cell r="L923" t="str">
            <v>Activos</v>
          </cell>
          <cell r="M923" t="str">
            <v>Fuera de Convenio</v>
          </cell>
          <cell r="N923" t="str">
            <v>Indeterminado</v>
          </cell>
          <cell r="O923" t="str">
            <v>Edif. Petrobras</v>
          </cell>
          <cell r="P923">
            <v>37956</v>
          </cell>
        </row>
        <row r="924">
          <cell r="A924">
            <v>60003732</v>
          </cell>
          <cell r="B924" t="str">
            <v>BOTTE, MARIA LAURA</v>
          </cell>
          <cell r="C924" t="str">
            <v>ANALISTA JR.</v>
          </cell>
          <cell r="D924">
            <v>53</v>
          </cell>
          <cell r="E924" t="str">
            <v>Funciones Centralizadas</v>
          </cell>
          <cell r="F924" t="str">
            <v>Fun. Centr. PB Arg. S.A.</v>
          </cell>
          <cell r="G924" t="str">
            <v>GCIA. EJECUTIVA DE RR.HH.</v>
          </cell>
          <cell r="H924" t="str">
            <v>ORGANIZACION Y PLANEAMIENTO DE RR.HH</v>
          </cell>
          <cell r="I924" t="str">
            <v>FORMACION Y DESARROLLO</v>
          </cell>
          <cell r="J924">
            <v>0</v>
          </cell>
          <cell r="K924">
            <v>0</v>
          </cell>
          <cell r="L924" t="str">
            <v>Activos</v>
          </cell>
          <cell r="M924" t="str">
            <v>Fuera de Convenio</v>
          </cell>
          <cell r="N924" t="str">
            <v>Indeterminado</v>
          </cell>
          <cell r="O924" t="str">
            <v>Edif. Petrobras</v>
          </cell>
          <cell r="P924">
            <v>36281</v>
          </cell>
        </row>
        <row r="925">
          <cell r="A925">
            <v>60003733</v>
          </cell>
          <cell r="B925" t="str">
            <v>MORETTO, MELISA</v>
          </cell>
          <cell r="C925" t="str">
            <v>ANALISTA SSR.</v>
          </cell>
          <cell r="D925">
            <v>54</v>
          </cell>
          <cell r="E925" t="str">
            <v>Funciones Centralizadas</v>
          </cell>
          <cell r="F925" t="str">
            <v>Fun. Centr. PB Arg. S.A.</v>
          </cell>
          <cell r="G925" t="str">
            <v>DIRECCION DE ADMINIST. Y FINANZAS</v>
          </cell>
          <cell r="H925" t="str">
            <v>ADMINISTRACION</v>
          </cell>
          <cell r="I925" t="str">
            <v>POLITICAS Y CONTROL CONTABLE</v>
          </cell>
          <cell r="J925">
            <v>0</v>
          </cell>
          <cell r="K925">
            <v>0</v>
          </cell>
          <cell r="L925" t="str">
            <v>Activos</v>
          </cell>
          <cell r="M925" t="str">
            <v>Fuera de Convenio</v>
          </cell>
          <cell r="N925" t="str">
            <v>Indeterminado</v>
          </cell>
          <cell r="O925" t="str">
            <v>Edif. Petrobras</v>
          </cell>
          <cell r="P925">
            <v>37683</v>
          </cell>
        </row>
        <row r="926">
          <cell r="A926">
            <v>60003751</v>
          </cell>
          <cell r="B926" t="str">
            <v>AVIN JAMARDO, NADIA YANINA</v>
          </cell>
          <cell r="C926" t="str">
            <v>ANALISTA JR.</v>
          </cell>
          <cell r="D926">
            <v>53</v>
          </cell>
          <cell r="E926" t="str">
            <v>Funciones Centralizadas</v>
          </cell>
          <cell r="F926" t="str">
            <v>Fun. Centr. PB Arg. S.A.</v>
          </cell>
          <cell r="G926" t="str">
            <v>DIRECCION DE ADMINIST. Y FINANZAS</v>
          </cell>
          <cell r="H926" t="str">
            <v>IMPUESTOS</v>
          </cell>
          <cell r="I926" t="str">
            <v>IMPUESTOS INDIRECTOS</v>
          </cell>
          <cell r="J926">
            <v>0</v>
          </cell>
          <cell r="K926">
            <v>0</v>
          </cell>
          <cell r="L926" t="str">
            <v>Activos</v>
          </cell>
          <cell r="M926" t="str">
            <v>Fuera de Convenio</v>
          </cell>
          <cell r="N926" t="str">
            <v>Indeterminado</v>
          </cell>
          <cell r="O926" t="str">
            <v>Edif. Petrobras</v>
          </cell>
          <cell r="P926">
            <v>37910</v>
          </cell>
        </row>
        <row r="927">
          <cell r="A927">
            <v>60003760</v>
          </cell>
          <cell r="B927" t="str">
            <v>BILOTTA, CLAUDIO ALEJANDRO</v>
          </cell>
          <cell r="C927" t="str">
            <v>ANALISTA JR.</v>
          </cell>
          <cell r="D927">
            <v>53</v>
          </cell>
          <cell r="E927" t="str">
            <v>Funciones Centralizadas</v>
          </cell>
          <cell r="F927" t="str">
            <v>Fun. Centr. PB Arg. S.A.</v>
          </cell>
          <cell r="G927" t="str">
            <v>DIRECCION DE ADMINIST. Y FINANZAS</v>
          </cell>
          <cell r="H927" t="str">
            <v>IMPUESTOS</v>
          </cell>
          <cell r="I927" t="str">
            <v>IMPUESTOS DIRECTOS</v>
          </cell>
          <cell r="J927">
            <v>0</v>
          </cell>
          <cell r="K927">
            <v>0</v>
          </cell>
          <cell r="L927" t="str">
            <v>Activos</v>
          </cell>
          <cell r="M927" t="str">
            <v>Fuera de Convenio</v>
          </cell>
          <cell r="N927" t="str">
            <v>Indeterminado</v>
          </cell>
          <cell r="O927" t="str">
            <v>Edif. Petrobras</v>
          </cell>
          <cell r="P927">
            <v>36864</v>
          </cell>
        </row>
        <row r="928">
          <cell r="A928">
            <v>60003766</v>
          </cell>
          <cell r="B928" t="str">
            <v>PEREZ GUILLAMON, SOFIA MARIA</v>
          </cell>
          <cell r="C928" t="str">
            <v>ANALISTA JR.</v>
          </cell>
          <cell r="D928">
            <v>53</v>
          </cell>
          <cell r="E928" t="str">
            <v>Funciones Centralizadas</v>
          </cell>
          <cell r="F928" t="str">
            <v>Fun. Centr. PB Arg. S.A.</v>
          </cell>
          <cell r="G928" t="str">
            <v>GCIA. EJECUTIVA DE RR.HH.</v>
          </cell>
          <cell r="H928" t="str">
            <v>ORGANIZACION Y PLANEAMIENTO DE RR.HH</v>
          </cell>
          <cell r="I928" t="str">
            <v>GESTION DE RECURSOS</v>
          </cell>
          <cell r="J928">
            <v>0</v>
          </cell>
          <cell r="K928">
            <v>0</v>
          </cell>
          <cell r="L928" t="str">
            <v>Activos</v>
          </cell>
          <cell r="M928" t="str">
            <v>Fuera de Convenio</v>
          </cell>
          <cell r="N928" t="str">
            <v>Indeterminado</v>
          </cell>
          <cell r="O928" t="str">
            <v>Edif. Petrobras</v>
          </cell>
          <cell r="P928">
            <v>39539</v>
          </cell>
        </row>
        <row r="929">
          <cell r="A929">
            <v>60003772</v>
          </cell>
          <cell r="B929" t="str">
            <v>LUDUEÑA, DANIEL ANDRES</v>
          </cell>
          <cell r="C929" t="str">
            <v>ADMINISTRATIVO ESP.</v>
          </cell>
          <cell r="D929">
            <v>52</v>
          </cell>
          <cell r="E929" t="str">
            <v>Funciones Centralizadas</v>
          </cell>
          <cell r="F929" t="str">
            <v>Fun. Centr. PB Arg. S.A.</v>
          </cell>
          <cell r="G929" t="str">
            <v>DIRECCION DE ADMINIST. Y FINANZAS</v>
          </cell>
          <cell r="H929" t="str">
            <v>ADMINISTRACION</v>
          </cell>
          <cell r="I929" t="str">
            <v>CUENTAS A PAGAR</v>
          </cell>
          <cell r="J929" t="str">
            <v>RUBROS PRODUCTIVOS, PTAS &amp; YACIMIENTOS</v>
          </cell>
          <cell r="K929">
            <v>0</v>
          </cell>
          <cell r="L929" t="str">
            <v>Activos</v>
          </cell>
          <cell r="M929" t="str">
            <v>Fuera de Convenio</v>
          </cell>
          <cell r="N929" t="str">
            <v>Indeterminado</v>
          </cell>
          <cell r="O929" t="str">
            <v>Edif. Petrobras</v>
          </cell>
          <cell r="P929">
            <v>37517</v>
          </cell>
        </row>
        <row r="930">
          <cell r="A930">
            <v>60003775</v>
          </cell>
          <cell r="B930" t="str">
            <v>COSTANTINO, MATIAS</v>
          </cell>
          <cell r="C930" t="str">
            <v>ANALISTA JR.</v>
          </cell>
          <cell r="D930">
            <v>54</v>
          </cell>
          <cell r="E930" t="str">
            <v>Funciones Centralizadas</v>
          </cell>
          <cell r="F930" t="str">
            <v>Fun. Centr. PB Arg. S.A.</v>
          </cell>
          <cell r="G930" t="str">
            <v>GCIA. EJECUTIVA DE CTROL DE GEST Y EST P</v>
          </cell>
          <cell r="H930" t="str">
            <v>CONTROL DE GESTION PROY., A&amp;F Y FFCC</v>
          </cell>
          <cell r="I930" t="str">
            <v>CONTROL DE GESTION PROYECTOS</v>
          </cell>
          <cell r="J930">
            <v>0</v>
          </cell>
          <cell r="K930">
            <v>0</v>
          </cell>
          <cell r="L930" t="str">
            <v>Activos</v>
          </cell>
          <cell r="M930" t="str">
            <v>Fuera de Convenio</v>
          </cell>
          <cell r="N930" t="str">
            <v>Indeterminado</v>
          </cell>
          <cell r="O930" t="str">
            <v>Edif. Petrobras</v>
          </cell>
          <cell r="P930">
            <v>39052</v>
          </cell>
        </row>
        <row r="931">
          <cell r="A931">
            <v>60003789</v>
          </cell>
          <cell r="B931" t="str">
            <v>DUTARI, MARIA JULIA</v>
          </cell>
          <cell r="C931" t="str">
            <v>ANALISTA SR.</v>
          </cell>
          <cell r="D931">
            <v>56</v>
          </cell>
          <cell r="E931" t="str">
            <v>Funciones Centralizadas</v>
          </cell>
          <cell r="F931" t="str">
            <v>Fun. Centr. PB Arg. S.A.</v>
          </cell>
          <cell r="G931" t="str">
            <v>DIRECCION DE ADMINIST. Y FINANZAS</v>
          </cell>
          <cell r="H931" t="str">
            <v>FINANZAS</v>
          </cell>
          <cell r="I931" t="str">
            <v>COMEX Y SEGUROS</v>
          </cell>
          <cell r="J931" t="str">
            <v>COBRANZAS Y LIQUIDACION DE DIVISAS</v>
          </cell>
          <cell r="K931">
            <v>0</v>
          </cell>
          <cell r="L931" t="str">
            <v>Activos</v>
          </cell>
          <cell r="M931" t="str">
            <v>Fuera de Convenio</v>
          </cell>
          <cell r="N931" t="str">
            <v>Indeterminado</v>
          </cell>
          <cell r="O931" t="str">
            <v>Edif. Petrobras</v>
          </cell>
          <cell r="P931">
            <v>37494</v>
          </cell>
        </row>
        <row r="932">
          <cell r="A932">
            <v>60003793</v>
          </cell>
          <cell r="B932" t="str">
            <v>MARTINO, ALDANA</v>
          </cell>
          <cell r="C932" t="str">
            <v>ANALISTA JR.</v>
          </cell>
          <cell r="D932">
            <v>53</v>
          </cell>
          <cell r="E932" t="str">
            <v>Funciones Centralizadas</v>
          </cell>
          <cell r="F932" t="str">
            <v>Fun. Centr. PB Arg. S.A.</v>
          </cell>
          <cell r="G932" t="str">
            <v>GCIA. EJECUTIVA DE RR.HH.</v>
          </cell>
          <cell r="H932" t="str">
            <v>RELACIONES LABORALES</v>
          </cell>
          <cell r="I932" t="str">
            <v>DERECHO INDIVIDUAL</v>
          </cell>
          <cell r="J932">
            <v>0</v>
          </cell>
          <cell r="K932">
            <v>0</v>
          </cell>
          <cell r="L932" t="str">
            <v>Activos</v>
          </cell>
          <cell r="M932" t="str">
            <v>Fuera de Convenio</v>
          </cell>
          <cell r="N932" t="str">
            <v>Indeterminado</v>
          </cell>
          <cell r="O932" t="str">
            <v>Edif. Petrobras</v>
          </cell>
          <cell r="P932">
            <v>38642</v>
          </cell>
        </row>
        <row r="933">
          <cell r="A933">
            <v>60003805</v>
          </cell>
          <cell r="B933" t="str">
            <v>CANDAS, MARIA FLORENCIA</v>
          </cell>
          <cell r="C933" t="str">
            <v>ANALISTA JR.</v>
          </cell>
          <cell r="D933">
            <v>53</v>
          </cell>
          <cell r="E933" t="str">
            <v>Gas &amp; Energía</v>
          </cell>
          <cell r="F933" t="str">
            <v>Gas &amp; Energía PB Arg. S.A.</v>
          </cell>
          <cell r="G933" t="str">
            <v>GCIA. EJECUTIVA DE G&amp;E</v>
          </cell>
          <cell r="H933" t="str">
            <v>COMERCIALIZACION DE ELECTRICIDAD</v>
          </cell>
          <cell r="I933" t="str">
            <v>VENTAS Y REGULATORIA DEL MEM</v>
          </cell>
          <cell r="J933" t="str">
            <v>VENTAS MERCADO GUME Y MERC. ENERGIA PLUS</v>
          </cell>
          <cell r="K933">
            <v>0</v>
          </cell>
          <cell r="L933" t="str">
            <v>Activos</v>
          </cell>
          <cell r="M933" t="str">
            <v>Fuera de Convenio</v>
          </cell>
          <cell r="N933" t="str">
            <v>Indeterminado</v>
          </cell>
          <cell r="O933" t="str">
            <v>Edif. Petrobras</v>
          </cell>
          <cell r="P933">
            <v>38642</v>
          </cell>
        </row>
        <row r="934">
          <cell r="A934">
            <v>60003838</v>
          </cell>
          <cell r="B934" t="str">
            <v>OLZA, MELISA INES</v>
          </cell>
          <cell r="C934" t="str">
            <v>ANALISTA JR.</v>
          </cell>
          <cell r="D934">
            <v>53</v>
          </cell>
          <cell r="E934" t="str">
            <v>Funciones Centralizadas</v>
          </cell>
          <cell r="F934" t="str">
            <v>Fun. Centr. PB Arg. S.A.</v>
          </cell>
          <cell r="G934" t="str">
            <v>GCIA. EJECUTIVA DE RR.HH.</v>
          </cell>
          <cell r="H934" t="str">
            <v>GESTION DE CLIMA ORGANIZACIONAL</v>
          </cell>
          <cell r="I934">
            <v>0</v>
          </cell>
          <cell r="J934">
            <v>0</v>
          </cell>
          <cell r="K934">
            <v>0</v>
          </cell>
          <cell r="L934" t="str">
            <v>Activos</v>
          </cell>
          <cell r="M934" t="str">
            <v>Fuera de Convenio</v>
          </cell>
          <cell r="N934" t="str">
            <v>Indeterminado</v>
          </cell>
          <cell r="O934" t="str">
            <v>Edif. Petrobras</v>
          </cell>
          <cell r="P934">
            <v>38504</v>
          </cell>
        </row>
        <row r="935">
          <cell r="A935">
            <v>60003856</v>
          </cell>
          <cell r="B935" t="str">
            <v>BATTAGLIA, DANIELA CARLA</v>
          </cell>
          <cell r="C935" t="str">
            <v>ANALISTA JR.</v>
          </cell>
          <cell r="D935">
            <v>53</v>
          </cell>
          <cell r="E935" t="str">
            <v>Funciones Centralizadas</v>
          </cell>
          <cell r="F935" t="str">
            <v>Fun. Centr. PB Arg. S.A.</v>
          </cell>
          <cell r="G935" t="str">
            <v>GCIA. EJECUTIVA DE COMUNICACIONES</v>
          </cell>
          <cell r="H935" t="str">
            <v>ASUNTOS CORPORATIVOS Y PRENSA</v>
          </cell>
          <cell r="I935" t="str">
            <v>PLANEAMIENTO Y CONTROL PRESUPUESTARIO</v>
          </cell>
          <cell r="J935">
            <v>0</v>
          </cell>
          <cell r="K935">
            <v>0</v>
          </cell>
          <cell r="L935" t="str">
            <v>Activos</v>
          </cell>
          <cell r="M935" t="str">
            <v>Fuera de Convenio</v>
          </cell>
          <cell r="N935" t="str">
            <v>Indeterminado</v>
          </cell>
          <cell r="O935" t="str">
            <v>Edif. Petrobras</v>
          </cell>
          <cell r="P935">
            <v>38749</v>
          </cell>
        </row>
        <row r="936">
          <cell r="A936">
            <v>60003857</v>
          </cell>
          <cell r="B936" t="str">
            <v>DE OLANO, JOSE MANUEL</v>
          </cell>
          <cell r="C936" t="str">
            <v>ANALISTA SR.</v>
          </cell>
          <cell r="D936">
            <v>56</v>
          </cell>
          <cell r="E936" t="str">
            <v>Funciones Centralizadas</v>
          </cell>
          <cell r="F936" t="str">
            <v>Fun. Centr. PB Arg. S.A.</v>
          </cell>
          <cell r="G936" t="str">
            <v>GCIA. EJECUTIVA DE RR.HH.</v>
          </cell>
          <cell r="H936" t="str">
            <v>ORGANIZACION Y PLANEAMIENTO DE RR.HH</v>
          </cell>
          <cell r="I936" t="str">
            <v>ORGANIZACION Y GESTION</v>
          </cell>
          <cell r="J936">
            <v>0</v>
          </cell>
          <cell r="K936">
            <v>0</v>
          </cell>
          <cell r="L936" t="str">
            <v>Activos</v>
          </cell>
          <cell r="M936" t="str">
            <v>Fuera de Convenio</v>
          </cell>
          <cell r="N936" t="str">
            <v>Indeterminado</v>
          </cell>
          <cell r="O936" t="str">
            <v>Edif. Petrobras</v>
          </cell>
          <cell r="P936">
            <v>37879</v>
          </cell>
        </row>
        <row r="937">
          <cell r="A937">
            <v>60003860</v>
          </cell>
          <cell r="B937" t="str">
            <v>IACONO, RODRIGO JAVIER FR</v>
          </cell>
          <cell r="C937" t="str">
            <v>ANALISTA SSR.</v>
          </cell>
          <cell r="D937">
            <v>55</v>
          </cell>
          <cell r="E937" t="str">
            <v>Funciones Centralizadas</v>
          </cell>
          <cell r="F937" t="str">
            <v>Fun. Centr. PB Arg. S.A.</v>
          </cell>
          <cell r="G937" t="str">
            <v>DIRECCION DE ADMINIST. Y FINANZAS</v>
          </cell>
          <cell r="H937" t="str">
            <v>ADMINISTRACION</v>
          </cell>
          <cell r="I937" t="str">
            <v>CONTABILIDAD GENERAL</v>
          </cell>
          <cell r="J937" t="str">
            <v>CONTABILIDAD SOCIETARIA</v>
          </cell>
          <cell r="K937">
            <v>0</v>
          </cell>
          <cell r="L937" t="str">
            <v>Activos</v>
          </cell>
          <cell r="M937" t="str">
            <v>Fuera de Convenio</v>
          </cell>
          <cell r="N937" t="str">
            <v>Indeterminado</v>
          </cell>
          <cell r="O937" t="str">
            <v>Edif. Petrobras</v>
          </cell>
          <cell r="P937">
            <v>37288</v>
          </cell>
        </row>
        <row r="938">
          <cell r="A938">
            <v>60003870</v>
          </cell>
          <cell r="B938" t="str">
            <v>FORNESI, CARLA TERESA</v>
          </cell>
          <cell r="C938" t="str">
            <v>ANALISTA SSR.</v>
          </cell>
          <cell r="D938">
            <v>54</v>
          </cell>
          <cell r="E938" t="str">
            <v>Funciones Centralizadas</v>
          </cell>
          <cell r="F938" t="str">
            <v>Fun. Centr. PB Arg. S.A.</v>
          </cell>
          <cell r="G938" t="str">
            <v>GCIA. EJECUTIVA DE CTROL DE GEST Y EST P</v>
          </cell>
          <cell r="H938" t="str">
            <v>PLANEAMIENTO &amp; CTROL. PRESUPUESTARIO</v>
          </cell>
          <cell r="I938">
            <v>0</v>
          </cell>
          <cell r="J938">
            <v>0</v>
          </cell>
          <cell r="K938">
            <v>0</v>
          </cell>
          <cell r="L938" t="str">
            <v>Activos</v>
          </cell>
          <cell r="M938" t="str">
            <v>Fuera de Convenio</v>
          </cell>
          <cell r="N938" t="str">
            <v>Indeterminado</v>
          </cell>
          <cell r="O938" t="str">
            <v>Edif. Petrobras</v>
          </cell>
          <cell r="P938">
            <v>39052</v>
          </cell>
        </row>
        <row r="939">
          <cell r="A939">
            <v>60003879</v>
          </cell>
          <cell r="B939" t="str">
            <v>LARRALDE, GUSTAVO</v>
          </cell>
          <cell r="C939" t="str">
            <v>COORDINADOR</v>
          </cell>
          <cell r="D939">
            <v>55</v>
          </cell>
          <cell r="E939" t="str">
            <v>Funciones Centralizadas</v>
          </cell>
          <cell r="F939" t="str">
            <v>Fun. Centr. PB Arg. S.A.</v>
          </cell>
          <cell r="G939" t="str">
            <v>DIRECCION DE ADMINIST. Y FINANZAS</v>
          </cell>
          <cell r="H939" t="str">
            <v>FINANZAS</v>
          </cell>
          <cell r="I939" t="str">
            <v>TESORERIA</v>
          </cell>
          <cell r="J939" t="str">
            <v>PAGOS</v>
          </cell>
          <cell r="K939">
            <v>0</v>
          </cell>
          <cell r="L939" t="str">
            <v>Activos</v>
          </cell>
          <cell r="M939" t="str">
            <v>Fuera de Convenio</v>
          </cell>
          <cell r="N939" t="str">
            <v>Indeterminado</v>
          </cell>
          <cell r="O939" t="str">
            <v>Edif. Petrobras</v>
          </cell>
          <cell r="P939">
            <v>38200</v>
          </cell>
        </row>
        <row r="940">
          <cell r="A940">
            <v>60003882</v>
          </cell>
          <cell r="B940" t="str">
            <v>BARRERA, SERGIO EMILIANO</v>
          </cell>
          <cell r="C940" t="str">
            <v>ANALISTA SSR.</v>
          </cell>
          <cell r="D940">
            <v>54</v>
          </cell>
          <cell r="E940" t="str">
            <v>Funciones Centralizadas</v>
          </cell>
          <cell r="F940" t="str">
            <v>Fun. Centr. PB Arg. S.A.</v>
          </cell>
          <cell r="G940" t="str">
            <v>DIRECCION DE ADMINIST. Y FINANZAS</v>
          </cell>
          <cell r="H940" t="str">
            <v>ADMINISTRACION</v>
          </cell>
          <cell r="I940" t="str">
            <v>CONTABILIDAD GENERAL</v>
          </cell>
          <cell r="J940" t="str">
            <v>CONTABILIDAD E&amp;P</v>
          </cell>
          <cell r="K940">
            <v>0</v>
          </cell>
          <cell r="L940" t="str">
            <v>Activos</v>
          </cell>
          <cell r="M940" t="str">
            <v>Fuera de Convenio</v>
          </cell>
          <cell r="N940" t="str">
            <v>Indeterminado</v>
          </cell>
          <cell r="O940" t="str">
            <v>Edif. Petrobras</v>
          </cell>
          <cell r="P940">
            <v>38261</v>
          </cell>
        </row>
        <row r="941">
          <cell r="A941">
            <v>60003885</v>
          </cell>
          <cell r="B941" t="str">
            <v>LAMELAS DIEGUEZ, MELISA</v>
          </cell>
          <cell r="C941" t="str">
            <v>ANALISTA JR.</v>
          </cell>
          <cell r="D941">
            <v>53</v>
          </cell>
          <cell r="E941" t="str">
            <v>Funciones Centralizadas</v>
          </cell>
          <cell r="F941" t="str">
            <v>Fun. Centr. PB Arg. S.A.</v>
          </cell>
          <cell r="G941" t="str">
            <v>GCIA. EJECUTIVA DE COMUNICACIONES</v>
          </cell>
          <cell r="H941" t="str">
            <v>ASUNTOS CORPORATIVOS Y PRENSA</v>
          </cell>
          <cell r="I941" t="str">
            <v>PRENSA Y RELACIONES INSTITUCIONALES</v>
          </cell>
          <cell r="J941">
            <v>0</v>
          </cell>
          <cell r="K941">
            <v>0</v>
          </cell>
          <cell r="L941" t="str">
            <v>Activos</v>
          </cell>
          <cell r="M941" t="str">
            <v>Fuera de Convenio</v>
          </cell>
          <cell r="N941" t="str">
            <v>Indeterminado</v>
          </cell>
          <cell r="O941" t="str">
            <v>Edif. Petrobras</v>
          </cell>
          <cell r="P941">
            <v>38749</v>
          </cell>
        </row>
        <row r="942">
          <cell r="A942">
            <v>60003891</v>
          </cell>
          <cell r="B942" t="str">
            <v>GILI, GUSTAVO MARCELO</v>
          </cell>
          <cell r="C942" t="str">
            <v>ANALISTA SSR.</v>
          </cell>
          <cell r="D942">
            <v>53</v>
          </cell>
          <cell r="E942" t="str">
            <v>Funciones Centralizadas</v>
          </cell>
          <cell r="F942" t="str">
            <v>Fun. Centr. PB Arg. S.A.</v>
          </cell>
          <cell r="G942" t="str">
            <v>GCIA. EJECUTIVA DE CTROL DE GEST Y EST P</v>
          </cell>
          <cell r="H942" t="str">
            <v>ESTRATEGIA, PORTAFOLIO Y EST ECONOM</v>
          </cell>
          <cell r="I942">
            <v>0</v>
          </cell>
          <cell r="J942">
            <v>0</v>
          </cell>
          <cell r="K942">
            <v>0</v>
          </cell>
          <cell r="L942" t="str">
            <v>Activos</v>
          </cell>
          <cell r="M942" t="str">
            <v>Fuera de Convenio</v>
          </cell>
          <cell r="N942" t="str">
            <v>Indeterminado</v>
          </cell>
          <cell r="O942" t="str">
            <v>Edif. Petrobras</v>
          </cell>
          <cell r="P942">
            <v>38961</v>
          </cell>
        </row>
        <row r="943">
          <cell r="A943">
            <v>60003893</v>
          </cell>
          <cell r="B943" t="str">
            <v>PEREZ, LORENA SILVIA</v>
          </cell>
          <cell r="C943" t="str">
            <v>ANALISTA SSR.</v>
          </cell>
          <cell r="D943">
            <v>54</v>
          </cell>
          <cell r="E943" t="str">
            <v>Funciones Centralizadas</v>
          </cell>
          <cell r="F943" t="str">
            <v>Fun. Centr. PB Arg. S.A.</v>
          </cell>
          <cell r="G943" t="str">
            <v>GCIA. EJECUTIVA DE COMUNICACIONES</v>
          </cell>
          <cell r="H943" t="str">
            <v>ASUNTOS CORPORATIVOS Y PRENSA</v>
          </cell>
          <cell r="I943" t="str">
            <v>RESPONSABILIDAD SOCIAL EMPRESARIA</v>
          </cell>
          <cell r="J943">
            <v>0</v>
          </cell>
          <cell r="K943">
            <v>0</v>
          </cell>
          <cell r="L943" t="str">
            <v>Activos</v>
          </cell>
          <cell r="M943" t="str">
            <v>Fuera de Convenio</v>
          </cell>
          <cell r="N943" t="str">
            <v>Indeterminado</v>
          </cell>
          <cell r="O943" t="str">
            <v>Edif. Petrobras</v>
          </cell>
          <cell r="P943">
            <v>36951</v>
          </cell>
        </row>
        <row r="944">
          <cell r="A944">
            <v>60003895</v>
          </cell>
          <cell r="B944" t="str">
            <v>BALLERIO, IGNACIO OSCAR</v>
          </cell>
          <cell r="C944" t="str">
            <v>ANALISTA JR.</v>
          </cell>
          <cell r="D944">
            <v>53</v>
          </cell>
          <cell r="E944" t="str">
            <v>Funciones Centralizadas</v>
          </cell>
          <cell r="F944" t="str">
            <v>Fun. Centr. PB Arg. S.A.</v>
          </cell>
          <cell r="G944" t="str">
            <v>GCIA. EJECUTIVA DE RR.HH.</v>
          </cell>
          <cell r="H944" t="str">
            <v>ORGANIZACION Y PLANEAMIENTO DE RR.HH</v>
          </cell>
          <cell r="I944" t="str">
            <v>FORMACION Y DESARROLLO</v>
          </cell>
          <cell r="J944">
            <v>0</v>
          </cell>
          <cell r="K944">
            <v>0</v>
          </cell>
          <cell r="L944" t="str">
            <v>Activos</v>
          </cell>
          <cell r="M944" t="str">
            <v>Fuera de Convenio</v>
          </cell>
          <cell r="N944" t="str">
            <v>Indeterminado</v>
          </cell>
          <cell r="O944" t="str">
            <v>Edif. Petrobras</v>
          </cell>
          <cell r="P944">
            <v>38412</v>
          </cell>
        </row>
        <row r="945">
          <cell r="A945">
            <v>60003899</v>
          </cell>
          <cell r="B945" t="str">
            <v>ARMOHA, JOSE MARTIN</v>
          </cell>
          <cell r="C945" t="str">
            <v>ANALISTA JR.</v>
          </cell>
          <cell r="D945">
            <v>52</v>
          </cell>
          <cell r="E945" t="str">
            <v>Funciones Centralizadas</v>
          </cell>
          <cell r="F945" t="str">
            <v>Fun. Centr. PB Arg. S.A.</v>
          </cell>
          <cell r="G945" t="str">
            <v>DIRECCION COMERCIAL</v>
          </cell>
          <cell r="H945" t="str">
            <v>PLANIFICACION Y SUMINISTROS</v>
          </cell>
          <cell r="I945" t="str">
            <v>SUMINISTROS</v>
          </cell>
          <cell r="J945" t="str">
            <v>BACK OFFICE Y ADM. DE OP.</v>
          </cell>
          <cell r="K945">
            <v>0</v>
          </cell>
          <cell r="L945" t="str">
            <v>Activos</v>
          </cell>
          <cell r="M945" t="str">
            <v>Fuera de Convenio</v>
          </cell>
          <cell r="N945" t="str">
            <v>Indeterminado</v>
          </cell>
          <cell r="O945" t="str">
            <v>Edif. Petrobras</v>
          </cell>
          <cell r="P945">
            <v>37712</v>
          </cell>
        </row>
        <row r="946">
          <cell r="A946">
            <v>60003930</v>
          </cell>
          <cell r="B946" t="str">
            <v>SARDI, VIRGINIA</v>
          </cell>
          <cell r="C946" t="str">
            <v>ANALISTA SSR.</v>
          </cell>
          <cell r="D946">
            <v>54</v>
          </cell>
          <cell r="E946" t="str">
            <v>Funciones Centralizadas</v>
          </cell>
          <cell r="F946" t="str">
            <v>Fun. Centr. PB Arg. S.A.</v>
          </cell>
          <cell r="G946" t="str">
            <v>GCIA. EJECUTIVA DE CTROL DE GEST Y EST P</v>
          </cell>
          <cell r="H946" t="str">
            <v>CONTROL DE GESTION DE NEGOCIOS</v>
          </cell>
          <cell r="I946">
            <v>0</v>
          </cell>
          <cell r="J946">
            <v>0</v>
          </cell>
          <cell r="K946">
            <v>0</v>
          </cell>
          <cell r="L946" t="str">
            <v>Activos</v>
          </cell>
          <cell r="M946" t="str">
            <v>Fuera de Convenio</v>
          </cell>
          <cell r="N946" t="str">
            <v>Indeterminado</v>
          </cell>
          <cell r="O946" t="str">
            <v>Edif. Petrobras</v>
          </cell>
          <cell r="P946">
            <v>38642</v>
          </cell>
        </row>
        <row r="947">
          <cell r="A947">
            <v>60003938</v>
          </cell>
          <cell r="B947" t="str">
            <v>LABRIOLA, FERNANDO MANUEL</v>
          </cell>
          <cell r="C947" t="str">
            <v>AUDITOR SSR.</v>
          </cell>
          <cell r="D947">
            <v>55</v>
          </cell>
          <cell r="E947" t="str">
            <v>Funciones Centralizadas</v>
          </cell>
          <cell r="F947" t="str">
            <v>Fun. Centr. PB Arg. S.A.</v>
          </cell>
          <cell r="G947" t="str">
            <v>GCIA. EJECUTIVA DE  AUDITORIA INTERNA</v>
          </cell>
          <cell r="H947" t="str">
            <v>AUDITORIA E&amp;P, PROY., JV, PLAN., CTROL E</v>
          </cell>
          <cell r="I947">
            <v>0</v>
          </cell>
          <cell r="J947">
            <v>0</v>
          </cell>
          <cell r="K947">
            <v>0</v>
          </cell>
          <cell r="L947" t="str">
            <v>Activos</v>
          </cell>
          <cell r="M947" t="str">
            <v>Fuera de Convenio</v>
          </cell>
          <cell r="N947" t="str">
            <v>Indeterminado</v>
          </cell>
          <cell r="O947" t="str">
            <v>Edif. Petrobras</v>
          </cell>
          <cell r="P947">
            <v>38443</v>
          </cell>
        </row>
        <row r="948">
          <cell r="A948">
            <v>60003946</v>
          </cell>
          <cell r="B948" t="str">
            <v>CAMINOS, VERONICA LILIANA</v>
          </cell>
          <cell r="C948" t="str">
            <v>ANALISTA SSR.</v>
          </cell>
          <cell r="D948">
            <v>53</v>
          </cell>
          <cell r="E948" t="str">
            <v>Funciones Centralizadas</v>
          </cell>
          <cell r="F948" t="str">
            <v>Fun. Centr. PB Arg. S.A.</v>
          </cell>
          <cell r="G948" t="str">
            <v>DIRECCION COMERCIAL</v>
          </cell>
          <cell r="H948" t="str">
            <v>PLANIFICACION Y SUMINISTROS</v>
          </cell>
          <cell r="I948" t="str">
            <v>PLANIFICACION</v>
          </cell>
          <cell r="J948" t="str">
            <v>CONTROL CUANTITATIVO</v>
          </cell>
          <cell r="K948">
            <v>0</v>
          </cell>
          <cell r="L948" t="str">
            <v>Activos</v>
          </cell>
          <cell r="M948" t="str">
            <v>Fuera de Convenio</v>
          </cell>
          <cell r="N948" t="str">
            <v>Indeterminado</v>
          </cell>
          <cell r="O948" t="str">
            <v>Edif. Petrobras</v>
          </cell>
          <cell r="P948">
            <v>38384</v>
          </cell>
        </row>
        <row r="949">
          <cell r="A949">
            <v>60003976</v>
          </cell>
          <cell r="B949" t="str">
            <v>ADUNA, AGUSTINA</v>
          </cell>
          <cell r="C949" t="str">
            <v>ABOGADO JR.</v>
          </cell>
          <cell r="D949">
            <v>53</v>
          </cell>
          <cell r="E949" t="str">
            <v>Funciones Centralizadas</v>
          </cell>
          <cell r="F949" t="str">
            <v>Fun. Centr. PB Arg. S.A.</v>
          </cell>
          <cell r="G949" t="str">
            <v>DIRECCION DE LEGALES</v>
          </cell>
          <cell r="H949" t="str">
            <v>LEGALES RR.HH. Y CONTENCIOSO</v>
          </cell>
          <cell r="I949">
            <v>0</v>
          </cell>
          <cell r="J949">
            <v>0</v>
          </cell>
          <cell r="K949">
            <v>0</v>
          </cell>
          <cell r="L949" t="str">
            <v>Activos</v>
          </cell>
          <cell r="M949" t="str">
            <v>Fuera de Convenio</v>
          </cell>
          <cell r="N949" t="str">
            <v>Indeterminado</v>
          </cell>
          <cell r="O949" t="str">
            <v>Edif. Petrobras</v>
          </cell>
          <cell r="P949">
            <v>39043</v>
          </cell>
        </row>
        <row r="950">
          <cell r="A950">
            <v>60003977</v>
          </cell>
          <cell r="B950" t="str">
            <v>RONI, ANABELLA</v>
          </cell>
          <cell r="C950" t="str">
            <v>ANALISTA SSR.</v>
          </cell>
          <cell r="D950">
            <v>55</v>
          </cell>
          <cell r="E950" t="str">
            <v>Funciones Centralizadas</v>
          </cell>
          <cell r="F950" t="str">
            <v>Fun. Centr. PB Arg. S.A.</v>
          </cell>
          <cell r="G950" t="str">
            <v>DIRECCION DE ADMINIST. Y FINANZAS</v>
          </cell>
          <cell r="H950" t="str">
            <v>ADMINISTRACION</v>
          </cell>
          <cell r="I950" t="str">
            <v>GESTION INTEGRADA DE PROCESOS</v>
          </cell>
          <cell r="J950">
            <v>0</v>
          </cell>
          <cell r="K950">
            <v>0</v>
          </cell>
          <cell r="L950" t="str">
            <v>Activos</v>
          </cell>
          <cell r="M950" t="str">
            <v>Fuera de Convenio</v>
          </cell>
          <cell r="N950" t="str">
            <v>Indeterminado</v>
          </cell>
          <cell r="O950" t="str">
            <v>Edif. Petrobras</v>
          </cell>
          <cell r="P950">
            <v>38642</v>
          </cell>
        </row>
        <row r="951">
          <cell r="A951">
            <v>60004008</v>
          </cell>
          <cell r="B951" t="str">
            <v>LOPEZ SILVA, LAURA GABRIELA</v>
          </cell>
          <cell r="C951" t="str">
            <v>ANALISTA SSR.</v>
          </cell>
          <cell r="D951">
            <v>55</v>
          </cell>
          <cell r="E951" t="str">
            <v>Funciones Centralizadas</v>
          </cell>
          <cell r="F951" t="str">
            <v>Fun. Centr. PB Arg. S.A.</v>
          </cell>
          <cell r="G951" t="str">
            <v>GCIA. EJECUTIVA DE RR.HH.</v>
          </cell>
          <cell r="H951" t="str">
            <v>ORGANIZACION Y PLANEAMIENTO DE RR.HH</v>
          </cell>
          <cell r="I951" t="str">
            <v>ORGANIZACION Y GESTION</v>
          </cell>
          <cell r="J951">
            <v>0</v>
          </cell>
          <cell r="K951">
            <v>0</v>
          </cell>
          <cell r="L951" t="str">
            <v>Activos</v>
          </cell>
          <cell r="M951" t="str">
            <v>Fuera de Convenio</v>
          </cell>
          <cell r="N951" t="str">
            <v>Indeterminado</v>
          </cell>
          <cell r="O951" t="str">
            <v>Edif. Petrobras</v>
          </cell>
          <cell r="P951">
            <v>37043</v>
          </cell>
        </row>
        <row r="952">
          <cell r="A952">
            <v>60004027</v>
          </cell>
          <cell r="B952" t="str">
            <v>MAHARBIZ, JORGE DANIEL</v>
          </cell>
          <cell r="C952" t="str">
            <v>ADMINISTRATIVO ESP.</v>
          </cell>
          <cell r="D952">
            <v>52</v>
          </cell>
          <cell r="E952" t="str">
            <v>Funciones Centralizadas</v>
          </cell>
          <cell r="F952" t="str">
            <v>Fun. Centr. PB Arg. S.A.</v>
          </cell>
          <cell r="G952" t="str">
            <v>DIRECCION DE ADMINIST. Y FINANZAS</v>
          </cell>
          <cell r="H952" t="str">
            <v>FINANZAS</v>
          </cell>
          <cell r="I952" t="str">
            <v>CREDITOS Y COBRANZAS</v>
          </cell>
          <cell r="J952" t="str">
            <v>COBRANZAS Y CUENTAS CORRIENTES</v>
          </cell>
          <cell r="K952">
            <v>0</v>
          </cell>
          <cell r="L952" t="str">
            <v>Activos</v>
          </cell>
          <cell r="M952" t="str">
            <v>Fuera de Convenio</v>
          </cell>
          <cell r="N952" t="str">
            <v>Indeterminado</v>
          </cell>
          <cell r="O952" t="str">
            <v>Edif. Petrobras</v>
          </cell>
          <cell r="P952">
            <v>37943</v>
          </cell>
        </row>
        <row r="953">
          <cell r="A953">
            <v>60004045</v>
          </cell>
          <cell r="B953" t="str">
            <v>ETCHEGOYEN, ANDRES NORBERTO</v>
          </cell>
          <cell r="C953" t="str">
            <v>ANALISTA SSR.</v>
          </cell>
          <cell r="D953">
            <v>54</v>
          </cell>
          <cell r="E953" t="str">
            <v>Funciones Centralizadas</v>
          </cell>
          <cell r="F953" t="str">
            <v>Fun. Centr. PB Arg. S.A.</v>
          </cell>
          <cell r="G953" t="str">
            <v>DIRECCION DE ADMINIST. Y FINANZAS</v>
          </cell>
          <cell r="H953" t="str">
            <v>FINANZAS</v>
          </cell>
          <cell r="I953" t="str">
            <v>OPERACIONES FINANCIERAS</v>
          </cell>
          <cell r="J953">
            <v>0</v>
          </cell>
          <cell r="K953">
            <v>0</v>
          </cell>
          <cell r="L953" t="str">
            <v>Activos</v>
          </cell>
          <cell r="M953" t="str">
            <v>Fuera de Convenio</v>
          </cell>
          <cell r="N953" t="str">
            <v>Indeterminado</v>
          </cell>
          <cell r="O953" t="str">
            <v>Edif. Petrobras</v>
          </cell>
          <cell r="P953">
            <v>38201</v>
          </cell>
        </row>
        <row r="954">
          <cell r="A954">
            <v>60004048</v>
          </cell>
          <cell r="B954" t="str">
            <v>CERUTTI, HERNAN ROBERTO</v>
          </cell>
          <cell r="C954" t="str">
            <v>ANALISTA SSR.</v>
          </cell>
          <cell r="D954">
            <v>54</v>
          </cell>
          <cell r="E954" t="str">
            <v>Funciones Centralizadas</v>
          </cell>
          <cell r="F954" t="str">
            <v>Fun. Centr. PB Arg. S.A.</v>
          </cell>
          <cell r="G954" t="str">
            <v>GCIA. EJECUTIVA DE CTROL DE GEST Y EST P</v>
          </cell>
          <cell r="H954" t="str">
            <v>PLANEAMIENTO &amp; CTROL. PRESUPUESTARIO</v>
          </cell>
          <cell r="I954" t="str">
            <v>PLAN DE NEGOCIOS, PPTO y PROYECCIONES</v>
          </cell>
          <cell r="J954">
            <v>0</v>
          </cell>
          <cell r="K954">
            <v>0</v>
          </cell>
          <cell r="L954" t="str">
            <v>Activos</v>
          </cell>
          <cell r="M954" t="str">
            <v>Fuera de Convenio</v>
          </cell>
          <cell r="N954" t="str">
            <v>Indeterminado</v>
          </cell>
          <cell r="O954" t="str">
            <v>Edif. Petrobras</v>
          </cell>
          <cell r="P954">
            <v>38642</v>
          </cell>
        </row>
        <row r="955">
          <cell r="A955">
            <v>60004085</v>
          </cell>
          <cell r="B955" t="str">
            <v>RIMETO, MARIANO ANDRES</v>
          </cell>
          <cell r="C955" t="str">
            <v>ANALISTA JR.</v>
          </cell>
          <cell r="D955">
            <v>53</v>
          </cell>
          <cell r="E955" t="str">
            <v>Funciones Centralizadas</v>
          </cell>
          <cell r="F955" t="str">
            <v>Fun. Centr. PB Arg. S.A.</v>
          </cell>
          <cell r="G955" t="str">
            <v>DIRECCION DE ADMINIST. Y FINANZAS</v>
          </cell>
          <cell r="H955" t="str">
            <v>IMPUESTOS</v>
          </cell>
          <cell r="I955" t="str">
            <v>IMPUESTOS INDIRECTOS</v>
          </cell>
          <cell r="J955">
            <v>0</v>
          </cell>
          <cell r="K955">
            <v>0</v>
          </cell>
          <cell r="L955" t="str">
            <v>Activos</v>
          </cell>
          <cell r="M955" t="str">
            <v>Fuera de Convenio</v>
          </cell>
          <cell r="N955" t="str">
            <v>Indeterminado</v>
          </cell>
          <cell r="O955" t="str">
            <v>Edif. Petrobras</v>
          </cell>
          <cell r="P955">
            <v>38217</v>
          </cell>
        </row>
        <row r="956">
          <cell r="A956">
            <v>60004098</v>
          </cell>
          <cell r="B956" t="str">
            <v>QUINTEIRO, CARLOS MARTIN</v>
          </cell>
          <cell r="C956" t="str">
            <v>ANALISTA JR.</v>
          </cell>
          <cell r="D956">
            <v>53</v>
          </cell>
          <cell r="E956" t="str">
            <v>Funciones Centralizadas</v>
          </cell>
          <cell r="F956" t="str">
            <v>Fun. Centr. PB Arg. S.A.</v>
          </cell>
          <cell r="G956" t="str">
            <v>GCIA. EJECUTIVA DE CTROL DE GEST Y EST P</v>
          </cell>
          <cell r="H956" t="str">
            <v>ESTRATEGIA, PORTAFOLIO Y EST ECONOM</v>
          </cell>
          <cell r="I956">
            <v>0</v>
          </cell>
          <cell r="J956">
            <v>0</v>
          </cell>
          <cell r="K956">
            <v>0</v>
          </cell>
          <cell r="L956" t="str">
            <v>Activos</v>
          </cell>
          <cell r="M956" t="str">
            <v>Fuera de Convenio</v>
          </cell>
          <cell r="N956" t="str">
            <v>Indeterminado</v>
          </cell>
          <cell r="O956" t="str">
            <v>Edif. Petrobras</v>
          </cell>
          <cell r="P956">
            <v>39083</v>
          </cell>
        </row>
        <row r="957">
          <cell r="A957">
            <v>60004099</v>
          </cell>
          <cell r="B957" t="str">
            <v>GIAQUINTO, TOMAS MARIA</v>
          </cell>
          <cell r="C957" t="str">
            <v>ANALISTA SSR.</v>
          </cell>
          <cell r="D957">
            <v>54</v>
          </cell>
          <cell r="E957" t="str">
            <v>Funciones Centralizadas</v>
          </cell>
          <cell r="F957" t="str">
            <v>Fun. Centr. PB Arg. S.A.</v>
          </cell>
          <cell r="G957" t="str">
            <v>GCIA. EJECUTIVA DE COMUNICACIONES</v>
          </cell>
          <cell r="H957" t="str">
            <v>PUBLICIDAD, PATROCINIOS &amp; MARKETING</v>
          </cell>
          <cell r="I957" t="str">
            <v>PATROCINIOS</v>
          </cell>
          <cell r="J957">
            <v>0</v>
          </cell>
          <cell r="K957">
            <v>0</v>
          </cell>
          <cell r="L957" t="str">
            <v>Activos</v>
          </cell>
          <cell r="M957" t="str">
            <v>Fuera de Convenio</v>
          </cell>
          <cell r="N957" t="str">
            <v>Indeterminado</v>
          </cell>
          <cell r="O957" t="str">
            <v>Edif. Petrobras</v>
          </cell>
          <cell r="P957">
            <v>38749</v>
          </cell>
        </row>
        <row r="958">
          <cell r="A958">
            <v>60004100</v>
          </cell>
          <cell r="B958" t="str">
            <v>FORNARI, MIGUEL CARLOS</v>
          </cell>
          <cell r="C958" t="str">
            <v>ANALISTA JR.</v>
          </cell>
          <cell r="D958">
            <v>53</v>
          </cell>
          <cell r="E958" t="str">
            <v>Funciones Centralizadas</v>
          </cell>
          <cell r="F958" t="str">
            <v>Fun. Centr. PB Arg. S.A.</v>
          </cell>
          <cell r="G958" t="str">
            <v>DIRECCION DE ADMINIST. Y FINANZAS</v>
          </cell>
          <cell r="H958" t="str">
            <v>FINANZAS</v>
          </cell>
          <cell r="I958" t="str">
            <v>TESORERIA</v>
          </cell>
          <cell r="J958" t="str">
            <v>POSICION BANCARIA</v>
          </cell>
          <cell r="K958">
            <v>0</v>
          </cell>
          <cell r="L958" t="str">
            <v>Activos</v>
          </cell>
          <cell r="M958" t="str">
            <v>Fuera de Convenio</v>
          </cell>
          <cell r="N958" t="str">
            <v>Indeterminado</v>
          </cell>
          <cell r="O958" t="str">
            <v>Edif. Petrobras</v>
          </cell>
          <cell r="P958">
            <v>38384</v>
          </cell>
        </row>
        <row r="959">
          <cell r="A959">
            <v>60004101</v>
          </cell>
          <cell r="B959" t="str">
            <v>RODRIGUEZ, JUAN MANUEL</v>
          </cell>
          <cell r="C959" t="str">
            <v>ANALISTA JR.</v>
          </cell>
          <cell r="D959">
            <v>53</v>
          </cell>
          <cell r="E959" t="str">
            <v>Funciones Centralizadas</v>
          </cell>
          <cell r="F959" t="str">
            <v>Fun. Centr. PB Arg. S.A.</v>
          </cell>
          <cell r="G959" t="str">
            <v>GCIA. EJECUTIVA DE CTROL DE GEST Y EST P</v>
          </cell>
          <cell r="H959" t="str">
            <v>PLANEAMIENTO &amp; CTROL. PRESUPUESTARIO</v>
          </cell>
          <cell r="I959" t="str">
            <v>PLAN DE NEGOCIOS, PPTO y PROYECCIONES</v>
          </cell>
          <cell r="J959">
            <v>0</v>
          </cell>
          <cell r="K959">
            <v>0</v>
          </cell>
          <cell r="L959" t="str">
            <v>Activos</v>
          </cell>
          <cell r="M959" t="str">
            <v>Fuera de Convenio</v>
          </cell>
          <cell r="N959" t="str">
            <v>Indeterminado</v>
          </cell>
          <cell r="O959" t="str">
            <v>Edif. Petrobras</v>
          </cell>
          <cell r="P959">
            <v>39001</v>
          </cell>
        </row>
        <row r="960">
          <cell r="A960">
            <v>60004125</v>
          </cell>
          <cell r="B960" t="str">
            <v>VENTURA, JULIA</v>
          </cell>
          <cell r="C960" t="str">
            <v>ANALISTA JR.</v>
          </cell>
          <cell r="D960">
            <v>53</v>
          </cell>
          <cell r="E960" t="str">
            <v>Funciones Centralizadas</v>
          </cell>
          <cell r="F960" t="str">
            <v>Fun. Centr. PB Arg. S.A.</v>
          </cell>
          <cell r="G960" t="str">
            <v>GCIA. EJECUTIVA DE CTROL DE GEST Y EST P</v>
          </cell>
          <cell r="H960" t="str">
            <v>PLANEAMIENTO &amp; CTROL. PRESUPUESTARIO</v>
          </cell>
          <cell r="I960" t="str">
            <v>PLAN DE NEGOCIOS, PPTO y PROYECCIONES</v>
          </cell>
          <cell r="J960">
            <v>0</v>
          </cell>
          <cell r="K960">
            <v>0</v>
          </cell>
          <cell r="L960" t="str">
            <v>Activos</v>
          </cell>
          <cell r="M960" t="str">
            <v>Fuera de Convenio</v>
          </cell>
          <cell r="N960" t="str">
            <v>Indeterminado</v>
          </cell>
          <cell r="O960" t="str">
            <v>Edif. Petrobras</v>
          </cell>
          <cell r="P960">
            <v>39052</v>
          </cell>
        </row>
        <row r="961">
          <cell r="A961">
            <v>60004132</v>
          </cell>
          <cell r="B961" t="str">
            <v>LLORET, GUSTAVO  ALBERTO</v>
          </cell>
          <cell r="C961" t="str">
            <v>ANALISTA JR.</v>
          </cell>
          <cell r="D961">
            <v>53</v>
          </cell>
          <cell r="E961" t="str">
            <v>Funciones Centralizadas</v>
          </cell>
          <cell r="F961" t="str">
            <v>Fun. Centr. PB Arg. S.A.</v>
          </cell>
          <cell r="G961" t="str">
            <v>DIRECCION DE ADMINIST. Y FINANZAS</v>
          </cell>
          <cell r="H961" t="str">
            <v>FINANZAS</v>
          </cell>
          <cell r="I961" t="str">
            <v>CREDITOS Y COBRANZAS</v>
          </cell>
          <cell r="J961" t="str">
            <v>COBRANZAS Y CUENTAS CORRIENTES</v>
          </cell>
          <cell r="K961">
            <v>0</v>
          </cell>
          <cell r="L961" t="str">
            <v>Activos</v>
          </cell>
          <cell r="M961" t="str">
            <v>Fuera de Convenio</v>
          </cell>
          <cell r="N961" t="str">
            <v>Indeterminado</v>
          </cell>
          <cell r="O961" t="str">
            <v>Edif. Petrobras</v>
          </cell>
          <cell r="P961">
            <v>39022</v>
          </cell>
        </row>
        <row r="962">
          <cell r="A962">
            <v>60004155</v>
          </cell>
          <cell r="B962" t="str">
            <v>CHIAPPE, MARTIN</v>
          </cell>
          <cell r="C962" t="str">
            <v>ANALISTA JR.</v>
          </cell>
          <cell r="D962">
            <v>53</v>
          </cell>
          <cell r="E962" t="str">
            <v>Funciones Centralizadas</v>
          </cell>
          <cell r="F962" t="str">
            <v>Fun. Centr. PB Arg. S.A.</v>
          </cell>
          <cell r="G962" t="str">
            <v>GCIA. EJECUTIVA DE CTROL DE GEST Y EST P</v>
          </cell>
          <cell r="H962" t="str">
            <v>PLANEAMIENTO &amp; CTROL. PRESUPUESTARIO</v>
          </cell>
          <cell r="I962">
            <v>0</v>
          </cell>
          <cell r="J962">
            <v>0</v>
          </cell>
          <cell r="K962">
            <v>0</v>
          </cell>
          <cell r="L962" t="str">
            <v>Activos</v>
          </cell>
          <cell r="M962" t="str">
            <v>Fuera de Convenio</v>
          </cell>
          <cell r="N962" t="str">
            <v>Indeterminado</v>
          </cell>
          <cell r="O962" t="str">
            <v>Edif. Petrobras</v>
          </cell>
          <cell r="P962">
            <v>38355</v>
          </cell>
        </row>
        <row r="963">
          <cell r="A963">
            <v>60004197</v>
          </cell>
          <cell r="B963" t="str">
            <v>BUERO, MARTIN NICOLAS</v>
          </cell>
          <cell r="C963" t="str">
            <v>ANALISTA JR.</v>
          </cell>
          <cell r="D963">
            <v>53</v>
          </cell>
          <cell r="E963" t="str">
            <v>Funciones Centralizadas</v>
          </cell>
          <cell r="F963" t="str">
            <v>Fun. Centr. PB Arg. S.A.</v>
          </cell>
          <cell r="G963" t="str">
            <v>DIRECCION DE ADMINIST. Y FINANZAS</v>
          </cell>
          <cell r="H963" t="str">
            <v>FINANZAS</v>
          </cell>
          <cell r="I963" t="str">
            <v>PLANEAMIENTO FINANCIERO Y RRII</v>
          </cell>
          <cell r="J963" t="str">
            <v>PLANEAMIENTO FINANCIERO</v>
          </cell>
          <cell r="K963">
            <v>0</v>
          </cell>
          <cell r="L963" t="str">
            <v>Activos</v>
          </cell>
          <cell r="M963" t="str">
            <v>Fuera de Convenio</v>
          </cell>
          <cell r="N963" t="str">
            <v>Indeterminado</v>
          </cell>
          <cell r="O963" t="str">
            <v>Edif. Petrobras</v>
          </cell>
          <cell r="P963">
            <v>38758</v>
          </cell>
        </row>
        <row r="964">
          <cell r="A964">
            <v>60004220</v>
          </cell>
          <cell r="B964" t="str">
            <v>MONICO, FERNANDO MARTIN</v>
          </cell>
          <cell r="C964" t="str">
            <v>ANALISTA JR.</v>
          </cell>
          <cell r="D964">
            <v>53</v>
          </cell>
          <cell r="E964" t="str">
            <v>Funciones Centralizadas</v>
          </cell>
          <cell r="F964" t="str">
            <v>Fun. Centr. PB Arg. S.A.</v>
          </cell>
          <cell r="G964" t="str">
            <v>DIRECCION DE ADMINIST. Y FINANZAS</v>
          </cell>
          <cell r="H964" t="str">
            <v>FINANZAS</v>
          </cell>
          <cell r="I964" t="str">
            <v>TESORERIA</v>
          </cell>
          <cell r="J964" t="str">
            <v>POSICION BANCARIA</v>
          </cell>
          <cell r="K964">
            <v>0</v>
          </cell>
          <cell r="L964" t="str">
            <v>Activos</v>
          </cell>
          <cell r="M964" t="str">
            <v>Fuera de Convenio</v>
          </cell>
          <cell r="N964" t="str">
            <v>Indeterminado</v>
          </cell>
          <cell r="O964" t="str">
            <v>Edif. Petrobras</v>
          </cell>
          <cell r="P964">
            <v>38205</v>
          </cell>
        </row>
        <row r="965">
          <cell r="A965">
            <v>60004224</v>
          </cell>
          <cell r="B965" t="str">
            <v>PEREZ ACQUISTO, FEDERICO</v>
          </cell>
          <cell r="C965" t="str">
            <v>ANALISTA JR.</v>
          </cell>
          <cell r="D965">
            <v>53</v>
          </cell>
          <cell r="E965" t="str">
            <v>Funciones Centralizadas</v>
          </cell>
          <cell r="F965" t="str">
            <v>Fun. Centr. PB Arg. S.A.</v>
          </cell>
          <cell r="G965" t="str">
            <v>DIRECCION DE ADMINIST. Y FINANZAS</v>
          </cell>
          <cell r="H965" t="str">
            <v>FINANZAS</v>
          </cell>
          <cell r="I965" t="str">
            <v>OPERACIONES FINANCIERAS</v>
          </cell>
          <cell r="J965">
            <v>0</v>
          </cell>
          <cell r="K965">
            <v>0</v>
          </cell>
          <cell r="L965" t="str">
            <v>Activos</v>
          </cell>
          <cell r="M965" t="str">
            <v>Fuera de Convenio</v>
          </cell>
          <cell r="N965" t="str">
            <v>Indeterminado</v>
          </cell>
          <cell r="O965" t="str">
            <v>Edif. Petrobras</v>
          </cell>
          <cell r="P965">
            <v>38148</v>
          </cell>
        </row>
        <row r="966">
          <cell r="A966">
            <v>60004233</v>
          </cell>
          <cell r="B966" t="str">
            <v>KENNEL, GERMAN LUIS</v>
          </cell>
          <cell r="C966" t="str">
            <v>ANALISTA SSR.</v>
          </cell>
          <cell r="D966">
            <v>54</v>
          </cell>
          <cell r="E966" t="str">
            <v>Funciones Centralizadas</v>
          </cell>
          <cell r="F966" t="str">
            <v>Fun. Centr. PB Arg. S.A.</v>
          </cell>
          <cell r="G966" t="str">
            <v>DIRECCION DE ADMINIST. Y FINANZAS</v>
          </cell>
          <cell r="H966" t="str">
            <v>ADMINISTRACION</v>
          </cell>
          <cell r="I966" t="str">
            <v>NORMAS Y ESTADOS CONTABLES</v>
          </cell>
          <cell r="J966" t="str">
            <v>CONSOLIDACION</v>
          </cell>
          <cell r="K966">
            <v>0</v>
          </cell>
          <cell r="L966" t="str">
            <v>Activos</v>
          </cell>
          <cell r="M966" t="str">
            <v>Fuera de Convenio</v>
          </cell>
          <cell r="N966" t="str">
            <v>Indeterminado</v>
          </cell>
          <cell r="O966" t="str">
            <v>Edif. Petrobras</v>
          </cell>
          <cell r="P966">
            <v>39052</v>
          </cell>
        </row>
        <row r="967">
          <cell r="A967">
            <v>60004235</v>
          </cell>
          <cell r="B967" t="str">
            <v>CASCARINI, NICOLAS</v>
          </cell>
          <cell r="C967" t="str">
            <v>COORDINADOR</v>
          </cell>
          <cell r="D967">
            <v>55</v>
          </cell>
          <cell r="E967" t="str">
            <v>Funciones Centralizadas</v>
          </cell>
          <cell r="F967" t="str">
            <v>Fun. Centr. PB Arg. S.A.</v>
          </cell>
          <cell r="G967" t="str">
            <v>DIRECCION DE ADMINIST. Y FINANZAS</v>
          </cell>
          <cell r="H967" t="str">
            <v>FINANZAS</v>
          </cell>
          <cell r="I967" t="str">
            <v>TESORERIA</v>
          </cell>
          <cell r="J967" t="str">
            <v>CONCILIACIONES BANCARIAS</v>
          </cell>
          <cell r="K967">
            <v>0</v>
          </cell>
          <cell r="L967" t="str">
            <v>Activos</v>
          </cell>
          <cell r="M967" t="str">
            <v>Fuera de Convenio</v>
          </cell>
          <cell r="N967" t="str">
            <v>Indeterminado</v>
          </cell>
          <cell r="O967" t="str">
            <v>Edif. Petrobras</v>
          </cell>
          <cell r="P967">
            <v>38322</v>
          </cell>
        </row>
        <row r="968">
          <cell r="A968">
            <v>60004249</v>
          </cell>
          <cell r="B968" t="str">
            <v>CERBELLI, ESTEBAN PABLO</v>
          </cell>
          <cell r="C968" t="str">
            <v>ADMINISTRATIVO ESP.</v>
          </cell>
          <cell r="D968">
            <v>52</v>
          </cell>
          <cell r="E968" t="str">
            <v>Funciones Centralizadas</v>
          </cell>
          <cell r="F968" t="str">
            <v>Fun. Centr. PB Arg. S.A.</v>
          </cell>
          <cell r="G968" t="str">
            <v>DIRECCION DE ADMINIST. Y FINANZAS</v>
          </cell>
          <cell r="H968" t="str">
            <v>FINANZAS</v>
          </cell>
          <cell r="I968" t="str">
            <v>CREDITOS Y COBRANZAS</v>
          </cell>
          <cell r="J968" t="str">
            <v>COBRANZAS Y CUENTAS CORRIENTES</v>
          </cell>
          <cell r="K968">
            <v>0</v>
          </cell>
          <cell r="L968" t="str">
            <v>Activos</v>
          </cell>
          <cell r="M968" t="str">
            <v>Fuera de Convenio</v>
          </cell>
          <cell r="N968" t="str">
            <v>Indeterminado</v>
          </cell>
          <cell r="O968" t="str">
            <v>Edif. Petrobras</v>
          </cell>
          <cell r="P968">
            <v>38322</v>
          </cell>
        </row>
        <row r="969">
          <cell r="A969">
            <v>60004376</v>
          </cell>
          <cell r="B969" t="str">
            <v>PANDIANI, JORGE OSCAR</v>
          </cell>
          <cell r="C969" t="str">
            <v>ANALISTA JR.</v>
          </cell>
          <cell r="D969">
            <v>53</v>
          </cell>
          <cell r="E969" t="str">
            <v>Funciones Centralizadas</v>
          </cell>
          <cell r="F969" t="str">
            <v>Fun. Centr. PB Arg. S.A.</v>
          </cell>
          <cell r="G969" t="str">
            <v>DIRECCION DE ADMINIST. Y FINANZAS</v>
          </cell>
          <cell r="H969" t="str">
            <v>FINANZAS</v>
          </cell>
          <cell r="I969" t="str">
            <v>TESORERIA</v>
          </cell>
          <cell r="J969" t="str">
            <v>RECAUDACIONES</v>
          </cell>
          <cell r="K969">
            <v>0</v>
          </cell>
          <cell r="L969" t="str">
            <v>Activos</v>
          </cell>
          <cell r="M969" t="str">
            <v>Fuera de Convenio</v>
          </cell>
          <cell r="N969" t="str">
            <v>Indeterminado</v>
          </cell>
          <cell r="O969" t="str">
            <v>Edif. Petrobras</v>
          </cell>
          <cell r="P969">
            <v>38565</v>
          </cell>
        </row>
        <row r="970">
          <cell r="A970">
            <v>60004396</v>
          </cell>
          <cell r="B970" t="str">
            <v>MARTINO, NICOLAS</v>
          </cell>
          <cell r="C970" t="str">
            <v>ADMINISTRATIVO SR.</v>
          </cell>
          <cell r="D970">
            <v>51</v>
          </cell>
          <cell r="E970" t="str">
            <v>Funciones Centralizadas</v>
          </cell>
          <cell r="F970" t="str">
            <v>Fun. Centr. PB Arg. S.A.</v>
          </cell>
          <cell r="G970" t="str">
            <v>DIRECCION DE ADMINIST. Y FINANZAS</v>
          </cell>
          <cell r="H970" t="str">
            <v>ADMINISTRACION</v>
          </cell>
          <cell r="I970" t="str">
            <v>CUENTAS A PAGAR</v>
          </cell>
          <cell r="J970" t="str">
            <v>RUBROS COMER. CORP. Y TRADING</v>
          </cell>
          <cell r="K970">
            <v>0</v>
          </cell>
          <cell r="L970" t="str">
            <v>Activos</v>
          </cell>
          <cell r="M970" t="str">
            <v>Fuera de Convenio</v>
          </cell>
          <cell r="N970" t="str">
            <v>Indeterminado</v>
          </cell>
          <cell r="O970" t="str">
            <v>Edif. Petrobras</v>
          </cell>
          <cell r="P970">
            <v>38763</v>
          </cell>
        </row>
        <row r="971">
          <cell r="A971">
            <v>60004437</v>
          </cell>
          <cell r="B971" t="str">
            <v>BARDINI, MARIA EUGENIA</v>
          </cell>
          <cell r="C971" t="str">
            <v>ANALISTA JR.</v>
          </cell>
          <cell r="D971">
            <v>52</v>
          </cell>
          <cell r="E971" t="str">
            <v>Funciones Centralizadas</v>
          </cell>
          <cell r="F971" t="str">
            <v>Fun. Centr. PB Arg. S.A.</v>
          </cell>
          <cell r="G971" t="str">
            <v>DIRECCION COMERCIAL</v>
          </cell>
          <cell r="H971" t="str">
            <v>PLANIFICACION Y SUMINISTROS</v>
          </cell>
          <cell r="I971" t="str">
            <v>SUMINISTROS</v>
          </cell>
          <cell r="J971" t="str">
            <v>BACK OFFICE Y ADM. DE OP.</v>
          </cell>
          <cell r="K971">
            <v>0</v>
          </cell>
          <cell r="L971" t="str">
            <v>Activos</v>
          </cell>
          <cell r="M971" t="str">
            <v>Fuera de Convenio</v>
          </cell>
          <cell r="N971" t="str">
            <v>Indeterminado</v>
          </cell>
          <cell r="O971" t="str">
            <v>Edif. Petrobras</v>
          </cell>
          <cell r="P971">
            <v>39022</v>
          </cell>
        </row>
        <row r="972">
          <cell r="A972">
            <v>60004464</v>
          </cell>
          <cell r="B972" t="str">
            <v>CABRAL, OSCAR NORBERTO</v>
          </cell>
          <cell r="C972" t="str">
            <v>LIDER</v>
          </cell>
          <cell r="D972">
            <v>56</v>
          </cell>
          <cell r="E972" t="str">
            <v>Funciones Centralizadas</v>
          </cell>
          <cell r="F972" t="str">
            <v>Fun. Centr. PB Arg. S.A.</v>
          </cell>
          <cell r="G972" t="str">
            <v>DIRECCION DE ADMINIST. Y FINANZAS</v>
          </cell>
          <cell r="H972" t="str">
            <v>TECNOLOGIA INFORMATICA</v>
          </cell>
          <cell r="I972" t="str">
            <v>OPERACIONES Y TELECOMUNICACIONES</v>
          </cell>
          <cell r="J972" t="str">
            <v>OPERACIONES</v>
          </cell>
          <cell r="K972">
            <v>0</v>
          </cell>
          <cell r="L972" t="str">
            <v>Activos</v>
          </cell>
          <cell r="M972" t="str">
            <v>Fuera de Convenio</v>
          </cell>
          <cell r="N972" t="str">
            <v>Indeterminado</v>
          </cell>
          <cell r="O972" t="str">
            <v>Edif. Petrobras</v>
          </cell>
          <cell r="P972">
            <v>33840</v>
          </cell>
        </row>
        <row r="973">
          <cell r="A973">
            <v>60004468</v>
          </cell>
          <cell r="B973" t="str">
            <v>JUSTO, CARLOS FRANCISCO</v>
          </cell>
          <cell r="C973" t="str">
            <v>GERENTE</v>
          </cell>
          <cell r="D973">
            <v>57</v>
          </cell>
          <cell r="E973" t="str">
            <v>Funciones Centralizadas</v>
          </cell>
          <cell r="F973" t="str">
            <v>Fun. Centr. PB Arg. S.A.</v>
          </cell>
          <cell r="G973" t="str">
            <v>DIRECCION COMERCIAL</v>
          </cell>
          <cell r="H973" t="str">
            <v>PLANIFICACION Y SUMINISTROS</v>
          </cell>
          <cell r="I973" t="str">
            <v>LOGISTICA</v>
          </cell>
          <cell r="J973" t="str">
            <v>MOVIMIENTOS CON TERCEROS</v>
          </cell>
          <cell r="K973">
            <v>0</v>
          </cell>
          <cell r="L973" t="str">
            <v>Activos</v>
          </cell>
          <cell r="M973" t="str">
            <v>Fuera de Convenio</v>
          </cell>
          <cell r="N973" t="str">
            <v>Indeterminado</v>
          </cell>
          <cell r="O973" t="str">
            <v>Edif. Petrobras</v>
          </cell>
          <cell r="P973">
            <v>34243</v>
          </cell>
        </row>
        <row r="974">
          <cell r="A974">
            <v>60004484</v>
          </cell>
          <cell r="B974" t="str">
            <v>PERDOMO, JIMENA</v>
          </cell>
          <cell r="C974" t="str">
            <v>ANALISTA CONSULTOR</v>
          </cell>
          <cell r="D974">
            <v>57</v>
          </cell>
          <cell r="E974" t="str">
            <v>Funciones Centralizadas</v>
          </cell>
          <cell r="F974" t="str">
            <v>Fun. Centr. PB Arg. S.A.</v>
          </cell>
          <cell r="G974" t="str">
            <v>DIRECCION DE ADMINIST. Y FINANZAS</v>
          </cell>
          <cell r="H974" t="str">
            <v>TECNOLOGIA INFORMATICA</v>
          </cell>
          <cell r="I974" t="str">
            <v>GOBIERNO DE PROCESOS Y SOLUCIONES</v>
          </cell>
          <cell r="J974">
            <v>0</v>
          </cell>
          <cell r="K974">
            <v>0</v>
          </cell>
          <cell r="L974" t="str">
            <v>Activos</v>
          </cell>
          <cell r="M974" t="str">
            <v>Fuera de Convenio</v>
          </cell>
          <cell r="N974" t="str">
            <v>Indeterminado</v>
          </cell>
          <cell r="O974" t="str">
            <v>Edif. Petrobras</v>
          </cell>
          <cell r="P974">
            <v>35758</v>
          </cell>
        </row>
        <row r="975">
          <cell r="A975">
            <v>60004487</v>
          </cell>
          <cell r="B975" t="str">
            <v>LOAYZA, WILLY FERNADO</v>
          </cell>
          <cell r="C975" t="str">
            <v>ANALISTA SR.</v>
          </cell>
          <cell r="D975">
            <v>56</v>
          </cell>
          <cell r="E975" t="str">
            <v>Funciones Centralizadas</v>
          </cell>
          <cell r="F975" t="str">
            <v>Fun. Centr. PB Arg. S.A.</v>
          </cell>
          <cell r="G975" t="str">
            <v>DIRECCION DE ADMINIST. Y FINANZAS</v>
          </cell>
          <cell r="H975" t="str">
            <v>TECNOLOGIA INFORMATICA</v>
          </cell>
          <cell r="I975" t="str">
            <v>SOPORTE DE INFRAESTRUCTURA</v>
          </cell>
          <cell r="J975" t="str">
            <v>SOPORTE E INTEGRACION DE APLICACIONES</v>
          </cell>
          <cell r="K975">
            <v>0</v>
          </cell>
          <cell r="L975" t="str">
            <v>Activos</v>
          </cell>
          <cell r="M975" t="str">
            <v>Fuera de Convenio</v>
          </cell>
          <cell r="N975" t="str">
            <v>Indeterminado</v>
          </cell>
          <cell r="O975" t="str">
            <v>Edif. Petrobras</v>
          </cell>
          <cell r="P975">
            <v>36901</v>
          </cell>
        </row>
        <row r="976">
          <cell r="A976">
            <v>60004492</v>
          </cell>
          <cell r="B976" t="str">
            <v>COMASCHI, HERNAN GABRIEL</v>
          </cell>
          <cell r="C976" t="str">
            <v>ANALISTA SSR.</v>
          </cell>
          <cell r="D976">
            <v>55</v>
          </cell>
          <cell r="E976" t="str">
            <v>Funciones Centralizadas</v>
          </cell>
          <cell r="F976" t="str">
            <v>Fun. Centr. PB Arg. S.A.</v>
          </cell>
          <cell r="G976" t="str">
            <v>DIRECCION DE ADMINIST. Y FINANZAS</v>
          </cell>
          <cell r="H976" t="str">
            <v>TECNOLOGIA INFORMATICA</v>
          </cell>
          <cell r="I976" t="str">
            <v>SOPORTE DE INFRAESTRUCTURA</v>
          </cell>
          <cell r="J976" t="str">
            <v>SYSTEM MANAGEMENT</v>
          </cell>
          <cell r="K976">
            <v>0</v>
          </cell>
          <cell r="L976" t="str">
            <v>Activos</v>
          </cell>
          <cell r="M976" t="str">
            <v>Fuera de Convenio</v>
          </cell>
          <cell r="N976" t="str">
            <v>Indeterminado</v>
          </cell>
          <cell r="O976" t="str">
            <v>Edif. Petrobras</v>
          </cell>
          <cell r="P976">
            <v>38384</v>
          </cell>
        </row>
        <row r="977">
          <cell r="A977">
            <v>60004493</v>
          </cell>
          <cell r="B977" t="str">
            <v>NICOLET ABECASIS, FLORENCIA IYALI</v>
          </cell>
          <cell r="C977" t="str">
            <v>LIDER</v>
          </cell>
          <cell r="D977">
            <v>57</v>
          </cell>
          <cell r="E977" t="str">
            <v>Funciones Centralizadas</v>
          </cell>
          <cell r="F977" t="str">
            <v>Fun. Centr. PB Arg. S.A.</v>
          </cell>
          <cell r="G977" t="str">
            <v>DIRECCION DE ADMINIST. Y FINANZAS</v>
          </cell>
          <cell r="H977" t="str">
            <v>TECNOLOGIA INFORMATICA</v>
          </cell>
          <cell r="I977" t="str">
            <v>GOBIERNO DE PROCESOS Y SOLUCIONES</v>
          </cell>
          <cell r="J977">
            <v>0</v>
          </cell>
          <cell r="K977">
            <v>0</v>
          </cell>
          <cell r="L977" t="str">
            <v>Activos</v>
          </cell>
          <cell r="M977" t="str">
            <v>Fuera de Convenio</v>
          </cell>
          <cell r="N977" t="str">
            <v>Indeterminado</v>
          </cell>
          <cell r="O977" t="str">
            <v>Edif. Petrobras</v>
          </cell>
          <cell r="P977">
            <v>38869</v>
          </cell>
        </row>
        <row r="978">
          <cell r="A978">
            <v>60004498</v>
          </cell>
          <cell r="B978" t="str">
            <v>QUEIRO RAMIREZ, MARIA JOSE</v>
          </cell>
          <cell r="C978" t="str">
            <v>ANALISTA SSR.</v>
          </cell>
          <cell r="D978">
            <v>56</v>
          </cell>
          <cell r="E978" t="str">
            <v>Funciones Centralizadas</v>
          </cell>
          <cell r="F978" t="str">
            <v>Fun. Centr. PB Arg. S.A.</v>
          </cell>
          <cell r="G978" t="str">
            <v>GCIA. EJECUTIVA DE CTROL DE GEST Y EST P</v>
          </cell>
          <cell r="H978" t="str">
            <v>CONTROL DE GESTION PROY., A&amp;F Y FFCC</v>
          </cell>
          <cell r="I978" t="str">
            <v>CONTROL DE GESTION PROYECTOS</v>
          </cell>
          <cell r="J978">
            <v>0</v>
          </cell>
          <cell r="K978">
            <v>0</v>
          </cell>
          <cell r="L978" t="str">
            <v>Activos</v>
          </cell>
          <cell r="M978" t="str">
            <v>Fuera de Convenio</v>
          </cell>
          <cell r="N978" t="str">
            <v>Indeterminado</v>
          </cell>
          <cell r="O978" t="str">
            <v>Edif. Petrobras</v>
          </cell>
          <cell r="P978">
            <v>33924</v>
          </cell>
        </row>
        <row r="979">
          <cell r="A979">
            <v>60004514</v>
          </cell>
          <cell r="B979" t="str">
            <v>FERNANDEZ ALVAREZ, JOSE LUIS</v>
          </cell>
          <cell r="C979" t="str">
            <v>TECNICO SSR.</v>
          </cell>
          <cell r="D979">
            <v>52</v>
          </cell>
          <cell r="E979" t="str">
            <v>Funciones Centralizadas</v>
          </cell>
          <cell r="F979" t="str">
            <v>Fun. Centr. PB Arg. S.A.</v>
          </cell>
          <cell r="G979" t="str">
            <v>DIRECCION DE ADMINIST. Y FINANZAS</v>
          </cell>
          <cell r="H979" t="str">
            <v>SERVICIOS GENERALES E INMUEBLES</v>
          </cell>
          <cell r="I979" t="str">
            <v>SERVICIOS</v>
          </cell>
          <cell r="J979">
            <v>0</v>
          </cell>
          <cell r="K979">
            <v>0</v>
          </cell>
          <cell r="L979" t="str">
            <v>Activos</v>
          </cell>
          <cell r="M979" t="str">
            <v>Fuera de Convenio</v>
          </cell>
          <cell r="N979" t="str">
            <v>Indeterminado</v>
          </cell>
          <cell r="O979" t="str">
            <v>Edif. Petrobras</v>
          </cell>
          <cell r="P979">
            <v>34414</v>
          </cell>
        </row>
        <row r="980">
          <cell r="A980">
            <v>60004548</v>
          </cell>
          <cell r="B980" t="str">
            <v>BERRETTA, CARLOS ALBERTO</v>
          </cell>
          <cell r="C980" t="str">
            <v>ANALISTA SSR.</v>
          </cell>
          <cell r="D980">
            <v>55</v>
          </cell>
          <cell r="E980" t="str">
            <v>Funciones Centralizadas</v>
          </cell>
          <cell r="F980" t="str">
            <v>Fun. Centr. PB Arg. S.A.</v>
          </cell>
          <cell r="G980" t="str">
            <v>DIRECCION DE ADMINIST. Y FINANZAS</v>
          </cell>
          <cell r="H980" t="str">
            <v>FINANZAS</v>
          </cell>
          <cell r="I980" t="str">
            <v>COMEX Y SEGUROS</v>
          </cell>
          <cell r="J980" t="str">
            <v>SEGUROS</v>
          </cell>
          <cell r="K980">
            <v>0</v>
          </cell>
          <cell r="L980" t="str">
            <v>Activos</v>
          </cell>
          <cell r="M980" t="str">
            <v>Fuera de Convenio</v>
          </cell>
          <cell r="N980" t="str">
            <v>Indeterminado</v>
          </cell>
          <cell r="O980" t="str">
            <v>Edif. Petrobras</v>
          </cell>
          <cell r="P980">
            <v>34731</v>
          </cell>
        </row>
        <row r="981">
          <cell r="A981">
            <v>60004559</v>
          </cell>
          <cell r="B981" t="str">
            <v>CABRERA, RICARDO JOSE</v>
          </cell>
          <cell r="C981" t="str">
            <v>RETIRO ANTICIPADO</v>
          </cell>
          <cell r="D981">
            <v>52</v>
          </cell>
          <cell r="E981" t="str">
            <v>Funciones Centralizadas</v>
          </cell>
          <cell r="F981" t="str">
            <v>Fun. Centr. PB Arg. S.A.</v>
          </cell>
          <cell r="G981" t="str">
            <v>GCIA. EJECUTIVA DE RR.HH.</v>
          </cell>
          <cell r="H981" t="str">
            <v>RETIROS ANTICIPADOS</v>
          </cell>
          <cell r="I981">
            <v>0</v>
          </cell>
          <cell r="J981">
            <v>0</v>
          </cell>
          <cell r="K981">
            <v>0</v>
          </cell>
          <cell r="L981" t="str">
            <v>Retiro anticipado</v>
          </cell>
          <cell r="M981" t="str">
            <v>Retiro Anticipado</v>
          </cell>
          <cell r="N981" t="str">
            <v>Retiro Anticipado</v>
          </cell>
          <cell r="O981" t="str">
            <v>Edif. Petrobras</v>
          </cell>
          <cell r="P981">
            <v>34953</v>
          </cell>
        </row>
        <row r="982">
          <cell r="A982">
            <v>60004563</v>
          </cell>
          <cell r="B982" t="str">
            <v>CAMPANA, JORGE</v>
          </cell>
          <cell r="C982" t="str">
            <v>ANALISTA CONSULTOR</v>
          </cell>
          <cell r="D982">
            <v>57</v>
          </cell>
          <cell r="E982" t="str">
            <v>Funciones Centralizadas</v>
          </cell>
          <cell r="F982" t="str">
            <v>Fun. Centr. PB Arg. S.A.</v>
          </cell>
          <cell r="G982" t="str">
            <v>DIRECCION DE ADMINIST. Y FINANZAS</v>
          </cell>
          <cell r="H982" t="str">
            <v>COMPRAS Y CONTRATACIONES</v>
          </cell>
          <cell r="I982" t="str">
            <v>PLANEAMIENTO Y CONTROL</v>
          </cell>
          <cell r="J982" t="str">
            <v>STOCKS E INVENTARIOS</v>
          </cell>
          <cell r="K982">
            <v>0</v>
          </cell>
          <cell r="L982" t="str">
            <v>Activos</v>
          </cell>
          <cell r="M982" t="str">
            <v>Fuera de Convenio</v>
          </cell>
          <cell r="N982" t="str">
            <v>Indeterminado</v>
          </cell>
          <cell r="O982" t="str">
            <v>Edif. Petrobras</v>
          </cell>
          <cell r="P982">
            <v>35186</v>
          </cell>
        </row>
        <row r="983">
          <cell r="A983">
            <v>60004565</v>
          </cell>
          <cell r="B983" t="str">
            <v>MARTINENGO, DIEGO CARLOS</v>
          </cell>
          <cell r="C983" t="str">
            <v>RETIRO ANTICIPADO</v>
          </cell>
          <cell r="D983">
            <v>54</v>
          </cell>
          <cell r="E983" t="str">
            <v>Funciones Centralizadas</v>
          </cell>
          <cell r="F983" t="str">
            <v>Fun. Centr. PB Arg. S.A.</v>
          </cell>
          <cell r="G983" t="str">
            <v>GCIA. EJECUTIVA DE RR.HH.</v>
          </cell>
          <cell r="H983" t="str">
            <v>RETIROS ANTICIPADOS</v>
          </cell>
          <cell r="I983">
            <v>0</v>
          </cell>
          <cell r="J983">
            <v>0</v>
          </cell>
          <cell r="K983">
            <v>0</v>
          </cell>
          <cell r="L983" t="str">
            <v>Retiro anticipado</v>
          </cell>
          <cell r="M983" t="str">
            <v>Retiro Anticipado</v>
          </cell>
          <cell r="N983" t="str">
            <v>Retiro Anticipado</v>
          </cell>
          <cell r="O983" t="str">
            <v>Edif. Petrobras</v>
          </cell>
          <cell r="P983">
            <v>34090</v>
          </cell>
        </row>
        <row r="984">
          <cell r="A984">
            <v>60004576</v>
          </cell>
          <cell r="B984" t="str">
            <v>LEONARDI, GUILLERMO CAMILO</v>
          </cell>
          <cell r="C984" t="str">
            <v>RETIRO ANTICIPADO</v>
          </cell>
          <cell r="D984">
            <v>52</v>
          </cell>
          <cell r="E984" t="str">
            <v>Funciones Centralizadas</v>
          </cell>
          <cell r="F984" t="str">
            <v>Fun. Centr. PB Arg. S.A.</v>
          </cell>
          <cell r="G984" t="str">
            <v>GCIA. EJECUTIVA DE RR.HH.</v>
          </cell>
          <cell r="H984" t="str">
            <v>RETIROS ANTICIPADOS</v>
          </cell>
          <cell r="I984">
            <v>0</v>
          </cell>
          <cell r="J984">
            <v>0</v>
          </cell>
          <cell r="K984">
            <v>0</v>
          </cell>
          <cell r="L984" t="str">
            <v>Retiro anticipado</v>
          </cell>
          <cell r="M984" t="str">
            <v>Retiro Anticipado</v>
          </cell>
          <cell r="N984" t="str">
            <v>Retiro Anticipado</v>
          </cell>
          <cell r="O984" t="str">
            <v>Edif. Petrobras</v>
          </cell>
          <cell r="P984">
            <v>33298</v>
          </cell>
        </row>
        <row r="985">
          <cell r="A985">
            <v>60004581</v>
          </cell>
          <cell r="B985" t="str">
            <v>MASSONE, AGUSTIN ANGEL</v>
          </cell>
          <cell r="C985" t="str">
            <v>RETIRO ANTICIPADO</v>
          </cell>
          <cell r="D985">
            <v>61</v>
          </cell>
          <cell r="E985" t="str">
            <v>Funciones Centralizadas</v>
          </cell>
          <cell r="F985" t="str">
            <v>Fun. Centr. PB Arg. S.A.</v>
          </cell>
          <cell r="G985" t="str">
            <v>GCIA. EJECUTIVA DE RR.HH.</v>
          </cell>
          <cell r="H985" t="str">
            <v>RETIROS ANTICIPADOS</v>
          </cell>
          <cell r="I985">
            <v>0</v>
          </cell>
          <cell r="J985">
            <v>0</v>
          </cell>
          <cell r="K985">
            <v>0</v>
          </cell>
          <cell r="L985" t="str">
            <v>Retiro anticipado</v>
          </cell>
          <cell r="M985" t="str">
            <v>Retiro Anticipado</v>
          </cell>
          <cell r="N985" t="str">
            <v>Retiro Anticipado</v>
          </cell>
          <cell r="O985" t="str">
            <v>Edif. Petrobras</v>
          </cell>
          <cell r="P985">
            <v>34060</v>
          </cell>
        </row>
        <row r="986">
          <cell r="A986">
            <v>60004586</v>
          </cell>
          <cell r="B986" t="str">
            <v>BOTTERO, HECTOR GUILLERMO</v>
          </cell>
          <cell r="C986" t="str">
            <v>TECNICO SSR.</v>
          </cell>
          <cell r="D986">
            <v>49</v>
          </cell>
          <cell r="E986" t="str">
            <v>Funciones Centralizadas</v>
          </cell>
          <cell r="F986" t="str">
            <v>Fun. Centr. PB Arg. S.A.</v>
          </cell>
          <cell r="G986" t="str">
            <v>DIRECCION DE ADMINIST. Y FINANZAS</v>
          </cell>
          <cell r="H986" t="str">
            <v>SERVICIOS GENERALES E INMUEBLES</v>
          </cell>
          <cell r="I986" t="str">
            <v>SERVICIOS</v>
          </cell>
          <cell r="J986">
            <v>0</v>
          </cell>
          <cell r="K986">
            <v>0</v>
          </cell>
          <cell r="L986" t="str">
            <v>Activos</v>
          </cell>
          <cell r="M986" t="str">
            <v>Fuera de Convenio</v>
          </cell>
          <cell r="N986" t="str">
            <v>Indeterminado</v>
          </cell>
          <cell r="O986" t="str">
            <v>Edif. Petrobras</v>
          </cell>
          <cell r="P986">
            <v>31079</v>
          </cell>
        </row>
        <row r="987">
          <cell r="A987">
            <v>60004590</v>
          </cell>
          <cell r="B987" t="str">
            <v>MONGE, RICARDO I.</v>
          </cell>
          <cell r="C987" t="str">
            <v>GERENTE</v>
          </cell>
          <cell r="D987">
            <v>61</v>
          </cell>
          <cell r="E987" t="str">
            <v>Funciones Centralizadas</v>
          </cell>
          <cell r="F987" t="str">
            <v>Fun. Centr. PB Arg. S.A.</v>
          </cell>
          <cell r="G987" t="str">
            <v>APOYO Y GESTION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 t="str">
            <v>Activos</v>
          </cell>
          <cell r="M987" t="str">
            <v>Fuera de Convenio</v>
          </cell>
          <cell r="N987" t="str">
            <v>Indeterminado</v>
          </cell>
          <cell r="O987" t="str">
            <v>Edif. Petrobras</v>
          </cell>
          <cell r="P987">
            <v>32203</v>
          </cell>
        </row>
        <row r="988">
          <cell r="A988">
            <v>60004607</v>
          </cell>
          <cell r="B988" t="str">
            <v>MASTROIANNI, JOSE</v>
          </cell>
          <cell r="C988" t="str">
            <v>COORDINADOR</v>
          </cell>
          <cell r="D988">
            <v>58</v>
          </cell>
          <cell r="E988" t="str">
            <v>Funciones Centralizadas</v>
          </cell>
          <cell r="F988" t="str">
            <v>Fun. Centr. PB Arg. S.A.</v>
          </cell>
          <cell r="G988" t="str">
            <v>DIRECCION DE ADMINIST. Y FINANZAS</v>
          </cell>
          <cell r="H988" t="str">
            <v>COMPRAS Y CONTRATACIONES</v>
          </cell>
          <cell r="I988" t="str">
            <v>PLANEAMIENTO Y CONTROL</v>
          </cell>
          <cell r="J988" t="str">
            <v>PROVEEDORES Y PROCESOS</v>
          </cell>
          <cell r="K988">
            <v>0</v>
          </cell>
          <cell r="L988" t="str">
            <v>Activos</v>
          </cell>
          <cell r="M988" t="str">
            <v>Fuera de Convenio</v>
          </cell>
          <cell r="N988" t="str">
            <v>Indeterminado</v>
          </cell>
          <cell r="O988" t="str">
            <v>Edif. Petrobras</v>
          </cell>
          <cell r="P988">
            <v>33298</v>
          </cell>
        </row>
        <row r="989">
          <cell r="A989">
            <v>60004609</v>
          </cell>
          <cell r="B989" t="str">
            <v>FABREGAT, MIGUEL ANGEL</v>
          </cell>
          <cell r="C989" t="str">
            <v>RETIRO ANTICIPADO</v>
          </cell>
          <cell r="D989">
            <v>57</v>
          </cell>
          <cell r="E989" t="str">
            <v>Funciones Centralizadas</v>
          </cell>
          <cell r="F989" t="str">
            <v>Fun. Centr. PB Arg. S.A.</v>
          </cell>
          <cell r="G989" t="str">
            <v>GCIA. EJECUTIVA DE RR.HH.</v>
          </cell>
          <cell r="H989" t="str">
            <v>RETIROS ANTICIPADOS</v>
          </cell>
          <cell r="I989">
            <v>0</v>
          </cell>
          <cell r="J989">
            <v>0</v>
          </cell>
          <cell r="K989">
            <v>0</v>
          </cell>
          <cell r="L989" t="str">
            <v>Retiro anticipado</v>
          </cell>
          <cell r="M989" t="str">
            <v>Retiro Anticipado</v>
          </cell>
          <cell r="N989" t="str">
            <v>Retiro Anticipado</v>
          </cell>
          <cell r="O989" t="str">
            <v>Edif. Petrobras</v>
          </cell>
          <cell r="P989">
            <v>30823</v>
          </cell>
        </row>
        <row r="990">
          <cell r="A990">
            <v>60004611</v>
          </cell>
          <cell r="B990" t="str">
            <v>SALCEDO, JOSE ANTONIO</v>
          </cell>
          <cell r="C990" t="str">
            <v>COORDINADOR</v>
          </cell>
          <cell r="D990">
            <v>57</v>
          </cell>
          <cell r="E990" t="str">
            <v>Funciones Centralizadas</v>
          </cell>
          <cell r="F990" t="str">
            <v>Fun. Centr. PB Arg. S.A.</v>
          </cell>
          <cell r="G990" t="str">
            <v>DIRECCION DE ADMINIST. Y FINANZAS</v>
          </cell>
          <cell r="H990" t="str">
            <v>SERVICIOS GENERALES E INMUEBLES</v>
          </cell>
          <cell r="I990" t="str">
            <v>SERVICIOS</v>
          </cell>
          <cell r="J990">
            <v>0</v>
          </cell>
          <cell r="K990">
            <v>0</v>
          </cell>
          <cell r="L990" t="str">
            <v>Activos</v>
          </cell>
          <cell r="M990" t="str">
            <v>Fuera de Convenio</v>
          </cell>
          <cell r="N990" t="str">
            <v>Indeterminado</v>
          </cell>
          <cell r="O990" t="str">
            <v>Edif. Petrobras</v>
          </cell>
          <cell r="P990">
            <v>30011</v>
          </cell>
        </row>
        <row r="991">
          <cell r="A991">
            <v>60004613</v>
          </cell>
          <cell r="B991" t="str">
            <v>GERAGHTY, PATRICIA CECILIA</v>
          </cell>
          <cell r="C991" t="str">
            <v>SECRETARIA</v>
          </cell>
          <cell r="D991">
            <v>54</v>
          </cell>
          <cell r="E991" t="str">
            <v>Funciones Centralizadas</v>
          </cell>
          <cell r="F991" t="str">
            <v>Fun. Centr. PB Arg. S.A.</v>
          </cell>
          <cell r="G991" t="str">
            <v>DIRECCION DE ADMINIST. Y FINANZAS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 t="str">
            <v>Activos</v>
          </cell>
          <cell r="M991" t="str">
            <v>Fuera de Convenio</v>
          </cell>
          <cell r="N991" t="str">
            <v>Indeterminado</v>
          </cell>
          <cell r="O991" t="str">
            <v>Edif. Petrobras</v>
          </cell>
          <cell r="P991">
            <v>30494</v>
          </cell>
        </row>
        <row r="992">
          <cell r="A992">
            <v>60004614</v>
          </cell>
          <cell r="B992" t="str">
            <v>TOPINO, CARLOS RODOLFO</v>
          </cell>
          <cell r="C992" t="str">
            <v>ANALISTA CONSULTOR</v>
          </cell>
          <cell r="D992">
            <v>58</v>
          </cell>
          <cell r="E992" t="str">
            <v>Funciones Centralizadas</v>
          </cell>
          <cell r="F992" t="str">
            <v>Fun. Centr. PB Arg. S.A.</v>
          </cell>
          <cell r="G992" t="str">
            <v>GCIA. EJECUTIVA DE CTROL DE GEST Y EST P</v>
          </cell>
          <cell r="H992" t="str">
            <v>CONTROL DE GESTION DE NEGOCIOS</v>
          </cell>
          <cell r="I992">
            <v>0</v>
          </cell>
          <cell r="J992">
            <v>0</v>
          </cell>
          <cell r="K992">
            <v>0</v>
          </cell>
          <cell r="L992" t="str">
            <v>Activos</v>
          </cell>
          <cell r="M992" t="str">
            <v>Fuera de Convenio</v>
          </cell>
          <cell r="N992" t="str">
            <v>Indeterminado</v>
          </cell>
          <cell r="O992" t="str">
            <v>Edif. Petrobras</v>
          </cell>
          <cell r="P992">
            <v>30823</v>
          </cell>
        </row>
        <row r="993">
          <cell r="A993">
            <v>60004618</v>
          </cell>
          <cell r="B993" t="str">
            <v>OVIEDO, GUILLERMO ERNESTO</v>
          </cell>
          <cell r="C993" t="str">
            <v>COMPRADOR SSR.</v>
          </cell>
          <cell r="D993">
            <v>55</v>
          </cell>
          <cell r="E993" t="str">
            <v>Funciones Centralizadas</v>
          </cell>
          <cell r="F993" t="str">
            <v>Fun. Centr. PB Arg. S.A.</v>
          </cell>
          <cell r="G993" t="str">
            <v>DIRECCION DE ADMINIST. Y FINANZAS</v>
          </cell>
          <cell r="H993" t="str">
            <v>COMPRAS Y CONTRATACIONES</v>
          </cell>
          <cell r="I993" t="str">
            <v>CORPORATIVOS</v>
          </cell>
          <cell r="J993">
            <v>0</v>
          </cell>
          <cell r="K993">
            <v>0</v>
          </cell>
          <cell r="L993" t="str">
            <v>Activos</v>
          </cell>
          <cell r="M993" t="str">
            <v>Fuera de Convenio</v>
          </cell>
          <cell r="N993" t="str">
            <v>Indeterminado</v>
          </cell>
          <cell r="O993" t="str">
            <v>Edif. Petrobras</v>
          </cell>
          <cell r="P993">
            <v>29375</v>
          </cell>
        </row>
        <row r="994">
          <cell r="A994">
            <v>60004619</v>
          </cell>
          <cell r="B994" t="str">
            <v>DURAN, GRACIELA MATILDE</v>
          </cell>
          <cell r="C994" t="str">
            <v>ANALISTA JR.</v>
          </cell>
          <cell r="D994">
            <v>53</v>
          </cell>
          <cell r="E994" t="str">
            <v>Funciones Centralizadas</v>
          </cell>
          <cell r="F994" t="str">
            <v>Fun. Centr. PB Arg. S.A.</v>
          </cell>
          <cell r="G994" t="str">
            <v>GCIA. EJECUTIVA DE RR.HH.</v>
          </cell>
          <cell r="H994" t="str">
            <v>SERVICIOS DE RR. HH.</v>
          </cell>
          <cell r="I994" t="str">
            <v>ADMINISTRACION DE SALUD</v>
          </cell>
          <cell r="J994">
            <v>0</v>
          </cell>
          <cell r="K994">
            <v>0</v>
          </cell>
          <cell r="L994" t="str">
            <v>Activos</v>
          </cell>
          <cell r="M994" t="str">
            <v>Fuera de Convenio</v>
          </cell>
          <cell r="N994" t="str">
            <v>Indeterminado</v>
          </cell>
          <cell r="O994" t="str">
            <v>Edif. Petrobras</v>
          </cell>
          <cell r="P994">
            <v>29068</v>
          </cell>
        </row>
        <row r="995">
          <cell r="A995">
            <v>60004621</v>
          </cell>
          <cell r="B995" t="str">
            <v>SAS, LUIS MIGUEL</v>
          </cell>
          <cell r="C995" t="str">
            <v>DIRECTOR</v>
          </cell>
          <cell r="D995">
            <v>65</v>
          </cell>
          <cell r="E995" t="str">
            <v>Funciones Centralizadas</v>
          </cell>
          <cell r="F995" t="str">
            <v>Fun. Centr. PB Arg. S.A.</v>
          </cell>
          <cell r="G995" t="str">
            <v>DIRECCION DE ADMINIST. Y FINANZAS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 t="str">
            <v>Activos</v>
          </cell>
          <cell r="M995" t="str">
            <v>Fuera de Convenio</v>
          </cell>
          <cell r="N995" t="str">
            <v>Indeterminado</v>
          </cell>
          <cell r="O995" t="str">
            <v>Edif. Petrobras</v>
          </cell>
          <cell r="P995">
            <v>30742</v>
          </cell>
        </row>
        <row r="996">
          <cell r="A996">
            <v>60004625</v>
          </cell>
          <cell r="B996" t="str">
            <v>DAGUERRE, MONICA</v>
          </cell>
          <cell r="C996" t="str">
            <v>ANALISTA CONSULTOR</v>
          </cell>
          <cell r="D996">
            <v>57</v>
          </cell>
          <cell r="E996" t="str">
            <v>Funciones Centralizadas</v>
          </cell>
          <cell r="F996" t="str">
            <v>Fun. Centr. PB Arg. S.A.</v>
          </cell>
          <cell r="G996" t="str">
            <v>DIRECCION DE ADMINIST. Y FINANZAS</v>
          </cell>
          <cell r="H996" t="str">
            <v>TECNOLOGIA INFORMATICA</v>
          </cell>
          <cell r="I996" t="str">
            <v>GOBIERNO DE PROCESOS Y SOLUCIONES</v>
          </cell>
          <cell r="J996">
            <v>0</v>
          </cell>
          <cell r="K996">
            <v>0</v>
          </cell>
          <cell r="L996" t="str">
            <v>Activos</v>
          </cell>
          <cell r="M996" t="str">
            <v>Fuera de Convenio</v>
          </cell>
          <cell r="N996" t="str">
            <v>Indeterminado</v>
          </cell>
          <cell r="O996" t="str">
            <v>Edif. Petrobras</v>
          </cell>
          <cell r="P996">
            <v>31229</v>
          </cell>
        </row>
        <row r="997">
          <cell r="A997">
            <v>60004709</v>
          </cell>
          <cell r="B997" t="str">
            <v>MAKOW, VICTOR ALEJANDRO</v>
          </cell>
          <cell r="C997" t="str">
            <v>ANALISTA SSR.</v>
          </cell>
          <cell r="D997">
            <v>55</v>
          </cell>
          <cell r="E997" t="str">
            <v>Funciones Centralizadas</v>
          </cell>
          <cell r="F997" t="str">
            <v>Fun. Centr. PB Arg. S.A.</v>
          </cell>
          <cell r="G997" t="str">
            <v>DIRECCION DE ADMINIST. Y FINANZAS</v>
          </cell>
          <cell r="H997" t="str">
            <v>TECNOLOGIA INFORMATICA</v>
          </cell>
          <cell r="I997" t="str">
            <v>GOBIERNO DE PROCESOS Y SOLUCIONES</v>
          </cell>
          <cell r="J997" t="str">
            <v>CICLO GESTION, CSMS, PORTALES Y COLABOR.</v>
          </cell>
          <cell r="K997">
            <v>0</v>
          </cell>
          <cell r="L997" t="str">
            <v>Activos</v>
          </cell>
          <cell r="M997" t="str">
            <v>Fuera de Convenio</v>
          </cell>
          <cell r="N997" t="str">
            <v>Indeterminado</v>
          </cell>
          <cell r="O997" t="str">
            <v>Edif. Petrobras</v>
          </cell>
          <cell r="P997">
            <v>39904</v>
          </cell>
        </row>
        <row r="998">
          <cell r="A998">
            <v>60004710</v>
          </cell>
          <cell r="B998" t="str">
            <v>TROZZI, MARIA ALEJANDRA</v>
          </cell>
          <cell r="C998" t="str">
            <v>ANALISTA SR.</v>
          </cell>
          <cell r="D998">
            <v>56</v>
          </cell>
          <cell r="E998" t="str">
            <v>Funciones Centralizadas</v>
          </cell>
          <cell r="F998" t="str">
            <v>Fun. Centr. PB Arg. S.A.</v>
          </cell>
          <cell r="G998" t="str">
            <v>DIRECCION DE ADMINIST. Y FINANZAS</v>
          </cell>
          <cell r="H998" t="str">
            <v>TECNOLOGIA INFORMATICA</v>
          </cell>
          <cell r="I998" t="str">
            <v>SOPORTE DE INFRAESTRUCTURA</v>
          </cell>
          <cell r="J998" t="str">
            <v>CONSOLIDACION DE INFRAESTRUCTURA</v>
          </cell>
          <cell r="K998">
            <v>0</v>
          </cell>
          <cell r="L998" t="str">
            <v>Activos</v>
          </cell>
          <cell r="M998" t="str">
            <v>Fuera de Convenio</v>
          </cell>
          <cell r="N998" t="str">
            <v>Indeterminado</v>
          </cell>
          <cell r="O998" t="str">
            <v>Edif. Petrobras</v>
          </cell>
          <cell r="P998">
            <v>39904</v>
          </cell>
        </row>
        <row r="999">
          <cell r="A999">
            <v>60004711</v>
          </cell>
          <cell r="B999" t="str">
            <v>FONSECA, HERNAN GUSTAVO</v>
          </cell>
          <cell r="C999" t="str">
            <v>ANALISTA JR.</v>
          </cell>
          <cell r="D999">
            <v>53</v>
          </cell>
          <cell r="E999" t="str">
            <v>Funciones Centralizadas</v>
          </cell>
          <cell r="F999" t="str">
            <v>Fun. Centr. PB Arg. S.A.</v>
          </cell>
          <cell r="G999" t="str">
            <v>DIRECCION DE ADMINIST. Y FINANZAS</v>
          </cell>
          <cell r="H999" t="str">
            <v>TECNOLOGIA INFORMATICA</v>
          </cell>
          <cell r="I999" t="str">
            <v>SOPORTE DE INFRAESTRUCTURA</v>
          </cell>
          <cell r="J999" t="str">
            <v>SYSTEM MANAGEMENT</v>
          </cell>
          <cell r="K999">
            <v>0</v>
          </cell>
          <cell r="L999" t="str">
            <v>Activos</v>
          </cell>
          <cell r="M999" t="str">
            <v>Fuera de Convenio</v>
          </cell>
          <cell r="N999" t="str">
            <v>Indeterminado</v>
          </cell>
          <cell r="O999" t="str">
            <v>Edif. Petrobras</v>
          </cell>
          <cell r="P999">
            <v>39904</v>
          </cell>
        </row>
        <row r="1000">
          <cell r="A1000">
            <v>60004712</v>
          </cell>
          <cell r="B1000" t="str">
            <v>COLONNA, FERNANDO</v>
          </cell>
          <cell r="C1000" t="str">
            <v>ANALISTA SSR.</v>
          </cell>
          <cell r="D1000">
            <v>54</v>
          </cell>
          <cell r="E1000" t="str">
            <v>Funciones Centralizadas</v>
          </cell>
          <cell r="F1000" t="str">
            <v>Fun. Centr. PB Arg. S.A.</v>
          </cell>
          <cell r="G1000" t="str">
            <v>DIRECCION DE ADMINIST. Y FINANZAS</v>
          </cell>
          <cell r="H1000" t="str">
            <v>TECNOLOGIA INFORMATICA</v>
          </cell>
          <cell r="I1000" t="str">
            <v>SOPORTE DE INFRAESTRUCTURA</v>
          </cell>
          <cell r="J1000" t="str">
            <v>SOPORTE E INTEGRACION DE APLICACIONES</v>
          </cell>
          <cell r="K1000">
            <v>0</v>
          </cell>
          <cell r="L1000" t="str">
            <v>Activos</v>
          </cell>
          <cell r="M1000" t="str">
            <v>Fuera de Convenio</v>
          </cell>
          <cell r="N1000" t="str">
            <v>Indeterminado</v>
          </cell>
          <cell r="O1000" t="str">
            <v>Edif. Petrobras</v>
          </cell>
          <cell r="P1000">
            <v>39904</v>
          </cell>
        </row>
        <row r="1001">
          <cell r="A1001">
            <v>60004714</v>
          </cell>
          <cell r="B1001" t="str">
            <v>PRODAN, DIEGO ALEJO</v>
          </cell>
          <cell r="C1001" t="str">
            <v>ANALISTA SSR.</v>
          </cell>
          <cell r="D1001">
            <v>55</v>
          </cell>
          <cell r="E1001" t="str">
            <v>Funciones Centralizadas</v>
          </cell>
          <cell r="F1001" t="str">
            <v>Fun. Centr. PB Arg. S.A.</v>
          </cell>
          <cell r="G1001" t="str">
            <v>DIRECCION DE ADMINIST. Y FINANZAS</v>
          </cell>
          <cell r="H1001" t="str">
            <v>TECNOLOGIA INFORMATICA</v>
          </cell>
          <cell r="I1001" t="str">
            <v>GOBIERNO DE PROCESOS Y SOLUCIONES</v>
          </cell>
          <cell r="J1001">
            <v>0</v>
          </cell>
          <cell r="K1001">
            <v>0</v>
          </cell>
          <cell r="L1001" t="str">
            <v>Activos</v>
          </cell>
          <cell r="M1001" t="str">
            <v>Fuera de Convenio</v>
          </cell>
          <cell r="N1001" t="str">
            <v>Indeterminado</v>
          </cell>
          <cell r="O1001" t="str">
            <v>Edif. Petrobras</v>
          </cell>
          <cell r="P1001">
            <v>39904</v>
          </cell>
        </row>
        <row r="1002">
          <cell r="A1002">
            <v>60004715</v>
          </cell>
          <cell r="B1002" t="str">
            <v>SOLE, MARIANO ALBERTO</v>
          </cell>
          <cell r="C1002" t="str">
            <v>ANALISTA SR.</v>
          </cell>
          <cell r="D1002">
            <v>56</v>
          </cell>
          <cell r="E1002" t="str">
            <v>Funciones Centralizadas</v>
          </cell>
          <cell r="F1002" t="str">
            <v>Fun. Centr. PB Arg. S.A.</v>
          </cell>
          <cell r="G1002" t="str">
            <v>DIRECCION DE ADMINIST. Y FINANZAS</v>
          </cell>
          <cell r="H1002" t="str">
            <v>TECNOLOGIA INFORMATICA</v>
          </cell>
          <cell r="I1002" t="str">
            <v>GOBIERNO DE PROCESOS Y SOLUCIONES</v>
          </cell>
          <cell r="J1002" t="str">
            <v>CICLO ADMINISTRACION, RRHH, C&amp;I Y BW</v>
          </cell>
          <cell r="K1002">
            <v>0</v>
          </cell>
          <cell r="L1002" t="str">
            <v>Activos</v>
          </cell>
          <cell r="M1002" t="str">
            <v>Fuera de Convenio</v>
          </cell>
          <cell r="N1002" t="str">
            <v>Indeterminado</v>
          </cell>
          <cell r="O1002" t="str">
            <v>Edif. Petrobras</v>
          </cell>
          <cell r="P1002">
            <v>39904</v>
          </cell>
        </row>
        <row r="1003">
          <cell r="A1003">
            <v>60004717</v>
          </cell>
          <cell r="B1003" t="str">
            <v>GONZALEZ, NORBERTO DANIEL JESUS</v>
          </cell>
          <cell r="C1003" t="str">
            <v>AUDITOR SSR.</v>
          </cell>
          <cell r="D1003">
            <v>55</v>
          </cell>
          <cell r="E1003" t="str">
            <v>Funciones Centralizadas</v>
          </cell>
          <cell r="F1003" t="str">
            <v>Fun. Centr. PB Arg. S.A.</v>
          </cell>
          <cell r="G1003" t="str">
            <v>GCIA. EJECUTIVA DE  AUDITORIA INTERNA</v>
          </cell>
          <cell r="H1003" t="str">
            <v>AUDITORIA COMERCIAL, DISTRIBUCION Y FFCC</v>
          </cell>
          <cell r="I1003">
            <v>0</v>
          </cell>
          <cell r="J1003">
            <v>0</v>
          </cell>
          <cell r="K1003">
            <v>0</v>
          </cell>
          <cell r="L1003" t="str">
            <v>Activos</v>
          </cell>
          <cell r="M1003" t="str">
            <v>Fuera de Convenio</v>
          </cell>
          <cell r="N1003" t="str">
            <v>Indeterminado</v>
          </cell>
          <cell r="O1003" t="str">
            <v>Edif. Petrobras</v>
          </cell>
          <cell r="P1003">
            <v>39904</v>
          </cell>
        </row>
        <row r="1004">
          <cell r="A1004">
            <v>60004718</v>
          </cell>
          <cell r="B1004" t="str">
            <v>ESPINDOLA, GABRIEL ALEJANDRO</v>
          </cell>
          <cell r="C1004" t="str">
            <v>AUDITOR SSR.</v>
          </cell>
          <cell r="D1004">
            <v>55</v>
          </cell>
          <cell r="E1004" t="str">
            <v>Funciones Centralizadas</v>
          </cell>
          <cell r="F1004" t="str">
            <v>Fun. Centr. PB Arg. S.A.</v>
          </cell>
          <cell r="G1004" t="str">
            <v>GCIA. EJECUTIVA DE  AUDITORIA INTERNA</v>
          </cell>
          <cell r="H1004" t="str">
            <v>AUDITORIA INDUSTRIAL, G&amp;E, LOGISTICA Y P</v>
          </cell>
          <cell r="I1004">
            <v>0</v>
          </cell>
          <cell r="J1004">
            <v>0</v>
          </cell>
          <cell r="K1004">
            <v>0</v>
          </cell>
          <cell r="L1004" t="str">
            <v>Activos</v>
          </cell>
          <cell r="M1004" t="str">
            <v>Fuera de Convenio</v>
          </cell>
          <cell r="N1004" t="str">
            <v>Indeterminado</v>
          </cell>
          <cell r="O1004" t="str">
            <v>Edif. Petrobras</v>
          </cell>
          <cell r="P1004">
            <v>39904</v>
          </cell>
        </row>
        <row r="1005">
          <cell r="A1005">
            <v>60004725</v>
          </cell>
          <cell r="B1005" t="str">
            <v>LOPEZ, CLAUDIA ALEJANDRA</v>
          </cell>
          <cell r="C1005" t="str">
            <v>ADMINISTRATIVO SSR.</v>
          </cell>
          <cell r="D1005">
            <v>50</v>
          </cell>
          <cell r="E1005" t="str">
            <v>Funciones Centralizadas</v>
          </cell>
          <cell r="F1005" t="str">
            <v>Fun. Centr. PB Arg. S.A.</v>
          </cell>
          <cell r="G1005" t="str">
            <v>DIRECCION DE ADMINIST. Y FINANZAS</v>
          </cell>
          <cell r="H1005" t="str">
            <v>ADMINISTRACION</v>
          </cell>
          <cell r="I1005" t="str">
            <v>CUENTAS A PAGAR</v>
          </cell>
          <cell r="J1005" t="str">
            <v>ATENCION A PROVEEDORES</v>
          </cell>
          <cell r="K1005">
            <v>0</v>
          </cell>
          <cell r="L1005" t="str">
            <v>Activos</v>
          </cell>
          <cell r="M1005" t="str">
            <v>Fuera de Convenio</v>
          </cell>
          <cell r="N1005" t="str">
            <v>Indeterminado</v>
          </cell>
          <cell r="O1005" t="str">
            <v>Edif. Petrobras</v>
          </cell>
          <cell r="P1005">
            <v>37965</v>
          </cell>
        </row>
        <row r="1006">
          <cell r="A1006">
            <v>60004732</v>
          </cell>
          <cell r="B1006" t="str">
            <v>SFORZA, ALEJANDRO DAMIAN</v>
          </cell>
          <cell r="C1006" t="str">
            <v>ANALISTA SR.</v>
          </cell>
          <cell r="D1006">
            <v>56</v>
          </cell>
          <cell r="E1006" t="str">
            <v>Funciones Centralizadas</v>
          </cell>
          <cell r="F1006" t="str">
            <v>Fun. Centr. PB Arg. S.A.</v>
          </cell>
          <cell r="G1006" t="str">
            <v>DIRECCION DE ADMINIST. Y FINANZAS</v>
          </cell>
          <cell r="H1006" t="str">
            <v>TECNOLOGIA INFORMATICA</v>
          </cell>
          <cell r="I1006" t="str">
            <v>GOBIERNO DE PROCESOS Y SOLUCIONES</v>
          </cell>
          <cell r="J1006" t="str">
            <v>CICLO GESTION, CSMS, PORTALES Y COLABOR.</v>
          </cell>
          <cell r="K1006">
            <v>0</v>
          </cell>
          <cell r="L1006" t="str">
            <v>Activos</v>
          </cell>
          <cell r="M1006" t="str">
            <v>Fuera de Convenio</v>
          </cell>
          <cell r="N1006" t="str">
            <v>Indeterminado</v>
          </cell>
          <cell r="O1006" t="str">
            <v>Edif. Petrobras</v>
          </cell>
          <cell r="P1006">
            <v>39934</v>
          </cell>
        </row>
        <row r="1007">
          <cell r="A1007">
            <v>60004733</v>
          </cell>
          <cell r="B1007" t="str">
            <v>TINTA, PAOLA</v>
          </cell>
          <cell r="C1007" t="str">
            <v>ANALISTA SR.</v>
          </cell>
          <cell r="D1007">
            <v>56</v>
          </cell>
          <cell r="E1007" t="str">
            <v>Funciones Centralizadas</v>
          </cell>
          <cell r="F1007" t="str">
            <v>Fun. Centr. PB Arg. S.A.</v>
          </cell>
          <cell r="G1007" t="str">
            <v>DIRECCION DE ADMINIST. Y FINANZAS</v>
          </cell>
          <cell r="H1007" t="str">
            <v>TECNOLOGIA INFORMATICA</v>
          </cell>
          <cell r="I1007" t="str">
            <v>GOBIERNO DE PROCESOS Y SOLUCIONES</v>
          </cell>
          <cell r="J1007" t="str">
            <v>CICLO COMERCIAL, MANT. , PRODUC. Y PROY</v>
          </cell>
          <cell r="K1007">
            <v>0</v>
          </cell>
          <cell r="L1007" t="str">
            <v>Activos</v>
          </cell>
          <cell r="M1007" t="str">
            <v>Fuera de Convenio</v>
          </cell>
          <cell r="N1007" t="str">
            <v>Indeterminado</v>
          </cell>
          <cell r="O1007" t="str">
            <v>Edif. Petrobras</v>
          </cell>
          <cell r="P1007">
            <v>39934</v>
          </cell>
        </row>
        <row r="1008">
          <cell r="A1008">
            <v>60004734</v>
          </cell>
          <cell r="B1008" t="str">
            <v>SANNAZZARO, GUSTAVO PABLO</v>
          </cell>
          <cell r="C1008" t="str">
            <v>ANALISTA SSR.</v>
          </cell>
          <cell r="D1008">
            <v>55</v>
          </cell>
          <cell r="E1008" t="str">
            <v>Funciones Centralizadas</v>
          </cell>
          <cell r="F1008" t="str">
            <v>Fun. Centr. PB Arg. S.A.</v>
          </cell>
          <cell r="G1008" t="str">
            <v>DIRECCION DE ADMINIST. Y FINANZAS</v>
          </cell>
          <cell r="H1008" t="str">
            <v>TECNOLOGIA INFORMATICA</v>
          </cell>
          <cell r="I1008" t="str">
            <v>SOLUCIONES VERTICALES DE NEGOCIO</v>
          </cell>
          <cell r="J1008" t="str">
            <v>E&amp;P - APLICACIONES</v>
          </cell>
          <cell r="K1008">
            <v>0</v>
          </cell>
          <cell r="L1008" t="str">
            <v>Activos</v>
          </cell>
          <cell r="M1008" t="str">
            <v>Fuera de Convenio</v>
          </cell>
          <cell r="N1008" t="str">
            <v>Indeterminado</v>
          </cell>
          <cell r="O1008" t="str">
            <v>Edif. Petrobras</v>
          </cell>
          <cell r="P1008">
            <v>39934</v>
          </cell>
        </row>
        <row r="1009">
          <cell r="A1009">
            <v>60004735</v>
          </cell>
          <cell r="B1009" t="str">
            <v>HÖNIG, ANDREA JULIANA</v>
          </cell>
          <cell r="C1009" t="str">
            <v>ANALISTA SR.</v>
          </cell>
          <cell r="D1009">
            <v>56</v>
          </cell>
          <cell r="E1009" t="str">
            <v>Funciones Centralizadas</v>
          </cell>
          <cell r="F1009" t="str">
            <v>Fun. Centr. PB Arg. S.A.</v>
          </cell>
          <cell r="G1009" t="str">
            <v>DIRECCION DE ADMINIST. Y FINANZAS</v>
          </cell>
          <cell r="H1009" t="str">
            <v>TECNOLOGIA INFORMATICA</v>
          </cell>
          <cell r="I1009" t="str">
            <v>GOBIERNO DE PROCESOS Y SOLUCIONES</v>
          </cell>
          <cell r="J1009" t="str">
            <v>CICLO ADMINISTRACION, RRHH, C&amp;I Y BW</v>
          </cell>
          <cell r="K1009">
            <v>0</v>
          </cell>
          <cell r="L1009" t="str">
            <v>Activos</v>
          </cell>
          <cell r="M1009" t="str">
            <v>Fuera de Convenio</v>
          </cell>
          <cell r="N1009" t="str">
            <v>Indeterminado</v>
          </cell>
          <cell r="O1009" t="str">
            <v>Edif. Petrobras</v>
          </cell>
          <cell r="P1009">
            <v>39934</v>
          </cell>
        </row>
        <row r="1010">
          <cell r="A1010">
            <v>60004736</v>
          </cell>
          <cell r="B1010" t="str">
            <v>SORDO QUINTANA, ADRIAN HORACIO</v>
          </cell>
          <cell r="C1010" t="str">
            <v>ANALISTA SR.</v>
          </cell>
          <cell r="D1010">
            <v>56</v>
          </cell>
          <cell r="E1010" t="str">
            <v>Funciones Centralizadas</v>
          </cell>
          <cell r="F1010" t="str">
            <v>Fun. Centr. PB Arg. S.A.</v>
          </cell>
          <cell r="G1010" t="str">
            <v>DIRECCION DE ADMINIST. Y FINANZAS</v>
          </cell>
          <cell r="H1010" t="str">
            <v>TECNOLOGIA INFORMATICA</v>
          </cell>
          <cell r="I1010" t="str">
            <v>GOBIERNO DE PROCESOS Y SOLUCIONES</v>
          </cell>
          <cell r="J1010" t="str">
            <v>CICLO ADMINISTRACION, RRHH, C&amp;I Y BW</v>
          </cell>
          <cell r="K1010">
            <v>0</v>
          </cell>
          <cell r="L1010" t="str">
            <v>Activos</v>
          </cell>
          <cell r="M1010" t="str">
            <v>Fuera de Convenio</v>
          </cell>
          <cell r="N1010" t="str">
            <v>Indeterminado</v>
          </cell>
          <cell r="O1010" t="str">
            <v>Edif. Petrobras</v>
          </cell>
          <cell r="P1010">
            <v>39934</v>
          </cell>
        </row>
        <row r="1011">
          <cell r="A1011">
            <v>60004738</v>
          </cell>
          <cell r="B1011" t="str">
            <v>VAZQUEZ, PABLO</v>
          </cell>
          <cell r="C1011" t="str">
            <v>ANALISTA SSR.</v>
          </cell>
          <cell r="D1011">
            <v>55</v>
          </cell>
          <cell r="E1011" t="str">
            <v>Funciones Centralizadas</v>
          </cell>
          <cell r="F1011" t="str">
            <v>Fun. Centr. PB Arg. S.A.</v>
          </cell>
          <cell r="G1011" t="str">
            <v>DIRECCION DE ADMINIST. Y FINANZAS</v>
          </cell>
          <cell r="H1011" t="str">
            <v>TECNOLOGIA INFORMATICA</v>
          </cell>
          <cell r="I1011" t="str">
            <v>GOBIERNO DE PROCESOS Y SOLUCIONES</v>
          </cell>
          <cell r="J1011" t="str">
            <v>CICLO ADMINISTRACION, RRHH, C&amp;I Y BW</v>
          </cell>
          <cell r="K1011">
            <v>0</v>
          </cell>
          <cell r="L1011" t="str">
            <v>Activos</v>
          </cell>
          <cell r="M1011" t="str">
            <v>Fuera de Convenio</v>
          </cell>
          <cell r="N1011" t="str">
            <v>Indeterminado</v>
          </cell>
          <cell r="O1011" t="str">
            <v>Edif. Petrobras</v>
          </cell>
          <cell r="P1011">
            <v>39934</v>
          </cell>
        </row>
        <row r="1012">
          <cell r="A1012">
            <v>60004739</v>
          </cell>
          <cell r="B1012" t="str">
            <v>RODEGHIERO, MATIAS</v>
          </cell>
          <cell r="C1012" t="str">
            <v>ANALISTA SSR.</v>
          </cell>
          <cell r="D1012">
            <v>55</v>
          </cell>
          <cell r="E1012" t="str">
            <v>Funciones Centralizadas</v>
          </cell>
          <cell r="F1012" t="str">
            <v>Fun. Centr. PB Arg. S.A.</v>
          </cell>
          <cell r="G1012" t="str">
            <v>DIRECCION DE ADMINIST. Y FINANZAS</v>
          </cell>
          <cell r="H1012" t="str">
            <v>TECNOLOGIA INFORMATICA</v>
          </cell>
          <cell r="I1012" t="str">
            <v>GOBIERNO DE PROCESOS Y SOLUCIONES</v>
          </cell>
          <cell r="J1012" t="str">
            <v>CICLO COMERCIAL, MANT. , PRODUC. Y PROY</v>
          </cell>
          <cell r="K1012">
            <v>0</v>
          </cell>
          <cell r="L1012" t="str">
            <v>Activos</v>
          </cell>
          <cell r="M1012" t="str">
            <v>Fuera de Convenio</v>
          </cell>
          <cell r="N1012" t="str">
            <v>Indeterminado</v>
          </cell>
          <cell r="O1012" t="str">
            <v>Edif. Petrobras</v>
          </cell>
          <cell r="P1012">
            <v>39934</v>
          </cell>
        </row>
        <row r="1013">
          <cell r="A1013">
            <v>60004740</v>
          </cell>
          <cell r="B1013" t="str">
            <v>CARRO, MAGALI</v>
          </cell>
          <cell r="C1013" t="str">
            <v>ANALISTA SR.</v>
          </cell>
          <cell r="D1013">
            <v>56</v>
          </cell>
          <cell r="E1013" t="str">
            <v>Funciones Centralizadas</v>
          </cell>
          <cell r="F1013" t="str">
            <v>Fun. Centr. PB Arg. S.A.</v>
          </cell>
          <cell r="G1013" t="str">
            <v>DIRECCION DE ADMINIST. Y FINANZAS</v>
          </cell>
          <cell r="H1013" t="str">
            <v>TECNOLOGIA INFORMATICA</v>
          </cell>
          <cell r="I1013" t="str">
            <v>GOBIERNO DE PROCESOS Y SOLUCIONES</v>
          </cell>
          <cell r="J1013" t="str">
            <v>CICLO GESTION, CSMS, PORTALES Y COLABOR.</v>
          </cell>
          <cell r="K1013">
            <v>0</v>
          </cell>
          <cell r="L1013" t="str">
            <v>Activos</v>
          </cell>
          <cell r="M1013" t="str">
            <v>Fuera de Convenio</v>
          </cell>
          <cell r="N1013" t="str">
            <v>Indeterminado</v>
          </cell>
          <cell r="O1013" t="str">
            <v>Edif. Petrobras</v>
          </cell>
          <cell r="P1013">
            <v>39934</v>
          </cell>
        </row>
        <row r="1014">
          <cell r="A1014">
            <v>60004741</v>
          </cell>
          <cell r="B1014" t="str">
            <v>KRIMER, SILVIA ADRIANA</v>
          </cell>
          <cell r="C1014" t="str">
            <v>ANALISTA SR.</v>
          </cell>
          <cell r="D1014">
            <v>56</v>
          </cell>
          <cell r="E1014" t="str">
            <v>Funciones Centralizadas</v>
          </cell>
          <cell r="F1014" t="str">
            <v>Fun. Centr. PB Arg. S.A.</v>
          </cell>
          <cell r="G1014" t="str">
            <v>DIRECCION DE ADMINIST. Y FINANZAS</v>
          </cell>
          <cell r="H1014" t="str">
            <v>TECNOLOGIA INFORMATICA</v>
          </cell>
          <cell r="I1014" t="str">
            <v>GOBIERNO DE PROCESOS Y SOLUCIONES</v>
          </cell>
          <cell r="J1014" t="str">
            <v>CICLO ADMINISTRACION, RRHH, C&amp;I Y BW</v>
          </cell>
          <cell r="K1014">
            <v>0</v>
          </cell>
          <cell r="L1014" t="str">
            <v>Activos</v>
          </cell>
          <cell r="M1014" t="str">
            <v>Fuera de Convenio</v>
          </cell>
          <cell r="N1014" t="str">
            <v>Indeterminado</v>
          </cell>
          <cell r="O1014" t="str">
            <v>Edif. Petrobras</v>
          </cell>
          <cell r="P1014">
            <v>39934</v>
          </cell>
        </row>
        <row r="1015">
          <cell r="A1015">
            <v>60004746</v>
          </cell>
          <cell r="B1015" t="str">
            <v>CONTE, ALEJANDRO ARIEL</v>
          </cell>
          <cell r="C1015" t="str">
            <v>ANALISTA SSR.</v>
          </cell>
          <cell r="D1015">
            <v>54</v>
          </cell>
          <cell r="E1015" t="str">
            <v>Funciones Centralizadas</v>
          </cell>
          <cell r="F1015" t="str">
            <v>Fun. Centr. PB Arg. S.A.</v>
          </cell>
          <cell r="G1015" t="str">
            <v>DIRECCION DE ADMINIST. Y FINANZAS</v>
          </cell>
          <cell r="H1015" t="str">
            <v>TECNOLOGIA INFORMATICA</v>
          </cell>
          <cell r="I1015" t="str">
            <v>SOPORTE DE INFRAESTRUCTURA</v>
          </cell>
          <cell r="J1015" t="str">
            <v>SOPORTE E INTEGRACION DE APLICACIONES</v>
          </cell>
          <cell r="K1015">
            <v>0</v>
          </cell>
          <cell r="L1015" t="str">
            <v>Activos</v>
          </cell>
          <cell r="M1015" t="str">
            <v>Fuera de Convenio</v>
          </cell>
          <cell r="N1015" t="str">
            <v>Indeterminado</v>
          </cell>
          <cell r="O1015" t="str">
            <v>Edif. Petrobras</v>
          </cell>
          <cell r="P1015">
            <v>39965</v>
          </cell>
        </row>
        <row r="1016">
          <cell r="A1016">
            <v>60004747</v>
          </cell>
          <cell r="B1016" t="str">
            <v>ROLLANDI, CARLOS  AUGUSTO</v>
          </cell>
          <cell r="C1016" t="str">
            <v>ANALISTA JR.</v>
          </cell>
          <cell r="D1016">
            <v>53</v>
          </cell>
          <cell r="E1016" t="str">
            <v>Funciones Centralizadas</v>
          </cell>
          <cell r="F1016" t="str">
            <v>Fun. Centr. PB Arg. S.A.</v>
          </cell>
          <cell r="G1016" t="str">
            <v>DIRECCION DE ADMINIST. Y FINANZAS</v>
          </cell>
          <cell r="H1016" t="str">
            <v>TECNOLOGIA INFORMATICA</v>
          </cell>
          <cell r="I1016" t="str">
            <v>SOPORTE DE INFRAESTRUCTURA</v>
          </cell>
          <cell r="J1016" t="str">
            <v>SOPORTE E INTEGRACION DE APLICACIONES</v>
          </cell>
          <cell r="K1016">
            <v>0</v>
          </cell>
          <cell r="L1016" t="str">
            <v>Activos</v>
          </cell>
          <cell r="M1016" t="str">
            <v>Fuera de Convenio</v>
          </cell>
          <cell r="N1016" t="str">
            <v>Indeterminado</v>
          </cell>
          <cell r="O1016" t="str">
            <v>Edif. Petrobras</v>
          </cell>
          <cell r="P1016">
            <v>39965</v>
          </cell>
        </row>
        <row r="1017">
          <cell r="A1017">
            <v>60004748</v>
          </cell>
          <cell r="B1017" t="str">
            <v>LAGLER, PABLO MARCELO</v>
          </cell>
          <cell r="C1017" t="str">
            <v>ANALISTA JR.</v>
          </cell>
          <cell r="D1017">
            <v>53</v>
          </cell>
          <cell r="E1017" t="str">
            <v>Funciones Centralizadas</v>
          </cell>
          <cell r="F1017" t="str">
            <v>Fun. Centr. PB Arg. S.A.</v>
          </cell>
          <cell r="G1017" t="str">
            <v>DIRECCION DE ADMINIST. Y FINANZAS</v>
          </cell>
          <cell r="H1017" t="str">
            <v>TECNOLOGIA INFORMATICA</v>
          </cell>
          <cell r="I1017" t="str">
            <v>SOPORTE DE INFRAESTRUCTURA</v>
          </cell>
          <cell r="J1017" t="str">
            <v>SOPORTE E INTEGRACION DE APLICACIONES</v>
          </cell>
          <cell r="K1017">
            <v>0</v>
          </cell>
          <cell r="L1017" t="str">
            <v>Activos</v>
          </cell>
          <cell r="M1017" t="str">
            <v>Fuera de Convenio</v>
          </cell>
          <cell r="N1017" t="str">
            <v>Indeterminado</v>
          </cell>
          <cell r="O1017" t="str">
            <v>Edif. Petrobras</v>
          </cell>
          <cell r="P1017">
            <v>39965</v>
          </cell>
        </row>
        <row r="1018">
          <cell r="A1018">
            <v>60004752</v>
          </cell>
          <cell r="B1018" t="str">
            <v>COMAN, ADRIAN MIGUEL</v>
          </cell>
          <cell r="C1018" t="str">
            <v>ANALISTA SSR.</v>
          </cell>
          <cell r="D1018">
            <v>55</v>
          </cell>
          <cell r="E1018" t="str">
            <v>Funciones Centralizadas</v>
          </cell>
          <cell r="F1018" t="str">
            <v>Fun. Centr. PB Arg. S.A.</v>
          </cell>
          <cell r="G1018" t="str">
            <v>DIRECCION DE ADMINIST. Y FINANZAS</v>
          </cell>
          <cell r="H1018" t="str">
            <v>TECNOLOGIA INFORMATICA</v>
          </cell>
          <cell r="I1018" t="str">
            <v>SOPORTE DE INFRAESTRUCTURA</v>
          </cell>
          <cell r="J1018" t="str">
            <v>SOPORTE E INTEGRACION DE APLICACIONES</v>
          </cell>
          <cell r="K1018">
            <v>0</v>
          </cell>
          <cell r="L1018" t="str">
            <v>Activos</v>
          </cell>
          <cell r="M1018" t="str">
            <v>Fuera de Convenio</v>
          </cell>
          <cell r="N1018" t="str">
            <v>Indeterminado</v>
          </cell>
          <cell r="O1018" t="str">
            <v>Edif. Petrobras</v>
          </cell>
          <cell r="P1018">
            <v>39965</v>
          </cell>
        </row>
        <row r="1019">
          <cell r="A1019">
            <v>60004805</v>
          </cell>
          <cell r="B1019" t="str">
            <v>SILVERO, DIEGO BARTOLOME</v>
          </cell>
          <cell r="C1019" t="str">
            <v>ANALISTA JR.</v>
          </cell>
          <cell r="D1019">
            <v>53</v>
          </cell>
          <cell r="E1019" t="str">
            <v>Funciones Centralizadas</v>
          </cell>
          <cell r="F1019" t="str">
            <v>Fun. Centr. PB Arg. S.A.</v>
          </cell>
          <cell r="G1019" t="str">
            <v>DIRECCION DE ADMINIST. Y FINANZAS</v>
          </cell>
          <cell r="H1019" t="str">
            <v>TECNOLOGIA INFORMATICA</v>
          </cell>
          <cell r="I1019" t="str">
            <v>OPERACIONES Y TELECOMUNICACIONES</v>
          </cell>
          <cell r="J1019" t="str">
            <v>OPERACIONES</v>
          </cell>
          <cell r="K1019">
            <v>0</v>
          </cell>
          <cell r="L1019" t="str">
            <v>Activos</v>
          </cell>
          <cell r="M1019" t="str">
            <v>Fuera de Convenio</v>
          </cell>
          <cell r="N1019" t="str">
            <v>Indeterminado</v>
          </cell>
          <cell r="O1019" t="str">
            <v>Edif. Petrobras</v>
          </cell>
          <cell r="P1019">
            <v>39995</v>
          </cell>
        </row>
        <row r="1020">
          <cell r="A1020">
            <v>60004808</v>
          </cell>
          <cell r="B1020" t="str">
            <v>DOMINGUEZ, LEONARDO VICTOR HUGO</v>
          </cell>
          <cell r="C1020" t="str">
            <v>ANALISTA JR.</v>
          </cell>
          <cell r="D1020">
            <v>53</v>
          </cell>
          <cell r="E1020" t="str">
            <v>Funciones Centralizadas</v>
          </cell>
          <cell r="F1020" t="str">
            <v>Fun. Centr. PB Arg. S.A.</v>
          </cell>
          <cell r="G1020" t="str">
            <v>DIRECCION DE ADMINIST. Y FINANZAS</v>
          </cell>
          <cell r="H1020" t="str">
            <v>TECNOLOGIA INFORMATICA</v>
          </cell>
          <cell r="I1020" t="str">
            <v>OPERACIONES Y TELECOMUNICACIONES</v>
          </cell>
          <cell r="J1020" t="str">
            <v>OPERACIONES</v>
          </cell>
          <cell r="K1020">
            <v>0</v>
          </cell>
          <cell r="L1020" t="str">
            <v>Activos</v>
          </cell>
          <cell r="M1020" t="str">
            <v>Fuera de Convenio</v>
          </cell>
          <cell r="N1020" t="str">
            <v>Indeterminado</v>
          </cell>
          <cell r="O1020" t="str">
            <v>Edif. Petrobras</v>
          </cell>
          <cell r="P1020">
            <v>39995</v>
          </cell>
        </row>
        <row r="1021">
          <cell r="A1021">
            <v>60004809</v>
          </cell>
          <cell r="B1021" t="str">
            <v>GONZALEZ, PABLO FERNANDO</v>
          </cell>
          <cell r="C1021" t="str">
            <v>ANALISTA JR.</v>
          </cell>
          <cell r="D1021">
            <v>53</v>
          </cell>
          <cell r="E1021" t="str">
            <v>Funciones Centralizadas</v>
          </cell>
          <cell r="F1021" t="str">
            <v>Fun. Centr. PB Arg. S.A.</v>
          </cell>
          <cell r="G1021" t="str">
            <v>DIRECCION DE ADMINIST. Y FINANZAS</v>
          </cell>
          <cell r="H1021" t="str">
            <v>TECNOLOGIA INFORMATICA</v>
          </cell>
          <cell r="I1021" t="str">
            <v>DESARROLLO Y MANTENIM. DE APLICACIONES</v>
          </cell>
          <cell r="J1021" t="str">
            <v>ASEGURAMIENTO DE CALIDAD</v>
          </cell>
          <cell r="K1021">
            <v>0</v>
          </cell>
          <cell r="L1021" t="str">
            <v>Activos</v>
          </cell>
          <cell r="M1021" t="str">
            <v>Fuera de Convenio</v>
          </cell>
          <cell r="N1021" t="str">
            <v>Indeterminado</v>
          </cell>
          <cell r="O1021" t="str">
            <v>Edif. Petrobras</v>
          </cell>
          <cell r="P1021">
            <v>39995</v>
          </cell>
        </row>
        <row r="1022">
          <cell r="A1022">
            <v>60004810</v>
          </cell>
          <cell r="B1022" t="str">
            <v>CASCO QUINTERO, NESTOR ANIBAL</v>
          </cell>
          <cell r="C1022" t="str">
            <v>ANALISTA JR.</v>
          </cell>
          <cell r="D1022">
            <v>53</v>
          </cell>
          <cell r="E1022" t="str">
            <v>Funciones Centralizadas</v>
          </cell>
          <cell r="F1022" t="str">
            <v>Fun. Centr. PB Arg. S.A.</v>
          </cell>
          <cell r="G1022" t="str">
            <v>DIRECCION DE ADMINIST. Y FINANZAS</v>
          </cell>
          <cell r="H1022" t="str">
            <v>TECNOLOGIA INFORMATICA</v>
          </cell>
          <cell r="I1022" t="str">
            <v>OPERACIONES Y TELECOMUNICACIONES</v>
          </cell>
          <cell r="J1022" t="str">
            <v>OPERACIONES</v>
          </cell>
          <cell r="K1022">
            <v>0</v>
          </cell>
          <cell r="L1022" t="str">
            <v>Activos</v>
          </cell>
          <cell r="M1022" t="str">
            <v>Fuera de Convenio</v>
          </cell>
          <cell r="N1022" t="str">
            <v>Indeterminado</v>
          </cell>
          <cell r="O1022" t="str">
            <v>Edif. Petrobras</v>
          </cell>
          <cell r="P1022">
            <v>39995</v>
          </cell>
        </row>
        <row r="1023">
          <cell r="A1023">
            <v>60004812</v>
          </cell>
          <cell r="B1023" t="str">
            <v>ORTIZ DA CUNHA, DUILIAN YANET</v>
          </cell>
          <cell r="C1023" t="str">
            <v>TECNICO SR.</v>
          </cell>
          <cell r="D1023">
            <v>51</v>
          </cell>
          <cell r="E1023" t="str">
            <v>Funciones Centralizadas</v>
          </cell>
          <cell r="F1023" t="str">
            <v>Fun. Centr. PB Arg. S.A.</v>
          </cell>
          <cell r="G1023" t="str">
            <v>GCIA. EJECUTIVA DE CSMS</v>
          </cell>
          <cell r="H1023" t="str">
            <v>SALUD E HIGIENE</v>
          </cell>
          <cell r="I1023">
            <v>0</v>
          </cell>
          <cell r="J1023">
            <v>0</v>
          </cell>
          <cell r="K1023">
            <v>0</v>
          </cell>
          <cell r="L1023" t="str">
            <v>Activos</v>
          </cell>
          <cell r="M1023" t="str">
            <v>Fuera de Convenio</v>
          </cell>
          <cell r="N1023" t="str">
            <v>Indeterminado</v>
          </cell>
          <cell r="O1023" t="str">
            <v>Edif. Petrobras</v>
          </cell>
          <cell r="P1023">
            <v>40009</v>
          </cell>
        </row>
        <row r="1024">
          <cell r="A1024">
            <v>60004814</v>
          </cell>
          <cell r="B1024" t="str">
            <v>GALEANO, EMILIANO AGUSTIN</v>
          </cell>
          <cell r="C1024" t="str">
            <v>ANALISTA SSR.</v>
          </cell>
          <cell r="D1024">
            <v>55</v>
          </cell>
          <cell r="E1024" t="str">
            <v>Funciones Centralizadas</v>
          </cell>
          <cell r="F1024" t="str">
            <v>Fun. Centr. PB Arg. S.A.</v>
          </cell>
          <cell r="G1024" t="str">
            <v>DIRECCION DE ADMINIST. Y FINANZAS</v>
          </cell>
          <cell r="H1024" t="str">
            <v>TECNOLOGIA INFORMATICA</v>
          </cell>
          <cell r="I1024" t="str">
            <v>OPERACIONES Y TELECOMUNICACIONES</v>
          </cell>
          <cell r="J1024" t="str">
            <v>OPERACIONES</v>
          </cell>
          <cell r="K1024">
            <v>0</v>
          </cell>
          <cell r="L1024" t="str">
            <v>Activos</v>
          </cell>
          <cell r="M1024" t="str">
            <v>Fuera de Convenio</v>
          </cell>
          <cell r="N1024" t="str">
            <v>Indeterminado</v>
          </cell>
          <cell r="O1024" t="str">
            <v>Edif. Petrobras</v>
          </cell>
          <cell r="P1024">
            <v>39995</v>
          </cell>
        </row>
        <row r="1025">
          <cell r="A1025">
            <v>60004815</v>
          </cell>
          <cell r="B1025" t="str">
            <v>MARTINEZ MARCOS, CLAUDIA ELIZABETH</v>
          </cell>
          <cell r="C1025" t="str">
            <v>ANALISTA SSR.</v>
          </cell>
          <cell r="D1025">
            <v>54</v>
          </cell>
          <cell r="E1025" t="str">
            <v>Funciones Centralizadas</v>
          </cell>
          <cell r="F1025" t="str">
            <v>Fun. Centr. PB Arg. S.A.</v>
          </cell>
          <cell r="G1025" t="str">
            <v>DIRECCION DE ADMINIST. Y FINANZAS</v>
          </cell>
          <cell r="H1025" t="str">
            <v>TECNOLOGIA INFORMATICA</v>
          </cell>
          <cell r="I1025" t="str">
            <v>DESARROLLO Y MANTENIM. DE APLICACIONES</v>
          </cell>
          <cell r="J1025" t="str">
            <v>MANTENIMIENTO DE APLICACIONES</v>
          </cell>
          <cell r="K1025">
            <v>0</v>
          </cell>
          <cell r="L1025" t="str">
            <v>Activos</v>
          </cell>
          <cell r="M1025" t="str">
            <v>Fuera de Convenio</v>
          </cell>
          <cell r="N1025" t="str">
            <v>Indeterminado</v>
          </cell>
          <cell r="O1025" t="str">
            <v>Edif. Petrobras</v>
          </cell>
          <cell r="P1025">
            <v>39995</v>
          </cell>
        </row>
        <row r="1026">
          <cell r="A1026">
            <v>60004816</v>
          </cell>
          <cell r="B1026" t="str">
            <v>ENGELMAN, MARLENE</v>
          </cell>
          <cell r="C1026" t="str">
            <v>ANALISTA SSR.</v>
          </cell>
          <cell r="D1026">
            <v>54</v>
          </cell>
          <cell r="E1026" t="str">
            <v>Funciones Centralizadas</v>
          </cell>
          <cell r="F1026" t="str">
            <v>Fun. Centr. PB Arg. S.A.</v>
          </cell>
          <cell r="G1026" t="str">
            <v>DIRECCION DE ADMINIST. Y FINANZAS</v>
          </cell>
          <cell r="H1026" t="str">
            <v>TECNOLOGIA INFORMATICA</v>
          </cell>
          <cell r="I1026" t="str">
            <v>OPERACIONES Y TELECOMUNICACIONES</v>
          </cell>
          <cell r="J1026" t="str">
            <v>ATENCION DE USUARIOS</v>
          </cell>
          <cell r="K1026">
            <v>0</v>
          </cell>
          <cell r="L1026" t="str">
            <v>Activos</v>
          </cell>
          <cell r="M1026" t="str">
            <v>Fuera de Convenio</v>
          </cell>
          <cell r="N1026" t="str">
            <v>Indeterminado</v>
          </cell>
          <cell r="O1026" t="str">
            <v>Edif. Petrobras</v>
          </cell>
          <cell r="P1026">
            <v>39995</v>
          </cell>
        </row>
        <row r="1027">
          <cell r="A1027">
            <v>60004819</v>
          </cell>
          <cell r="B1027" t="str">
            <v>AMARILLA, LEONARDO CARLOS</v>
          </cell>
          <cell r="C1027" t="str">
            <v>ANALISTA JR.</v>
          </cell>
          <cell r="D1027">
            <v>53</v>
          </cell>
          <cell r="E1027" t="str">
            <v>Funciones Centralizadas</v>
          </cell>
          <cell r="F1027" t="str">
            <v>Fun. Centr. PB Arg. S.A.</v>
          </cell>
          <cell r="G1027" t="str">
            <v>DIRECCION DE ADMINIST. Y FINANZAS</v>
          </cell>
          <cell r="H1027" t="str">
            <v>TECNOLOGIA INFORMATICA</v>
          </cell>
          <cell r="I1027" t="str">
            <v>OPERACIONES Y TELECOMUNICACIONES</v>
          </cell>
          <cell r="J1027" t="str">
            <v>OPERACIONES</v>
          </cell>
          <cell r="K1027">
            <v>0</v>
          </cell>
          <cell r="L1027" t="str">
            <v>Activos</v>
          </cell>
          <cell r="M1027" t="str">
            <v>Fuera de Convenio</v>
          </cell>
          <cell r="N1027" t="str">
            <v>Indeterminado</v>
          </cell>
          <cell r="O1027" t="str">
            <v>Edif. Petrobras</v>
          </cell>
          <cell r="P1027">
            <v>39995</v>
          </cell>
        </row>
        <row r="1028">
          <cell r="A1028">
            <v>60004820</v>
          </cell>
          <cell r="B1028" t="str">
            <v>INCHAUSPE, CRISTIAN ARIEL</v>
          </cell>
          <cell r="C1028" t="str">
            <v>ANALISTA SSR.</v>
          </cell>
          <cell r="D1028">
            <v>55</v>
          </cell>
          <cell r="E1028" t="str">
            <v>Funciones Centralizadas</v>
          </cell>
          <cell r="F1028" t="str">
            <v>Fun. Centr. PB Arg. S.A.</v>
          </cell>
          <cell r="G1028" t="str">
            <v>DIRECCION DE ADMINIST. Y FINANZAS</v>
          </cell>
          <cell r="H1028" t="str">
            <v>TECNOLOGIA INFORMATICA</v>
          </cell>
          <cell r="I1028" t="str">
            <v>OPERACIONES Y TELECOMUNICACIONES</v>
          </cell>
          <cell r="J1028" t="str">
            <v>OPERACIONES</v>
          </cell>
          <cell r="K1028">
            <v>0</v>
          </cell>
          <cell r="L1028" t="str">
            <v>Activos</v>
          </cell>
          <cell r="M1028" t="str">
            <v>Fuera de Convenio</v>
          </cell>
          <cell r="N1028" t="str">
            <v>Indeterminado</v>
          </cell>
          <cell r="O1028" t="str">
            <v>Edif. Petrobras</v>
          </cell>
          <cell r="P1028">
            <v>39995</v>
          </cell>
        </row>
        <row r="1029">
          <cell r="A1029">
            <v>60004822</v>
          </cell>
          <cell r="B1029" t="str">
            <v>VILLAGRA, CARLOS DIEGO</v>
          </cell>
          <cell r="C1029" t="str">
            <v>ANALISTA SSR.</v>
          </cell>
          <cell r="D1029">
            <v>54</v>
          </cell>
          <cell r="E1029" t="str">
            <v>Funciones Centralizadas</v>
          </cell>
          <cell r="F1029" t="str">
            <v>Fun. Centr. PB Arg. S.A.</v>
          </cell>
          <cell r="G1029" t="str">
            <v>DIRECCION DE ADMINIST. Y FINANZAS</v>
          </cell>
          <cell r="H1029" t="str">
            <v>TECNOLOGIA INFORMATICA</v>
          </cell>
          <cell r="I1029" t="str">
            <v>OPERACIONES Y TELECOMUNICACIONES</v>
          </cell>
          <cell r="J1029" t="str">
            <v>ATENCION DE USUARIOS</v>
          </cell>
          <cell r="K1029">
            <v>0</v>
          </cell>
          <cell r="L1029" t="str">
            <v>Activos</v>
          </cell>
          <cell r="M1029" t="str">
            <v>Fuera de Convenio</v>
          </cell>
          <cell r="N1029" t="str">
            <v>Indeterminado</v>
          </cell>
          <cell r="O1029" t="str">
            <v>Edif. Petrobras</v>
          </cell>
          <cell r="P1029">
            <v>39995</v>
          </cell>
        </row>
        <row r="1030">
          <cell r="A1030">
            <v>60004835</v>
          </cell>
          <cell r="B1030" t="str">
            <v>VALENZUELA, DANIEL ANTONIO</v>
          </cell>
          <cell r="C1030" t="str">
            <v>TECNICO SSR.</v>
          </cell>
          <cell r="D1030">
            <v>50</v>
          </cell>
          <cell r="E1030" t="str">
            <v>Funciones Centralizadas</v>
          </cell>
          <cell r="F1030" t="str">
            <v>Fun. Centr. PB Arg. S.A.</v>
          </cell>
          <cell r="G1030" t="str">
            <v>DIRECCION DE ADMINIST. Y FINANZAS</v>
          </cell>
          <cell r="H1030" t="str">
            <v>SERVICIOS GENERALES E INMUEBLES</v>
          </cell>
          <cell r="I1030" t="str">
            <v>SERVICIOS</v>
          </cell>
          <cell r="J1030">
            <v>0</v>
          </cell>
          <cell r="K1030">
            <v>0</v>
          </cell>
          <cell r="L1030" t="str">
            <v>Activos</v>
          </cell>
          <cell r="M1030" t="str">
            <v>Fuera de Convenio</v>
          </cell>
          <cell r="N1030" t="str">
            <v>Indeterminado</v>
          </cell>
          <cell r="O1030" t="str">
            <v>Edif. Petrobras</v>
          </cell>
          <cell r="P1030">
            <v>40057</v>
          </cell>
        </row>
        <row r="1031">
          <cell r="A1031">
            <v>60004858</v>
          </cell>
          <cell r="B1031" t="str">
            <v>BERRO, JAVIER DANIEL</v>
          </cell>
          <cell r="C1031" t="str">
            <v>ANALISTA SSR.</v>
          </cell>
          <cell r="D1031">
            <v>55</v>
          </cell>
          <cell r="E1031" t="str">
            <v>Funciones Centralizadas</v>
          </cell>
          <cell r="F1031" t="str">
            <v>Fun. Centr. PB Arg. S.A.</v>
          </cell>
          <cell r="G1031" t="str">
            <v>GCIA. EJECUTIVA DE  AUDITORIA INTERNA</v>
          </cell>
          <cell r="H1031" t="str">
            <v>SEGURIDAD EMPRESARIAL</v>
          </cell>
          <cell r="I1031">
            <v>0</v>
          </cell>
          <cell r="J1031">
            <v>0</v>
          </cell>
          <cell r="K1031">
            <v>0</v>
          </cell>
          <cell r="L1031" t="str">
            <v>Activos</v>
          </cell>
          <cell r="M1031" t="str">
            <v>Fuera de Convenio</v>
          </cell>
          <cell r="N1031" t="str">
            <v>Indeterminado</v>
          </cell>
          <cell r="O1031" t="str">
            <v>Edif. Petrobras</v>
          </cell>
          <cell r="P1031">
            <v>40148</v>
          </cell>
        </row>
        <row r="1032">
          <cell r="A1032">
            <v>60004910</v>
          </cell>
          <cell r="B1032" t="str">
            <v>SPLENDIDO, GUILLERMO GUSTAVO</v>
          </cell>
          <cell r="C1032" t="str">
            <v>JEFE</v>
          </cell>
          <cell r="D1032">
            <v>56</v>
          </cell>
          <cell r="E1032" t="str">
            <v>Funciones Centralizadas</v>
          </cell>
          <cell r="F1032" t="str">
            <v>Fun. Centr. PB Arg. S.A.</v>
          </cell>
          <cell r="G1032" t="str">
            <v>DIRECCION COMERCIAL</v>
          </cell>
          <cell r="H1032" t="str">
            <v>PLANIFICACION Y SUMINISTROS</v>
          </cell>
          <cell r="I1032" t="str">
            <v>SUMINISTROS</v>
          </cell>
          <cell r="J1032" t="str">
            <v>CONTRATACION DE TRANSPORTE</v>
          </cell>
          <cell r="K1032">
            <v>0</v>
          </cell>
          <cell r="L1032" t="str">
            <v>Activos</v>
          </cell>
          <cell r="M1032" t="str">
            <v>Fuera de Convenio</v>
          </cell>
          <cell r="N1032" t="str">
            <v>Indeterminado</v>
          </cell>
          <cell r="O1032" t="str">
            <v>Edif. Petrobras</v>
          </cell>
          <cell r="P1032">
            <v>39204</v>
          </cell>
        </row>
        <row r="1033">
          <cell r="A1033">
            <v>60004923</v>
          </cell>
          <cell r="B1033" t="str">
            <v>PLATNER, PABLO MARTIN</v>
          </cell>
          <cell r="C1033" t="str">
            <v>ANALISTA SSR.</v>
          </cell>
          <cell r="D1033">
            <v>54</v>
          </cell>
          <cell r="E1033" t="str">
            <v>Funciones Centralizadas</v>
          </cell>
          <cell r="F1033" t="str">
            <v>Fun. Centr. PB Arg. S.A.</v>
          </cell>
          <cell r="G1033" t="str">
            <v>DIRECCION DE ADMINIST. Y FINANZAS</v>
          </cell>
          <cell r="H1033" t="str">
            <v>ADMINISTRACION</v>
          </cell>
          <cell r="I1033" t="str">
            <v>NORMAS Y ESTADOS CONTABLES</v>
          </cell>
          <cell r="J1033" t="str">
            <v>CONSOLIDACION</v>
          </cell>
          <cell r="K1033">
            <v>0</v>
          </cell>
          <cell r="L1033" t="str">
            <v>Activos</v>
          </cell>
          <cell r="M1033" t="str">
            <v>Fuera de Convenio</v>
          </cell>
          <cell r="N1033" t="str">
            <v>Indeterminado</v>
          </cell>
          <cell r="O1033" t="str">
            <v>Edif. Petrobras</v>
          </cell>
          <cell r="P1033">
            <v>39181</v>
          </cell>
        </row>
        <row r="1034">
          <cell r="A1034">
            <v>60004937</v>
          </cell>
          <cell r="B1034" t="str">
            <v>GOMEZ MAGARIÑOS, DIANA VANINA</v>
          </cell>
          <cell r="C1034" t="str">
            <v>ANALISTA SSR.</v>
          </cell>
          <cell r="D1034">
            <v>54</v>
          </cell>
          <cell r="E1034" t="str">
            <v>Funciones Centralizadas</v>
          </cell>
          <cell r="F1034" t="str">
            <v>Fun. Centr. PB Arg. S.A.</v>
          </cell>
          <cell r="G1034" t="str">
            <v>DIRECCION DE ADMINIST. Y FINANZAS</v>
          </cell>
          <cell r="H1034" t="str">
            <v>ADMINISTRACION</v>
          </cell>
          <cell r="I1034" t="str">
            <v>CONTABILIDAD GENERAL</v>
          </cell>
          <cell r="J1034" t="str">
            <v>GESTION DE PATRIMONIO</v>
          </cell>
          <cell r="K1034">
            <v>0</v>
          </cell>
          <cell r="L1034" t="str">
            <v>Activos</v>
          </cell>
          <cell r="M1034" t="str">
            <v>Fuera de Convenio</v>
          </cell>
          <cell r="N1034" t="str">
            <v>Indeterminado</v>
          </cell>
          <cell r="O1034" t="str">
            <v>Edif. Petrobras</v>
          </cell>
          <cell r="P1034">
            <v>39181</v>
          </cell>
        </row>
        <row r="1035">
          <cell r="A1035">
            <v>60004946</v>
          </cell>
          <cell r="B1035" t="str">
            <v>SANCHEZ, MIGUEL ANGEL</v>
          </cell>
          <cell r="C1035" t="str">
            <v>ANALISTA SSR.</v>
          </cell>
          <cell r="D1035">
            <v>53</v>
          </cell>
          <cell r="E1035" t="str">
            <v>Funciones Centralizadas</v>
          </cell>
          <cell r="F1035" t="str">
            <v>Fun. Centr. PB Arg. S.A.</v>
          </cell>
          <cell r="G1035" t="str">
            <v>DIRECCION COMERCIAL</v>
          </cell>
          <cell r="H1035" t="str">
            <v>PLANIFICACION Y SUMINISTROS</v>
          </cell>
          <cell r="I1035" t="str">
            <v>SUMINISTROS</v>
          </cell>
          <cell r="J1035" t="str">
            <v>BACK OFFICE Y ADM. DE OP.</v>
          </cell>
          <cell r="K1035">
            <v>0</v>
          </cell>
          <cell r="L1035" t="str">
            <v>Activos</v>
          </cell>
          <cell r="M1035" t="str">
            <v>Fuera de Convenio</v>
          </cell>
          <cell r="N1035" t="str">
            <v>Indeterminado</v>
          </cell>
          <cell r="O1035" t="str">
            <v>Edif. Petrobras</v>
          </cell>
          <cell r="P1035">
            <v>39181</v>
          </cell>
        </row>
        <row r="1036">
          <cell r="A1036">
            <v>60004952</v>
          </cell>
          <cell r="B1036" t="str">
            <v>DEBLAUWE, JULIAN ELIAS</v>
          </cell>
          <cell r="C1036" t="str">
            <v>AUDITOR SSR.</v>
          </cell>
          <cell r="D1036">
            <v>55</v>
          </cell>
          <cell r="E1036" t="str">
            <v>Funciones Centralizadas</v>
          </cell>
          <cell r="F1036" t="str">
            <v>Fun. Centr. PB Arg. S.A.</v>
          </cell>
          <cell r="G1036" t="str">
            <v>GCIA. EJECUTIVA DE  AUDITORIA INTERNA</v>
          </cell>
          <cell r="H1036" t="str">
            <v>AUDITORIA CTROL INTERNO, COMPLIANCE, RIE</v>
          </cell>
          <cell r="I1036">
            <v>0</v>
          </cell>
          <cell r="J1036">
            <v>0</v>
          </cell>
          <cell r="K1036">
            <v>0</v>
          </cell>
          <cell r="L1036" t="str">
            <v>Activos</v>
          </cell>
          <cell r="M1036" t="str">
            <v>Fuera de Convenio</v>
          </cell>
          <cell r="N1036" t="str">
            <v>Indeterminado</v>
          </cell>
          <cell r="O1036" t="str">
            <v>Edif. Petrobras</v>
          </cell>
          <cell r="P1036">
            <v>39181</v>
          </cell>
        </row>
        <row r="1037">
          <cell r="A1037">
            <v>60004970</v>
          </cell>
          <cell r="B1037" t="str">
            <v>PEYREBONNE BISPE, MARIA EUGENIA</v>
          </cell>
          <cell r="C1037" t="str">
            <v>COMPRADOR SSR.</v>
          </cell>
          <cell r="D1037">
            <v>54</v>
          </cell>
          <cell r="E1037" t="str">
            <v>Funciones Centralizadas</v>
          </cell>
          <cell r="F1037" t="str">
            <v>Fun. Centr. PB Arg. S.A.</v>
          </cell>
          <cell r="G1037" t="str">
            <v>DIRECCION DE ADMINIST. Y FINANZAS</v>
          </cell>
          <cell r="H1037" t="str">
            <v>COMPRAS Y CONTRATACIONES</v>
          </cell>
          <cell r="I1037" t="str">
            <v>E&amp;P</v>
          </cell>
          <cell r="J1037" t="str">
            <v>CUENCA AUSTRAL</v>
          </cell>
          <cell r="K1037">
            <v>0</v>
          </cell>
          <cell r="L1037" t="str">
            <v>Activos</v>
          </cell>
          <cell r="M1037" t="str">
            <v>Fuera de Convenio</v>
          </cell>
          <cell r="N1037" t="str">
            <v>Indeterminado</v>
          </cell>
          <cell r="O1037" t="str">
            <v>Edif. Petrobras</v>
          </cell>
          <cell r="P1037">
            <v>39188</v>
          </cell>
        </row>
        <row r="1038">
          <cell r="A1038">
            <v>60004973</v>
          </cell>
          <cell r="B1038" t="str">
            <v>IANNINO, MARIEL SOLANGE</v>
          </cell>
          <cell r="C1038" t="str">
            <v>ANALISTA JR.</v>
          </cell>
          <cell r="D1038">
            <v>53</v>
          </cell>
          <cell r="E1038" t="str">
            <v>Funciones Centralizadas</v>
          </cell>
          <cell r="F1038" t="str">
            <v>Fun. Centr. PB Arg. S.A.</v>
          </cell>
          <cell r="G1038" t="str">
            <v>GCIA. EJECUTIVA DE RR.HH.</v>
          </cell>
          <cell r="H1038" t="str">
            <v>SERVICIOS DE RR. HH.</v>
          </cell>
          <cell r="I1038" t="str">
            <v>ADMINISTRACION DE PERSONAL &amp; ASIG. INTER</v>
          </cell>
          <cell r="J1038">
            <v>0</v>
          </cell>
          <cell r="K1038">
            <v>0</v>
          </cell>
          <cell r="L1038" t="str">
            <v>Activos</v>
          </cell>
          <cell r="M1038" t="str">
            <v>Fuera de Convenio</v>
          </cell>
          <cell r="N1038" t="str">
            <v>Indeterminado</v>
          </cell>
          <cell r="O1038" t="str">
            <v>Edif. Petrobras</v>
          </cell>
          <cell r="P1038">
            <v>39173</v>
          </cell>
        </row>
        <row r="1039">
          <cell r="A1039">
            <v>60005009</v>
          </cell>
          <cell r="B1039" t="str">
            <v>CARTOLANO, EVA JUDITH</v>
          </cell>
          <cell r="C1039" t="str">
            <v>ADMINISTRATIVO SR.</v>
          </cell>
          <cell r="D1039">
            <v>51</v>
          </cell>
          <cell r="E1039" t="str">
            <v>Funciones Centralizadas</v>
          </cell>
          <cell r="F1039" t="str">
            <v>Fun. Centr. PB Arg. S.A.</v>
          </cell>
          <cell r="G1039" t="str">
            <v>DIRECCION DE ADMINIST. Y FINANZAS</v>
          </cell>
          <cell r="H1039" t="str">
            <v>ADMINISTRACION</v>
          </cell>
          <cell r="I1039" t="str">
            <v>CUENTAS A PAGAR</v>
          </cell>
          <cell r="J1039" t="str">
            <v>RUBROS PRODUCTIVOS, PTAS &amp; YACIMIENTOS</v>
          </cell>
          <cell r="K1039">
            <v>0</v>
          </cell>
          <cell r="L1039" t="str">
            <v>Activos</v>
          </cell>
          <cell r="M1039" t="str">
            <v>Fuera de Convenio</v>
          </cell>
          <cell r="N1039" t="str">
            <v>Indeterminado</v>
          </cell>
          <cell r="O1039" t="str">
            <v>Edif. Petrobras</v>
          </cell>
          <cell r="P1039">
            <v>39569</v>
          </cell>
        </row>
        <row r="1040">
          <cell r="A1040">
            <v>60005011</v>
          </cell>
          <cell r="B1040" t="str">
            <v>CENTURION VIRUE, CECILIA MARINA</v>
          </cell>
          <cell r="C1040" t="str">
            <v>COMPRADOR SSR.</v>
          </cell>
          <cell r="D1040">
            <v>54</v>
          </cell>
          <cell r="E1040" t="str">
            <v>Funciones Centralizadas</v>
          </cell>
          <cell r="F1040" t="str">
            <v>Fun. Centr. PB Arg. S.A.</v>
          </cell>
          <cell r="G1040" t="str">
            <v>DIRECCION DE ADMINIST. Y FINANZAS</v>
          </cell>
          <cell r="H1040" t="str">
            <v>COMPRAS Y CONTRATACIONES</v>
          </cell>
          <cell r="I1040" t="str">
            <v>INDUSTRIAL Y COMERCIAL</v>
          </cell>
          <cell r="J1040" t="str">
            <v>PROYECTOS Y OBRAS</v>
          </cell>
          <cell r="K1040">
            <v>0</v>
          </cell>
          <cell r="L1040" t="str">
            <v>Activos</v>
          </cell>
          <cell r="M1040" t="str">
            <v>Fuera de Convenio</v>
          </cell>
          <cell r="N1040" t="str">
            <v>Indeterminado</v>
          </cell>
          <cell r="O1040" t="str">
            <v>Edif. Petrobras</v>
          </cell>
          <cell r="P1040">
            <v>39539</v>
          </cell>
        </row>
        <row r="1041">
          <cell r="A1041">
            <v>60005019</v>
          </cell>
          <cell r="B1041" t="str">
            <v>GIUDICI, ANDREA FABIANA</v>
          </cell>
          <cell r="C1041" t="str">
            <v>ASISTENTE</v>
          </cell>
          <cell r="D1041">
            <v>53</v>
          </cell>
          <cell r="E1041" t="str">
            <v>Funciones Centralizadas</v>
          </cell>
          <cell r="F1041" t="str">
            <v>Fun. Centr. PB Arg. S.A.</v>
          </cell>
          <cell r="G1041" t="str">
            <v>SECRETARÍA GENERAL CORPORATIVA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 t="str">
            <v>Activos</v>
          </cell>
          <cell r="M1041" t="str">
            <v>Fuera de Convenio</v>
          </cell>
          <cell r="N1041" t="str">
            <v>Indeterminado</v>
          </cell>
          <cell r="O1041" t="str">
            <v>Edif. Petrobras</v>
          </cell>
          <cell r="P1041">
            <v>39891</v>
          </cell>
        </row>
        <row r="1042">
          <cell r="A1042">
            <v>60005020</v>
          </cell>
          <cell r="B1042" t="str">
            <v>GUZZETTI, HORACIO EZEQUIEL</v>
          </cell>
          <cell r="C1042" t="str">
            <v>ADMINISTRATIVO SR.</v>
          </cell>
          <cell r="D1042">
            <v>51</v>
          </cell>
          <cell r="E1042" t="str">
            <v>Funciones Centralizadas</v>
          </cell>
          <cell r="F1042" t="str">
            <v>Fun. Centr. PB Arg. S.A.</v>
          </cell>
          <cell r="G1042" t="str">
            <v>GCIA. EJECUTIVA DE COMUNICACIONES</v>
          </cell>
          <cell r="H1042" t="str">
            <v>PUBLICIDAD, PATROCINIOS &amp; MARKETING</v>
          </cell>
          <cell r="I1042" t="str">
            <v>PATROCINIOS</v>
          </cell>
          <cell r="J1042">
            <v>0</v>
          </cell>
          <cell r="K1042">
            <v>0</v>
          </cell>
          <cell r="L1042" t="str">
            <v>Activos</v>
          </cell>
          <cell r="M1042" t="str">
            <v>Fuera de Convenio</v>
          </cell>
          <cell r="N1042" t="str">
            <v>Indeterminado</v>
          </cell>
          <cell r="O1042" t="str">
            <v>Edif. Petrobras</v>
          </cell>
          <cell r="P1042">
            <v>39569</v>
          </cell>
        </row>
        <row r="1043">
          <cell r="A1043">
            <v>60005021</v>
          </cell>
          <cell r="B1043" t="str">
            <v>MUIÑO, ADRIAN GABRIEL</v>
          </cell>
          <cell r="C1043" t="str">
            <v>ANALISTA SR.</v>
          </cell>
          <cell r="D1043">
            <v>57</v>
          </cell>
          <cell r="E1043" t="str">
            <v>Funciones Centralizadas</v>
          </cell>
          <cell r="F1043" t="str">
            <v>Fun. Centr. PB Arg. S.A.</v>
          </cell>
          <cell r="G1043" t="str">
            <v>GCIA. EJECUTIVA DE CTROL DE GEST Y EST P</v>
          </cell>
          <cell r="H1043" t="str">
            <v>CONTROL DE GESTION PROY., A&amp;F Y FFCC</v>
          </cell>
          <cell r="I1043" t="str">
            <v>CONTROL DE GESTION PROYECTOS</v>
          </cell>
          <cell r="J1043">
            <v>0</v>
          </cell>
          <cell r="K1043">
            <v>0</v>
          </cell>
          <cell r="L1043" t="str">
            <v>Activos</v>
          </cell>
          <cell r="M1043" t="str">
            <v>Fuera de Convenio</v>
          </cell>
          <cell r="N1043" t="str">
            <v>Indeterminado</v>
          </cell>
          <cell r="O1043" t="str">
            <v>Edif. Petrobras</v>
          </cell>
          <cell r="P1043">
            <v>38991</v>
          </cell>
        </row>
        <row r="1044">
          <cell r="A1044">
            <v>60005024</v>
          </cell>
          <cell r="B1044" t="str">
            <v>DE CENZO, PAMELA</v>
          </cell>
          <cell r="C1044" t="str">
            <v>ADMINISTRATIVO SSR.</v>
          </cell>
          <cell r="D1044">
            <v>50</v>
          </cell>
          <cell r="E1044" t="str">
            <v>Funciones Centralizadas</v>
          </cell>
          <cell r="F1044" t="str">
            <v>Fun. Centr. PB Arg. S.A.</v>
          </cell>
          <cell r="G1044" t="str">
            <v>GCIA. EJECUTIVA DE COMUNICACIONES</v>
          </cell>
          <cell r="H1044" t="str">
            <v>PUBLICIDAD, PATROCINIOS &amp; MARKETING</v>
          </cell>
          <cell r="I1044" t="str">
            <v>PUBLICIDAD Y MARCAS</v>
          </cell>
          <cell r="J1044">
            <v>0</v>
          </cell>
          <cell r="K1044">
            <v>0</v>
          </cell>
          <cell r="L1044" t="str">
            <v>Activos</v>
          </cell>
          <cell r="M1044" t="str">
            <v>Fuera de Convenio</v>
          </cell>
          <cell r="N1044" t="str">
            <v>Indeterminado</v>
          </cell>
          <cell r="O1044" t="str">
            <v>Edif. Petrobras</v>
          </cell>
          <cell r="P1044">
            <v>39569</v>
          </cell>
        </row>
        <row r="1045">
          <cell r="A1045">
            <v>60005026</v>
          </cell>
          <cell r="B1045" t="str">
            <v>SANCHEZ, SANTIAGO ANDRES</v>
          </cell>
          <cell r="C1045" t="str">
            <v>ANALISTA JR.</v>
          </cell>
          <cell r="D1045">
            <v>53</v>
          </cell>
          <cell r="E1045" t="str">
            <v>Funciones Centralizadas</v>
          </cell>
          <cell r="F1045" t="str">
            <v>Fun. Centr. PB Arg. S.A.</v>
          </cell>
          <cell r="G1045" t="str">
            <v>DIRECCION DE ADMINIST. Y FINANZAS</v>
          </cell>
          <cell r="H1045" t="str">
            <v>FINANZAS</v>
          </cell>
          <cell r="I1045" t="str">
            <v>TESORERIA</v>
          </cell>
          <cell r="J1045" t="str">
            <v>RECAUDACIONES</v>
          </cell>
          <cell r="K1045">
            <v>0</v>
          </cell>
          <cell r="L1045" t="str">
            <v>Activos</v>
          </cell>
          <cell r="M1045" t="str">
            <v>Fuera de Convenio</v>
          </cell>
          <cell r="N1045" t="str">
            <v>Indeterminado</v>
          </cell>
          <cell r="O1045" t="str">
            <v>Edif. Petrobras</v>
          </cell>
          <cell r="P1045">
            <v>39326</v>
          </cell>
        </row>
        <row r="1046">
          <cell r="A1046">
            <v>60005027</v>
          </cell>
          <cell r="B1046" t="str">
            <v>DE CENZO, ROMINA</v>
          </cell>
          <cell r="C1046" t="str">
            <v>ANALISTA JR.</v>
          </cell>
          <cell r="D1046">
            <v>53</v>
          </cell>
          <cell r="E1046" t="str">
            <v>Funciones Centralizadas</v>
          </cell>
          <cell r="F1046" t="str">
            <v>Fun. Centr. PB Arg. S.A.</v>
          </cell>
          <cell r="G1046" t="str">
            <v>DIRECCION DE ADMINIST. Y FINANZAS</v>
          </cell>
          <cell r="H1046" t="str">
            <v>TECNOLOGIA INFORMATICA</v>
          </cell>
          <cell r="I1046" t="str">
            <v>SOLUCIONES VERTICALES DE NEGOCIO</v>
          </cell>
          <cell r="J1046" t="str">
            <v>RETAIL - APLICACIONES</v>
          </cell>
          <cell r="K1046">
            <v>0</v>
          </cell>
          <cell r="L1046" t="str">
            <v>Activos</v>
          </cell>
          <cell r="M1046" t="str">
            <v>Fuera de Convenio</v>
          </cell>
          <cell r="N1046" t="str">
            <v>Indeterminado</v>
          </cell>
          <cell r="O1046" t="str">
            <v>Edif. Petrobras</v>
          </cell>
          <cell r="P1046">
            <v>39295</v>
          </cell>
        </row>
        <row r="1047">
          <cell r="A1047">
            <v>60005033</v>
          </cell>
          <cell r="B1047" t="str">
            <v>WEILL, SILVIA BEATRIZ</v>
          </cell>
          <cell r="C1047" t="str">
            <v>ABOGADO SR.</v>
          </cell>
          <cell r="D1047">
            <v>56</v>
          </cell>
          <cell r="E1047" t="str">
            <v>Funciones Centralizadas</v>
          </cell>
          <cell r="F1047" t="str">
            <v>Fun. Centr. PB Arg. S.A.</v>
          </cell>
          <cell r="G1047" t="str">
            <v>DIRECCION DE LEGALES</v>
          </cell>
          <cell r="H1047" t="str">
            <v>LEGALES A&amp;F Y COMUNICACIONES</v>
          </cell>
          <cell r="I1047">
            <v>0</v>
          </cell>
          <cell r="J1047">
            <v>0</v>
          </cell>
          <cell r="K1047">
            <v>0</v>
          </cell>
          <cell r="L1047" t="str">
            <v>Activos</v>
          </cell>
          <cell r="M1047" t="str">
            <v>Fuera de Convenio</v>
          </cell>
          <cell r="N1047" t="str">
            <v>Indeterminado</v>
          </cell>
          <cell r="O1047" t="str">
            <v>Edif. Petrobras</v>
          </cell>
          <cell r="P1047">
            <v>39234</v>
          </cell>
        </row>
        <row r="1048">
          <cell r="A1048">
            <v>60005035</v>
          </cell>
          <cell r="B1048" t="str">
            <v>YAZBECK JOZAMI, SILVINA DE LOS ANGELES</v>
          </cell>
          <cell r="C1048" t="str">
            <v>ABOGADO SSR.</v>
          </cell>
          <cell r="D1048">
            <v>55</v>
          </cell>
          <cell r="E1048" t="str">
            <v>Funciones Centralizadas</v>
          </cell>
          <cell r="F1048" t="str">
            <v>Fun. Centr. PB Arg. S.A.</v>
          </cell>
          <cell r="G1048" t="str">
            <v>DIRECCION DE LEGALES</v>
          </cell>
          <cell r="H1048" t="str">
            <v>LEGALES A&amp;F Y COMUNICACIONES</v>
          </cell>
          <cell r="I1048">
            <v>0</v>
          </cell>
          <cell r="J1048">
            <v>0</v>
          </cell>
          <cell r="K1048">
            <v>0</v>
          </cell>
          <cell r="L1048" t="str">
            <v>Activos</v>
          </cell>
          <cell r="M1048" t="str">
            <v>Fuera de Convenio</v>
          </cell>
          <cell r="N1048" t="str">
            <v>Indeterminado</v>
          </cell>
          <cell r="O1048" t="str">
            <v>Edif. Petrobras</v>
          </cell>
          <cell r="P1048">
            <v>39600</v>
          </cell>
        </row>
        <row r="1049">
          <cell r="A1049">
            <v>60005036</v>
          </cell>
          <cell r="B1049" t="str">
            <v>Tobares Navarro, Mariana Florencia</v>
          </cell>
          <cell r="C1049" t="str">
            <v>ANALISTA SSR.</v>
          </cell>
          <cell r="D1049">
            <v>54</v>
          </cell>
          <cell r="E1049" t="str">
            <v>Funciones Centralizadas</v>
          </cell>
          <cell r="F1049" t="str">
            <v>Fun. Centr. PB Arg. S.A.</v>
          </cell>
          <cell r="G1049" t="str">
            <v>DIRECCION DE ADMINIST. Y FINANZAS</v>
          </cell>
          <cell r="H1049" t="str">
            <v>COMPRAS Y CONTRATACIONES</v>
          </cell>
          <cell r="I1049" t="str">
            <v>PLANEAMIENTO Y CONTROL</v>
          </cell>
          <cell r="J1049" t="str">
            <v>PROVEEDORES Y PROCESOS</v>
          </cell>
          <cell r="K1049">
            <v>0</v>
          </cell>
          <cell r="L1049" t="str">
            <v>Activos</v>
          </cell>
          <cell r="M1049" t="str">
            <v>Fuera de Convenio</v>
          </cell>
          <cell r="N1049" t="str">
            <v>Indeterminado</v>
          </cell>
          <cell r="O1049" t="str">
            <v>Edif. Petrobras</v>
          </cell>
          <cell r="P1049">
            <v>39234</v>
          </cell>
        </row>
        <row r="1050">
          <cell r="A1050">
            <v>60005041</v>
          </cell>
          <cell r="B1050" t="str">
            <v>GAUTHIER, SANTIAGO AUGUSTO</v>
          </cell>
          <cell r="C1050" t="str">
            <v>COMPRADOR SSR.</v>
          </cell>
          <cell r="D1050">
            <v>54</v>
          </cell>
          <cell r="E1050" t="str">
            <v>Funciones Centralizadas</v>
          </cell>
          <cell r="F1050" t="str">
            <v>Fun. Centr. PB Arg. S.A.</v>
          </cell>
          <cell r="G1050" t="str">
            <v>DIRECCION DE ADMINIST. Y FINANZAS</v>
          </cell>
          <cell r="H1050" t="str">
            <v>COMPRAS Y CONTRATACIONES</v>
          </cell>
          <cell r="I1050" t="str">
            <v>E&amp;P</v>
          </cell>
          <cell r="J1050" t="str">
            <v>PROYECTOS Y OBRAS</v>
          </cell>
          <cell r="K1050">
            <v>0</v>
          </cell>
          <cell r="L1050" t="str">
            <v>Activos</v>
          </cell>
          <cell r="M1050" t="str">
            <v>Fuera de Convenio</v>
          </cell>
          <cell r="N1050" t="str">
            <v>Indeterminado</v>
          </cell>
          <cell r="O1050" t="str">
            <v>Edif. Petrobras</v>
          </cell>
          <cell r="P1050">
            <v>39239</v>
          </cell>
        </row>
        <row r="1051">
          <cell r="A1051">
            <v>60005046</v>
          </cell>
          <cell r="B1051" t="str">
            <v>MICOZZI, JUAN MARIANO</v>
          </cell>
          <cell r="C1051" t="str">
            <v>ANALISTA SSR.</v>
          </cell>
          <cell r="D1051">
            <v>54</v>
          </cell>
          <cell r="E1051" t="str">
            <v>Funciones Centralizadas</v>
          </cell>
          <cell r="F1051" t="str">
            <v>Fun. Centr. PB Arg. S.A.</v>
          </cell>
          <cell r="G1051" t="str">
            <v>GCIA. EJECUTIVA DE COMUNICACIONES</v>
          </cell>
          <cell r="H1051" t="str">
            <v>PUBLICIDAD, PATROCINIOS &amp; MARKETING</v>
          </cell>
          <cell r="I1051" t="str">
            <v>COMUNICACIONES INTERNAS Y EDITORIAL</v>
          </cell>
          <cell r="J1051">
            <v>0</v>
          </cell>
          <cell r="K1051">
            <v>0</v>
          </cell>
          <cell r="L1051" t="str">
            <v>Activos</v>
          </cell>
          <cell r="M1051" t="str">
            <v>Fuera de Convenio</v>
          </cell>
          <cell r="N1051" t="str">
            <v>Indeterminado</v>
          </cell>
          <cell r="O1051" t="str">
            <v>Edif. Petrobras</v>
          </cell>
          <cell r="P1051">
            <v>39307</v>
          </cell>
        </row>
        <row r="1052">
          <cell r="A1052">
            <v>60005048</v>
          </cell>
          <cell r="B1052" t="str">
            <v>FEDERICO, VERONICA BEATRIZ</v>
          </cell>
          <cell r="C1052" t="str">
            <v>ANALISTA JR.</v>
          </cell>
          <cell r="D1052">
            <v>52</v>
          </cell>
          <cell r="E1052" t="str">
            <v>Funciones Centralizadas</v>
          </cell>
          <cell r="F1052" t="str">
            <v>Fun. Centr. PB Arg. S.A.</v>
          </cell>
          <cell r="G1052" t="str">
            <v>DIRECCION DE ADMINIST. Y FINANZAS</v>
          </cell>
          <cell r="H1052" t="str">
            <v>TECNOLOGIA INFORMATICA</v>
          </cell>
          <cell r="I1052" t="str">
            <v>SOLUCIONES VERTICALES DE NEGOCIO</v>
          </cell>
          <cell r="J1052">
            <v>0</v>
          </cell>
          <cell r="K1052">
            <v>0</v>
          </cell>
          <cell r="L1052" t="str">
            <v>Activos</v>
          </cell>
          <cell r="M1052" t="str">
            <v>Fuera de Convenio</v>
          </cell>
          <cell r="N1052" t="str">
            <v>Indeterminado</v>
          </cell>
          <cell r="O1052" t="str">
            <v>Edif. Petrobras</v>
          </cell>
          <cell r="P1052">
            <v>39783</v>
          </cell>
        </row>
        <row r="1053">
          <cell r="A1053">
            <v>60005055</v>
          </cell>
          <cell r="B1053" t="str">
            <v>PARAMIO, JAVIER</v>
          </cell>
          <cell r="C1053" t="str">
            <v>ADMINISTRATIVO SR.</v>
          </cell>
          <cell r="D1053">
            <v>51</v>
          </cell>
          <cell r="E1053" t="str">
            <v>Funciones Centralizadas</v>
          </cell>
          <cell r="F1053" t="str">
            <v>Fun. Centr. PB Arg. S.A.</v>
          </cell>
          <cell r="G1053" t="str">
            <v>DIRECCION DE ADMINIST. Y FINANZAS</v>
          </cell>
          <cell r="H1053" t="str">
            <v>ADMINISTRACION</v>
          </cell>
          <cell r="I1053" t="str">
            <v>CUENTAS A PAGAR</v>
          </cell>
          <cell r="J1053" t="str">
            <v>RUBROS COMER. CORP. Y TRADING</v>
          </cell>
          <cell r="K1053">
            <v>0</v>
          </cell>
          <cell r="L1053" t="str">
            <v>Activos</v>
          </cell>
          <cell r="M1053" t="str">
            <v>Fuera de Convenio</v>
          </cell>
          <cell r="N1053" t="str">
            <v>Indeterminado</v>
          </cell>
          <cell r="O1053" t="str">
            <v>Edif. Petrobras</v>
          </cell>
          <cell r="P1053">
            <v>39692</v>
          </cell>
        </row>
        <row r="1054">
          <cell r="A1054">
            <v>60005059</v>
          </cell>
          <cell r="B1054" t="str">
            <v>TEIGEIRO, ESTEBAN MARCELO</v>
          </cell>
          <cell r="C1054" t="str">
            <v>ADMINISTRATIVO SR.</v>
          </cell>
          <cell r="D1054">
            <v>51</v>
          </cell>
          <cell r="E1054" t="str">
            <v>Funciones Centralizadas</v>
          </cell>
          <cell r="F1054" t="str">
            <v>Fun. Centr. PB Arg. S.A.</v>
          </cell>
          <cell r="G1054" t="str">
            <v>GCIA. EJECUTIVA DE RR.HH.</v>
          </cell>
          <cell r="H1054" t="str">
            <v>ORGANIZACION Y PLANEAMIENTO DE RR.HH</v>
          </cell>
          <cell r="I1054" t="str">
            <v>ORGANIZACION Y GESTION</v>
          </cell>
          <cell r="J1054">
            <v>0</v>
          </cell>
          <cell r="K1054">
            <v>0</v>
          </cell>
          <cell r="L1054" t="str">
            <v>Activos</v>
          </cell>
          <cell r="M1054" t="str">
            <v>Fuera de Convenio</v>
          </cell>
          <cell r="N1054" t="str">
            <v>Indeterminado</v>
          </cell>
          <cell r="O1054" t="str">
            <v>Edif. Petrobras</v>
          </cell>
          <cell r="P1054">
            <v>39539</v>
          </cell>
        </row>
        <row r="1055">
          <cell r="A1055">
            <v>60005064</v>
          </cell>
          <cell r="B1055" t="str">
            <v>GRANATO, MARIELA PAULA</v>
          </cell>
          <cell r="C1055" t="str">
            <v>ADMINISTRATIVO ESP.</v>
          </cell>
          <cell r="D1055">
            <v>52</v>
          </cell>
          <cell r="E1055" t="str">
            <v>Funciones Centralizadas</v>
          </cell>
          <cell r="F1055" t="str">
            <v>Fun. Centr. PB Arg. S.A.</v>
          </cell>
          <cell r="G1055" t="str">
            <v>GCIA. EJECUTIVA DE COMUNICACIONES</v>
          </cell>
          <cell r="H1055" t="str">
            <v>PUBLICIDAD, PATROCINIOS &amp; MARKETING</v>
          </cell>
          <cell r="I1055" t="str">
            <v>EVENTOS</v>
          </cell>
          <cell r="J1055">
            <v>0</v>
          </cell>
          <cell r="K1055">
            <v>0</v>
          </cell>
          <cell r="L1055" t="str">
            <v>Activos</v>
          </cell>
          <cell r="M1055" t="str">
            <v>Fuera de Convenio</v>
          </cell>
          <cell r="N1055" t="str">
            <v>Indeterminado</v>
          </cell>
          <cell r="O1055" t="str">
            <v>Edif. Petrobras</v>
          </cell>
          <cell r="P1055">
            <v>39508</v>
          </cell>
        </row>
        <row r="1056">
          <cell r="A1056">
            <v>60005068</v>
          </cell>
          <cell r="B1056" t="str">
            <v>DIEZ, GUSTAVO LISANDRO</v>
          </cell>
          <cell r="C1056" t="str">
            <v>ANALISTA SR.</v>
          </cell>
          <cell r="D1056">
            <v>57</v>
          </cell>
          <cell r="E1056" t="str">
            <v>Funciones Centralizadas</v>
          </cell>
          <cell r="F1056" t="str">
            <v>Fun. Centr. PB Arg. S.A.</v>
          </cell>
          <cell r="G1056" t="str">
            <v>GCIA. EJECUTIVA DE CTROL DE GEST Y EST P</v>
          </cell>
          <cell r="H1056" t="str">
            <v>CONTROL DE GESTION PROY., A&amp;F Y FFCC</v>
          </cell>
          <cell r="I1056" t="str">
            <v>CONTROL DE GESTION PROYECTOS</v>
          </cell>
          <cell r="J1056">
            <v>0</v>
          </cell>
          <cell r="K1056">
            <v>0</v>
          </cell>
          <cell r="L1056" t="str">
            <v>Activos</v>
          </cell>
          <cell r="M1056" t="str">
            <v>Fuera de Convenio</v>
          </cell>
          <cell r="N1056" t="str">
            <v>Indeterminado</v>
          </cell>
          <cell r="O1056" t="str">
            <v>Edif. Petrobras</v>
          </cell>
          <cell r="P1056">
            <v>39601</v>
          </cell>
        </row>
        <row r="1057">
          <cell r="A1057">
            <v>60005148</v>
          </cell>
          <cell r="B1057" t="str">
            <v>PERALTA, MARIA FERNANDA</v>
          </cell>
          <cell r="C1057" t="str">
            <v>ADMINISTRATIVO SR.</v>
          </cell>
          <cell r="D1057">
            <v>51</v>
          </cell>
          <cell r="E1057" t="str">
            <v>Funciones Centralizadas</v>
          </cell>
          <cell r="F1057" t="str">
            <v>Fun. Centr. PB Arg. S.A.</v>
          </cell>
          <cell r="G1057" t="str">
            <v>DIRECCION DE ADMINIST. Y FINANZAS</v>
          </cell>
          <cell r="H1057" t="str">
            <v>ADMINISTRACION</v>
          </cell>
          <cell r="I1057" t="str">
            <v>CUENTAS A PAGAR</v>
          </cell>
          <cell r="J1057" t="str">
            <v>RUBROS PRODUCTIVOS, PTAS &amp; YACIMIENTOS</v>
          </cell>
          <cell r="K1057">
            <v>0</v>
          </cell>
          <cell r="L1057" t="str">
            <v>Activos</v>
          </cell>
          <cell r="M1057" t="str">
            <v>Fuera de Convenio</v>
          </cell>
          <cell r="N1057" t="str">
            <v>Indeterminado</v>
          </cell>
          <cell r="O1057" t="str">
            <v>Edif. Petrobras</v>
          </cell>
          <cell r="P1057">
            <v>39661</v>
          </cell>
        </row>
        <row r="1058">
          <cell r="A1058">
            <v>60005152</v>
          </cell>
          <cell r="B1058" t="str">
            <v>FERULLO, LUCIANA</v>
          </cell>
          <cell r="C1058" t="str">
            <v>ANALISTA JR.</v>
          </cell>
          <cell r="D1058">
            <v>53</v>
          </cell>
          <cell r="E1058" t="str">
            <v>Funciones Centralizadas</v>
          </cell>
          <cell r="F1058" t="str">
            <v>Fun. Centr. PB Arg. S.A.</v>
          </cell>
          <cell r="G1058" t="str">
            <v>GCIA. EJECUTIVA DE RR.HH.</v>
          </cell>
          <cell r="H1058" t="str">
            <v>ORGANIZACION Y PLANEAMIENTO DE RR.HH</v>
          </cell>
          <cell r="I1058" t="str">
            <v>COMPENSACIONES Y BENEFICIOS</v>
          </cell>
          <cell r="J1058">
            <v>0</v>
          </cell>
          <cell r="K1058">
            <v>0</v>
          </cell>
          <cell r="L1058" t="str">
            <v>Activos</v>
          </cell>
          <cell r="M1058" t="str">
            <v>Fuera de Convenio</v>
          </cell>
          <cell r="N1058" t="str">
            <v>Indeterminado</v>
          </cell>
          <cell r="O1058" t="str">
            <v>Edif. Petrobras</v>
          </cell>
          <cell r="P1058">
            <v>39539</v>
          </cell>
        </row>
        <row r="1059">
          <cell r="A1059">
            <v>60005168</v>
          </cell>
          <cell r="B1059" t="str">
            <v>GAMERO, DIEGO</v>
          </cell>
          <cell r="C1059" t="str">
            <v>ANALISTA JR.</v>
          </cell>
          <cell r="D1059">
            <v>53</v>
          </cell>
          <cell r="E1059" t="str">
            <v>Funciones Centralizadas</v>
          </cell>
          <cell r="F1059" t="str">
            <v>Fun. Centr. PB Arg. S.A.</v>
          </cell>
          <cell r="G1059" t="str">
            <v>DIRECCION DE ADMINIST. Y FINANZAS</v>
          </cell>
          <cell r="H1059" t="str">
            <v>FINANZAS</v>
          </cell>
          <cell r="I1059" t="str">
            <v>COMEX Y SEGUROS</v>
          </cell>
          <cell r="J1059" t="str">
            <v>COBRANZAS Y LIQUIDACION DE DIVISAS</v>
          </cell>
          <cell r="K1059">
            <v>0</v>
          </cell>
          <cell r="L1059" t="str">
            <v>Activos</v>
          </cell>
          <cell r="M1059" t="str">
            <v>Fuera de Convenio</v>
          </cell>
          <cell r="N1059" t="str">
            <v>Indeterminado</v>
          </cell>
          <cell r="O1059" t="str">
            <v>Edif. Petrobras</v>
          </cell>
          <cell r="P1059">
            <v>39600</v>
          </cell>
        </row>
        <row r="1060">
          <cell r="A1060">
            <v>60005280</v>
          </cell>
          <cell r="B1060" t="str">
            <v>MEDINA, MARCELA NATALIA</v>
          </cell>
          <cell r="C1060" t="str">
            <v>ANALISTA JR.</v>
          </cell>
          <cell r="D1060">
            <v>54</v>
          </cell>
          <cell r="E1060" t="str">
            <v>Funciones Centralizadas</v>
          </cell>
          <cell r="F1060" t="str">
            <v>Fun. Centr. PB Arg. S.A.</v>
          </cell>
          <cell r="G1060" t="str">
            <v>GCIA. EJECUTIVA DE CTROL DE GEST Y EST P</v>
          </cell>
          <cell r="H1060" t="str">
            <v>CONTROL DE GESTION PROY., A&amp;F Y FFCC</v>
          </cell>
          <cell r="I1060" t="str">
            <v>CONTROL DE GESTION PROYECTOS</v>
          </cell>
          <cell r="J1060">
            <v>0</v>
          </cell>
          <cell r="K1060">
            <v>0</v>
          </cell>
          <cell r="L1060" t="str">
            <v>Activos</v>
          </cell>
          <cell r="M1060" t="str">
            <v>Fuera de Convenio</v>
          </cell>
          <cell r="N1060" t="str">
            <v>Indeterminado</v>
          </cell>
          <cell r="O1060" t="str">
            <v>Edif. Petrobras</v>
          </cell>
          <cell r="P1060">
            <v>40238</v>
          </cell>
        </row>
        <row r="1061">
          <cell r="A1061">
            <v>60005289</v>
          </cell>
          <cell r="B1061" t="str">
            <v>CASARES, DANIEL PABLO</v>
          </cell>
          <cell r="C1061" t="str">
            <v>ANALISTA SR.</v>
          </cell>
          <cell r="D1061">
            <v>56</v>
          </cell>
          <cell r="E1061" t="str">
            <v>Funciones Centralizadas</v>
          </cell>
          <cell r="F1061" t="str">
            <v>Fun. Centr. PB Arg. S.A.</v>
          </cell>
          <cell r="G1061" t="str">
            <v>DIRECCION DE ADMINIST. Y FINANZAS</v>
          </cell>
          <cell r="H1061" t="str">
            <v>COMPRAS Y CONTRATACIONES</v>
          </cell>
          <cell r="I1061" t="str">
            <v>PLANEAMIENTO Y CONTROL</v>
          </cell>
          <cell r="J1061" t="str">
            <v>PROVEEDORES Y PROCESOS</v>
          </cell>
          <cell r="K1061">
            <v>0</v>
          </cell>
          <cell r="L1061" t="str">
            <v>Activos</v>
          </cell>
          <cell r="M1061" t="str">
            <v>Fuera de Convenio</v>
          </cell>
          <cell r="N1061" t="str">
            <v>Indeterminado</v>
          </cell>
          <cell r="O1061" t="str">
            <v>Edif. Petrobras</v>
          </cell>
          <cell r="P1061">
            <v>39295</v>
          </cell>
        </row>
        <row r="1062">
          <cell r="A1062">
            <v>60005301</v>
          </cell>
          <cell r="B1062" t="str">
            <v>SICILIA, JUAN BAUTISTA</v>
          </cell>
          <cell r="C1062" t="str">
            <v>ANALISTA SSR.</v>
          </cell>
          <cell r="D1062">
            <v>54</v>
          </cell>
          <cell r="E1062" t="str">
            <v>Funciones Centralizadas</v>
          </cell>
          <cell r="F1062" t="str">
            <v>Fun. Centr. PB Arg. S.A.</v>
          </cell>
          <cell r="G1062" t="str">
            <v>DIRECCION DE ADMINIST. Y FINANZAS</v>
          </cell>
          <cell r="H1062" t="str">
            <v>ADMINISTRACION</v>
          </cell>
          <cell r="I1062" t="str">
            <v>NORMAS Y ESTADOS CONTABLES</v>
          </cell>
          <cell r="J1062" t="str">
            <v>CONSOLIDACION</v>
          </cell>
          <cell r="K1062">
            <v>0</v>
          </cell>
          <cell r="L1062" t="str">
            <v>Activos</v>
          </cell>
          <cell r="M1062" t="str">
            <v>Fuera de Convenio</v>
          </cell>
          <cell r="N1062" t="str">
            <v>Indeterminado</v>
          </cell>
          <cell r="O1062" t="str">
            <v>Edif. Petrobras</v>
          </cell>
          <cell r="P1062">
            <v>39387</v>
          </cell>
        </row>
        <row r="1063">
          <cell r="A1063">
            <v>60005306</v>
          </cell>
          <cell r="B1063" t="str">
            <v>GASPARINI, NICOLAS VICTOR</v>
          </cell>
          <cell r="C1063" t="str">
            <v>ADMINISTRATIVO SR.</v>
          </cell>
          <cell r="D1063">
            <v>51</v>
          </cell>
          <cell r="E1063" t="str">
            <v>Funciones Centralizadas</v>
          </cell>
          <cell r="F1063" t="str">
            <v>Fun. Centr. PB Arg. S.A.</v>
          </cell>
          <cell r="G1063" t="str">
            <v>DIRECCION DE ADMINIST. Y FINANZAS</v>
          </cell>
          <cell r="H1063" t="str">
            <v>FINANZAS</v>
          </cell>
          <cell r="I1063" t="str">
            <v>TESORERIA</v>
          </cell>
          <cell r="J1063" t="str">
            <v>RECAUDACIONES</v>
          </cell>
          <cell r="K1063">
            <v>0</v>
          </cell>
          <cell r="L1063" t="str">
            <v>Activos</v>
          </cell>
          <cell r="M1063" t="str">
            <v>Fuera de Convenio</v>
          </cell>
          <cell r="N1063" t="str">
            <v>Indeterminado</v>
          </cell>
          <cell r="O1063" t="str">
            <v>Edif. Petrobras</v>
          </cell>
          <cell r="P1063">
            <v>39387</v>
          </cell>
        </row>
        <row r="1064">
          <cell r="A1064">
            <v>60005311</v>
          </cell>
          <cell r="B1064" t="str">
            <v>JUAREZ GAGLIARDI, MARINA ALEJANDRA</v>
          </cell>
          <cell r="C1064" t="str">
            <v>SECRETARIA</v>
          </cell>
          <cell r="D1064">
            <v>53</v>
          </cell>
          <cell r="E1064" t="str">
            <v>Funciones Centralizadas</v>
          </cell>
          <cell r="F1064" t="str">
            <v>Fun. Centr. PB Arg. S.A.</v>
          </cell>
          <cell r="G1064" t="str">
            <v>DIRECCION DE LEGALES</v>
          </cell>
          <cell r="H1064" t="str">
            <v>LEGALES COMERCIAL</v>
          </cell>
          <cell r="I1064">
            <v>0</v>
          </cell>
          <cell r="J1064">
            <v>0</v>
          </cell>
          <cell r="K1064">
            <v>0</v>
          </cell>
          <cell r="L1064" t="str">
            <v>Activos</v>
          </cell>
          <cell r="M1064" t="str">
            <v>Fuera de Convenio</v>
          </cell>
          <cell r="N1064" t="str">
            <v>Indeterminado</v>
          </cell>
          <cell r="O1064" t="str">
            <v>Edif. Petrobras</v>
          </cell>
          <cell r="P1064">
            <v>39873</v>
          </cell>
        </row>
        <row r="1065">
          <cell r="A1065">
            <v>60005347</v>
          </cell>
          <cell r="B1065" t="str">
            <v>DE MARCO, RAMIRO</v>
          </cell>
          <cell r="C1065" t="str">
            <v>ANALISTA SSR.</v>
          </cell>
          <cell r="D1065">
            <v>54</v>
          </cell>
          <cell r="E1065" t="str">
            <v>Funciones Centralizadas</v>
          </cell>
          <cell r="F1065" t="str">
            <v>Fun. Centr. PB Arg. S.A.</v>
          </cell>
          <cell r="G1065" t="str">
            <v>GCIA. EJECUTIVA DE CSMS</v>
          </cell>
          <cell r="H1065" t="str">
            <v>CSMS E&amp;P Y COMERCIAL</v>
          </cell>
          <cell r="I1065">
            <v>0</v>
          </cell>
          <cell r="J1065">
            <v>0</v>
          </cell>
          <cell r="K1065">
            <v>0</v>
          </cell>
          <cell r="L1065" t="str">
            <v>Activos</v>
          </cell>
          <cell r="M1065" t="str">
            <v>Fuera de Convenio</v>
          </cell>
          <cell r="N1065" t="str">
            <v>Indeterminado</v>
          </cell>
          <cell r="O1065" t="str">
            <v>Edif. Petrobras</v>
          </cell>
          <cell r="P1065">
            <v>39142</v>
          </cell>
        </row>
        <row r="1066">
          <cell r="A1066">
            <v>60005352</v>
          </cell>
          <cell r="B1066" t="str">
            <v>SALVATORE, MARIANO NICOLAS</v>
          </cell>
          <cell r="C1066" t="str">
            <v>COORDINADOR</v>
          </cell>
          <cell r="D1066">
            <v>57</v>
          </cell>
          <cell r="E1066" t="str">
            <v>Funciones Centralizadas</v>
          </cell>
          <cell r="F1066" t="str">
            <v>Fun. Centr. PB Arg. S.A.</v>
          </cell>
          <cell r="G1066" t="str">
            <v>DIRECCION DE ADMINIST. Y FINANZAS</v>
          </cell>
          <cell r="H1066" t="str">
            <v>TECNOLOGIA INFORMATICA</v>
          </cell>
          <cell r="I1066" t="str">
            <v>SOLUCIONES VERTICALES DE NEGOCIO</v>
          </cell>
          <cell r="J1066" t="str">
            <v>RETAIL - APLICACIONES</v>
          </cell>
          <cell r="K1066">
            <v>0</v>
          </cell>
          <cell r="L1066" t="str">
            <v>Activos</v>
          </cell>
          <cell r="M1066" t="str">
            <v>Fuera de Convenio</v>
          </cell>
          <cell r="N1066" t="str">
            <v>Indeterminado</v>
          </cell>
          <cell r="O1066" t="str">
            <v>Edif. Petrobras</v>
          </cell>
          <cell r="P1066">
            <v>39326</v>
          </cell>
        </row>
        <row r="1067">
          <cell r="A1067">
            <v>60005353</v>
          </cell>
          <cell r="B1067" t="str">
            <v>CABRERA, MARCO ANTONIO</v>
          </cell>
          <cell r="C1067" t="str">
            <v>AUDITOR SSR.</v>
          </cell>
          <cell r="D1067">
            <v>55</v>
          </cell>
          <cell r="E1067" t="str">
            <v>Funciones Centralizadas</v>
          </cell>
          <cell r="F1067" t="str">
            <v>Fun. Centr. PB Arg. S.A.</v>
          </cell>
          <cell r="G1067" t="str">
            <v>GCIA. EJECUTIVA DE  AUDITORIA INTERNA</v>
          </cell>
          <cell r="H1067" t="str">
            <v>AUDITORIA CTROL INTERNO, COMPLIANCE, RIE</v>
          </cell>
          <cell r="I1067">
            <v>0</v>
          </cell>
          <cell r="J1067">
            <v>0</v>
          </cell>
          <cell r="K1067">
            <v>0</v>
          </cell>
          <cell r="L1067" t="str">
            <v>Activos</v>
          </cell>
          <cell r="M1067" t="str">
            <v>Fuera de Convenio</v>
          </cell>
          <cell r="N1067" t="str">
            <v>Indeterminado</v>
          </cell>
          <cell r="O1067" t="str">
            <v>Edif. Petrobras</v>
          </cell>
          <cell r="P1067">
            <v>39342</v>
          </cell>
        </row>
        <row r="1068">
          <cell r="A1068">
            <v>60005354</v>
          </cell>
          <cell r="B1068" t="str">
            <v>CUCUZZA, LAURA MARCELA</v>
          </cell>
          <cell r="C1068" t="str">
            <v>ANALISTA SR.</v>
          </cell>
          <cell r="D1068">
            <v>56</v>
          </cell>
          <cell r="E1068" t="str">
            <v>Funciones Centralizadas</v>
          </cell>
          <cell r="F1068" t="str">
            <v>Fun. Centr. PB Arg. S.A.</v>
          </cell>
          <cell r="G1068" t="str">
            <v>DIRECCION DE ADMINIST. Y FINANZAS</v>
          </cell>
          <cell r="H1068" t="str">
            <v>TECNOLOGIA INFORMATICA</v>
          </cell>
          <cell r="I1068" t="str">
            <v>SOLUCIONES VERTICALES DE NEGOCIO</v>
          </cell>
          <cell r="J1068" t="str">
            <v>RETAIL - APLICACIONES</v>
          </cell>
          <cell r="K1068">
            <v>0</v>
          </cell>
          <cell r="L1068" t="str">
            <v>Activos</v>
          </cell>
          <cell r="M1068" t="str">
            <v>Fuera de Convenio</v>
          </cell>
          <cell r="N1068" t="str">
            <v>Indeterminado</v>
          </cell>
          <cell r="O1068" t="str">
            <v>Edif. Petrobras</v>
          </cell>
          <cell r="P1068">
            <v>39326</v>
          </cell>
        </row>
        <row r="1069">
          <cell r="A1069">
            <v>60005389</v>
          </cell>
          <cell r="B1069" t="str">
            <v>GOLLETTI MADERO, NICOLAS</v>
          </cell>
          <cell r="C1069" t="str">
            <v>ADMINISTRATIVO SR.</v>
          </cell>
          <cell r="D1069">
            <v>51</v>
          </cell>
          <cell r="E1069" t="str">
            <v>Funciones Centralizadas</v>
          </cell>
          <cell r="F1069" t="str">
            <v>Fun. Centr. PB Arg. S.A.</v>
          </cell>
          <cell r="G1069" t="str">
            <v>GCIA. EJECUTIVA DE RR.HH.</v>
          </cell>
          <cell r="H1069" t="str">
            <v>SERVICIOS DE RR. HH.</v>
          </cell>
          <cell r="I1069" t="str">
            <v>MODELO DE ATENCION Y APOYO</v>
          </cell>
          <cell r="J1069">
            <v>0</v>
          </cell>
          <cell r="K1069">
            <v>0</v>
          </cell>
          <cell r="L1069" t="str">
            <v>Activos</v>
          </cell>
          <cell r="M1069" t="str">
            <v>Fuera de Convenio</v>
          </cell>
          <cell r="N1069" t="str">
            <v>Indeterminado</v>
          </cell>
          <cell r="O1069" t="str">
            <v>Edif. Petrobras</v>
          </cell>
          <cell r="P1069">
            <v>39661</v>
          </cell>
        </row>
        <row r="1070">
          <cell r="A1070">
            <v>60005390</v>
          </cell>
          <cell r="B1070" t="str">
            <v>LOPEZ SILVA, MARIANO ANDRES</v>
          </cell>
          <cell r="C1070" t="str">
            <v>ADMINISTRATIVO ESP.</v>
          </cell>
          <cell r="D1070">
            <v>52</v>
          </cell>
          <cell r="E1070" t="str">
            <v>Funciones Centralizadas</v>
          </cell>
          <cell r="F1070" t="str">
            <v>Fun. Centr. PB Arg. S.A.</v>
          </cell>
          <cell r="G1070" t="str">
            <v>DIRECCION DE ADMINIST. Y FINANZAS</v>
          </cell>
          <cell r="H1070" t="str">
            <v>ADMINISTRACION</v>
          </cell>
          <cell r="I1070" t="str">
            <v>CUENTAS A PAGAR</v>
          </cell>
          <cell r="J1070" t="str">
            <v>RUBROS PRODUCTIVOS, PTAS &amp; YACIMIENTOS</v>
          </cell>
          <cell r="K1070">
            <v>0</v>
          </cell>
          <cell r="L1070" t="str">
            <v>Activos</v>
          </cell>
          <cell r="M1070" t="str">
            <v>Fuera de Convenio</v>
          </cell>
          <cell r="N1070" t="str">
            <v>Indeterminado</v>
          </cell>
          <cell r="O1070" t="str">
            <v>Edif. Petrobras</v>
          </cell>
          <cell r="P1070">
            <v>39569</v>
          </cell>
        </row>
        <row r="1071">
          <cell r="A1071">
            <v>60005391</v>
          </cell>
          <cell r="B1071" t="str">
            <v>MECIAS, MARIA EUGENIA</v>
          </cell>
          <cell r="C1071" t="str">
            <v>ADMINISTRATIVO ESP.</v>
          </cell>
          <cell r="D1071">
            <v>52</v>
          </cell>
          <cell r="E1071" t="str">
            <v>Funciones Centralizadas</v>
          </cell>
          <cell r="F1071" t="str">
            <v>Fun. Centr. PB Arg. S.A.</v>
          </cell>
          <cell r="G1071" t="str">
            <v>DIRECCION DE ADMINIST. Y FINANZAS</v>
          </cell>
          <cell r="H1071" t="str">
            <v>FINANZAS</v>
          </cell>
          <cell r="I1071" t="str">
            <v>TESORERIA</v>
          </cell>
          <cell r="J1071" t="str">
            <v>PAGOS</v>
          </cell>
          <cell r="K1071">
            <v>0</v>
          </cell>
          <cell r="L1071" t="str">
            <v>Activos</v>
          </cell>
          <cell r="M1071" t="str">
            <v>Fuera de Convenio</v>
          </cell>
          <cell r="N1071" t="str">
            <v>Indeterminado</v>
          </cell>
          <cell r="O1071" t="str">
            <v>Edif. Petrobras</v>
          </cell>
          <cell r="P1071">
            <v>39387</v>
          </cell>
        </row>
        <row r="1072">
          <cell r="A1072">
            <v>60005490</v>
          </cell>
          <cell r="B1072" t="str">
            <v>CUELLO, YANINA LORENA</v>
          </cell>
          <cell r="C1072" t="str">
            <v>ADMINISTRATIVO ESP.</v>
          </cell>
          <cell r="D1072">
            <v>52</v>
          </cell>
          <cell r="E1072" t="str">
            <v>Funciones Centralizadas</v>
          </cell>
          <cell r="F1072" t="str">
            <v>Fun. Centr. PB Arg. S.A.</v>
          </cell>
          <cell r="G1072" t="str">
            <v>DIRECCION DE ADMINIST. Y FINANZAS</v>
          </cell>
          <cell r="H1072" t="str">
            <v>ADMINISTRACION</v>
          </cell>
          <cell r="I1072" t="str">
            <v>CUENTAS A PAGAR</v>
          </cell>
          <cell r="J1072" t="str">
            <v>RUBROS COMER. CORP. Y TRADING</v>
          </cell>
          <cell r="K1072">
            <v>0</v>
          </cell>
          <cell r="L1072" t="str">
            <v>Activos</v>
          </cell>
          <cell r="M1072" t="str">
            <v>Fuera de Convenio</v>
          </cell>
          <cell r="N1072" t="str">
            <v>Indeterminado</v>
          </cell>
          <cell r="O1072" t="str">
            <v>Edif. Petrobras</v>
          </cell>
          <cell r="P1072">
            <v>39387</v>
          </cell>
        </row>
        <row r="1073">
          <cell r="A1073">
            <v>60005672</v>
          </cell>
          <cell r="B1073" t="str">
            <v>MONTENEGRO, ALEJANDRO RUBEN</v>
          </cell>
          <cell r="C1073" t="str">
            <v>ADMINISTRATIVO ESP.</v>
          </cell>
          <cell r="D1073">
            <v>52</v>
          </cell>
          <cell r="E1073" t="str">
            <v>Funciones Centralizadas</v>
          </cell>
          <cell r="F1073" t="str">
            <v>Fun. Centr. PB Arg. S.A.</v>
          </cell>
          <cell r="G1073" t="str">
            <v>DIRECCION DE ADMINIST. Y FINANZAS</v>
          </cell>
          <cell r="H1073" t="str">
            <v>IMPUESTOS</v>
          </cell>
          <cell r="I1073" t="str">
            <v>IMPUESTOS INDIRECTOS</v>
          </cell>
          <cell r="J1073">
            <v>0</v>
          </cell>
          <cell r="K1073">
            <v>0</v>
          </cell>
          <cell r="L1073" t="str">
            <v>Activos</v>
          </cell>
          <cell r="M1073" t="str">
            <v>Fuera de Convenio</v>
          </cell>
          <cell r="N1073" t="str">
            <v>Indeterminado</v>
          </cell>
          <cell r="O1073" t="str">
            <v>Edif. Petrobras</v>
          </cell>
          <cell r="P1073">
            <v>39508</v>
          </cell>
        </row>
        <row r="1074">
          <cell r="A1074">
            <v>60005673</v>
          </cell>
          <cell r="B1074" t="str">
            <v>BOCCAZZI, NICOLAS</v>
          </cell>
          <cell r="C1074" t="str">
            <v>ADMINISTRATIVO ESP.</v>
          </cell>
          <cell r="D1074">
            <v>52</v>
          </cell>
          <cell r="E1074" t="str">
            <v>Funciones Centralizadas</v>
          </cell>
          <cell r="F1074" t="str">
            <v>Fun. Centr. PB Arg. S.A.</v>
          </cell>
          <cell r="G1074" t="str">
            <v>DIRECCION DE ADMINIST. Y FINANZAS</v>
          </cell>
          <cell r="H1074" t="str">
            <v>IMPUESTOS</v>
          </cell>
          <cell r="I1074" t="str">
            <v>PROCESOS Y SISTEMAS TRIBUTARIOS</v>
          </cell>
          <cell r="J1074">
            <v>0</v>
          </cell>
          <cell r="K1074">
            <v>0</v>
          </cell>
          <cell r="L1074" t="str">
            <v>Activos</v>
          </cell>
          <cell r="M1074" t="str">
            <v>Fuera de Convenio</v>
          </cell>
          <cell r="N1074" t="str">
            <v>Indeterminado</v>
          </cell>
          <cell r="O1074" t="str">
            <v>Edif. Petrobras</v>
          </cell>
          <cell r="P1074">
            <v>39508</v>
          </cell>
        </row>
        <row r="1075">
          <cell r="A1075">
            <v>60005674</v>
          </cell>
          <cell r="B1075" t="str">
            <v>FALCO, SEBASTIAN ANDRES</v>
          </cell>
          <cell r="C1075" t="str">
            <v>ANALISTA SSR.</v>
          </cell>
          <cell r="D1075">
            <v>54</v>
          </cell>
          <cell r="E1075" t="str">
            <v>Funciones Centralizadas</v>
          </cell>
          <cell r="F1075" t="str">
            <v>Fun. Centr. PB Arg. S.A.</v>
          </cell>
          <cell r="G1075" t="str">
            <v>DIRECCION DE ADMINIST. Y FINANZAS</v>
          </cell>
          <cell r="H1075" t="str">
            <v>IMPUESTOS</v>
          </cell>
          <cell r="I1075" t="str">
            <v>E&amp;P, AREAS Y OTRAS SOCIEDADES</v>
          </cell>
          <cell r="J1075">
            <v>0</v>
          </cell>
          <cell r="K1075">
            <v>0</v>
          </cell>
          <cell r="L1075" t="str">
            <v>Activos</v>
          </cell>
          <cell r="M1075" t="str">
            <v>Fuera de Convenio</v>
          </cell>
          <cell r="N1075" t="str">
            <v>Indeterminado</v>
          </cell>
          <cell r="O1075" t="str">
            <v>Edif. Petrobras</v>
          </cell>
          <cell r="P1075">
            <v>39508</v>
          </cell>
        </row>
        <row r="1076">
          <cell r="A1076">
            <v>60005685</v>
          </cell>
          <cell r="B1076" t="str">
            <v>FUMILLA, SILVINA ESTHER</v>
          </cell>
          <cell r="C1076" t="str">
            <v>ADMINISTRATIVO ESP.</v>
          </cell>
          <cell r="D1076">
            <v>52</v>
          </cell>
          <cell r="E1076" t="str">
            <v>Funciones Centralizadas</v>
          </cell>
          <cell r="F1076" t="str">
            <v>Fun. Centr. PB Arg. S.A.</v>
          </cell>
          <cell r="G1076" t="str">
            <v>DIRECCION DE ADMINIST. Y FINANZAS</v>
          </cell>
          <cell r="H1076" t="str">
            <v>IMPUESTOS</v>
          </cell>
          <cell r="I1076" t="str">
            <v>IMPUESTOS INDIRECTOS</v>
          </cell>
          <cell r="J1076">
            <v>0</v>
          </cell>
          <cell r="K1076">
            <v>0</v>
          </cell>
          <cell r="L1076" t="str">
            <v>Activos</v>
          </cell>
          <cell r="M1076" t="str">
            <v>Fuera de Convenio</v>
          </cell>
          <cell r="N1076" t="str">
            <v>Indeterminado</v>
          </cell>
          <cell r="O1076" t="str">
            <v>Edif. Petrobras</v>
          </cell>
          <cell r="P1076">
            <v>39508</v>
          </cell>
        </row>
        <row r="1077">
          <cell r="A1077">
            <v>60005702</v>
          </cell>
          <cell r="B1077" t="str">
            <v>CRISTOFARI, JULIETA</v>
          </cell>
          <cell r="C1077" t="str">
            <v>ANALISTA JR.</v>
          </cell>
          <cell r="D1077">
            <v>53</v>
          </cell>
          <cell r="E1077" t="str">
            <v>Funciones Centralizadas</v>
          </cell>
          <cell r="F1077" t="str">
            <v>Fun. Centr. PB Arg. S.A.</v>
          </cell>
          <cell r="G1077" t="str">
            <v>GCIA. EJECUTIVA DE CTROL DE GEST Y EST P</v>
          </cell>
          <cell r="H1077" t="str">
            <v>PLANEAMIENTO &amp; CTROL. PRESUPUESTARIO</v>
          </cell>
          <cell r="I1077" t="str">
            <v>PLAN DE NEGOCIOS, PPTO y PROYECCIONES</v>
          </cell>
          <cell r="J1077">
            <v>0</v>
          </cell>
          <cell r="K1077">
            <v>0</v>
          </cell>
          <cell r="L1077" t="str">
            <v>Activos</v>
          </cell>
          <cell r="M1077" t="str">
            <v>Fuera de Convenio</v>
          </cell>
          <cell r="N1077" t="str">
            <v>Indeterminado</v>
          </cell>
          <cell r="O1077" t="str">
            <v>Edif. Petrobras</v>
          </cell>
          <cell r="P1077">
            <v>39569</v>
          </cell>
        </row>
        <row r="1078">
          <cell r="A1078">
            <v>60005711</v>
          </cell>
          <cell r="B1078" t="str">
            <v>MILILLO, MARIEL ELENA</v>
          </cell>
          <cell r="C1078" t="str">
            <v>ANALISTA SSR.</v>
          </cell>
          <cell r="D1078">
            <v>55</v>
          </cell>
          <cell r="E1078" t="str">
            <v>Funciones Centralizadas</v>
          </cell>
          <cell r="F1078" t="str">
            <v>Fun. Centr. PB Arg. S.A.</v>
          </cell>
          <cell r="G1078" t="str">
            <v>DIRECCION DE ADMINIST. Y FINANZAS</v>
          </cell>
          <cell r="H1078" t="str">
            <v>IMPUESTOS</v>
          </cell>
          <cell r="I1078" t="str">
            <v>PROCESOS Y SISTEMAS TRIBUTARIOS</v>
          </cell>
          <cell r="J1078">
            <v>0</v>
          </cell>
          <cell r="K1078">
            <v>0</v>
          </cell>
          <cell r="L1078" t="str">
            <v>Activos</v>
          </cell>
          <cell r="M1078" t="str">
            <v>Fuera de Convenio</v>
          </cell>
          <cell r="N1078" t="str">
            <v>Indeterminado</v>
          </cell>
          <cell r="O1078" t="str">
            <v>Edif. Petrobras</v>
          </cell>
          <cell r="P1078">
            <v>39545</v>
          </cell>
        </row>
        <row r="1079">
          <cell r="A1079">
            <v>60005715</v>
          </cell>
          <cell r="B1079" t="str">
            <v>CORTI, MARIANA LAURA</v>
          </cell>
          <cell r="C1079" t="str">
            <v>ANALISTA JR.</v>
          </cell>
          <cell r="D1079">
            <v>53</v>
          </cell>
          <cell r="E1079" t="str">
            <v>Funciones Centralizadas</v>
          </cell>
          <cell r="F1079" t="str">
            <v>Fun. Centr. PB Arg. S.A.</v>
          </cell>
          <cell r="G1079" t="str">
            <v>GCIA. EJECUTIVA DE COMUNICACIONES</v>
          </cell>
          <cell r="H1079" t="str">
            <v>ASUNTOS CORPORATIVOS Y PRENSA</v>
          </cell>
          <cell r="I1079" t="str">
            <v>RESPONSABILIDAD SOCIAL EMPRESARIA</v>
          </cell>
          <cell r="J1079">
            <v>0</v>
          </cell>
          <cell r="K1079">
            <v>0</v>
          </cell>
          <cell r="L1079" t="str">
            <v>Activos</v>
          </cell>
          <cell r="M1079" t="str">
            <v>Fuera de Convenio</v>
          </cell>
          <cell r="N1079" t="str">
            <v>Indeterminado</v>
          </cell>
          <cell r="O1079" t="str">
            <v>Edif. Petrobras</v>
          </cell>
          <cell r="P1079">
            <v>39722</v>
          </cell>
        </row>
        <row r="1080">
          <cell r="A1080">
            <v>60005806</v>
          </cell>
          <cell r="B1080" t="str">
            <v>BRITOS MANRIQUEZ, CARLOS ALEJANDRO</v>
          </cell>
          <cell r="C1080" t="str">
            <v>ANALISTA SSR.</v>
          </cell>
          <cell r="D1080">
            <v>54</v>
          </cell>
          <cell r="E1080" t="str">
            <v>Funciones Centralizadas</v>
          </cell>
          <cell r="F1080" t="str">
            <v>Fun. Centr. PB Arg. S.A.</v>
          </cell>
          <cell r="G1080" t="str">
            <v>DIRECCION DE ADMINIST. Y FINANZAS</v>
          </cell>
          <cell r="H1080" t="str">
            <v>ADMINISTRACION</v>
          </cell>
          <cell r="I1080" t="str">
            <v>CONTABILIDAD GENERAL</v>
          </cell>
          <cell r="J1080" t="str">
            <v>CONTABILIDAD E&amp;P</v>
          </cell>
          <cell r="K1080">
            <v>0</v>
          </cell>
          <cell r="L1080" t="str">
            <v>Activos</v>
          </cell>
          <cell r="M1080" t="str">
            <v>Fuera de Convenio</v>
          </cell>
          <cell r="N1080" t="str">
            <v>Indeterminado</v>
          </cell>
          <cell r="O1080" t="str">
            <v>Edif. Petrobras</v>
          </cell>
          <cell r="P1080">
            <v>39600</v>
          </cell>
        </row>
        <row r="1081">
          <cell r="A1081">
            <v>60005807</v>
          </cell>
          <cell r="B1081" t="str">
            <v>MILLONE, MARIA EUGENIA</v>
          </cell>
          <cell r="C1081" t="str">
            <v>ADMINISTRATIVO SR.</v>
          </cell>
          <cell r="D1081">
            <v>51</v>
          </cell>
          <cell r="E1081" t="str">
            <v>Funciones Centralizadas</v>
          </cell>
          <cell r="F1081" t="str">
            <v>Fun. Centr. PB Arg. S.A.</v>
          </cell>
          <cell r="G1081" t="str">
            <v>DIRECCION DE ADMINIST. Y FINANZAS</v>
          </cell>
          <cell r="H1081" t="str">
            <v>ADMINISTRACION</v>
          </cell>
          <cell r="I1081" t="str">
            <v>CUENTAS A PAGAR</v>
          </cell>
          <cell r="J1081" t="str">
            <v>RUBROS PRODUCTIVOS, PTAS &amp; YACIMIENTOS</v>
          </cell>
          <cell r="K1081">
            <v>0</v>
          </cell>
          <cell r="L1081" t="str">
            <v>Activos</v>
          </cell>
          <cell r="M1081" t="str">
            <v>Fuera de Convenio</v>
          </cell>
          <cell r="N1081" t="str">
            <v>Indeterminado</v>
          </cell>
          <cell r="O1081" t="str">
            <v>Edif. Petrobras</v>
          </cell>
          <cell r="P1081">
            <v>39600</v>
          </cell>
        </row>
        <row r="1082">
          <cell r="A1082">
            <v>60005816</v>
          </cell>
          <cell r="B1082" t="str">
            <v>FAGNOLA, MARIA EUGENIA</v>
          </cell>
          <cell r="C1082" t="str">
            <v>ANALISTA JR.</v>
          </cell>
          <cell r="D1082">
            <v>53</v>
          </cell>
          <cell r="E1082" t="str">
            <v>Funciones Centralizadas</v>
          </cell>
          <cell r="F1082" t="str">
            <v>Fun. Centr. PB Arg. S.A.</v>
          </cell>
          <cell r="G1082" t="str">
            <v>DIRECCION DE ADMINIST. Y FINANZAS</v>
          </cell>
          <cell r="H1082" t="str">
            <v>FINANZAS</v>
          </cell>
          <cell r="I1082" t="str">
            <v>COMEX Y SEGUROS</v>
          </cell>
          <cell r="J1082" t="str">
            <v>IMPORTACIONES</v>
          </cell>
          <cell r="K1082">
            <v>0</v>
          </cell>
          <cell r="L1082" t="str">
            <v>Activos</v>
          </cell>
          <cell r="M1082" t="str">
            <v>Fuera de Convenio</v>
          </cell>
          <cell r="N1082" t="str">
            <v>Indeterminado</v>
          </cell>
          <cell r="O1082" t="str">
            <v>Edif. Petrobras</v>
          </cell>
          <cell r="P1082">
            <v>39600</v>
          </cell>
        </row>
        <row r="1083">
          <cell r="A1083">
            <v>60005819</v>
          </cell>
          <cell r="B1083" t="str">
            <v>MISISCA, MARCELO FABIAN</v>
          </cell>
          <cell r="C1083" t="str">
            <v>LIDER</v>
          </cell>
          <cell r="D1083">
            <v>56</v>
          </cell>
          <cell r="E1083" t="str">
            <v>Funciones Centralizadas</v>
          </cell>
          <cell r="F1083" t="str">
            <v>Fun. Centr. PB Arg. S.A.</v>
          </cell>
          <cell r="G1083" t="str">
            <v>DIRECCION DE ADMINIST. Y FINANZAS</v>
          </cell>
          <cell r="H1083" t="str">
            <v>TECNOLOGIA INFORMATICA</v>
          </cell>
          <cell r="I1083" t="str">
            <v>OPERACIONES Y TELECOMUNICACIONES</v>
          </cell>
          <cell r="J1083" t="str">
            <v>ATENCION DE USUARIOS</v>
          </cell>
          <cell r="K1083">
            <v>0</v>
          </cell>
          <cell r="L1083" t="str">
            <v>Activos</v>
          </cell>
          <cell r="M1083" t="str">
            <v>Fuera de Convenio</v>
          </cell>
          <cell r="N1083" t="str">
            <v>Indeterminado</v>
          </cell>
          <cell r="O1083" t="str">
            <v>Edif. Petrobras</v>
          </cell>
          <cell r="P1083">
            <v>39600</v>
          </cell>
        </row>
        <row r="1084">
          <cell r="A1084">
            <v>60005900</v>
          </cell>
          <cell r="B1084" t="str">
            <v>FERNANDEZ, PATRICIA SOLEDAD</v>
          </cell>
          <cell r="C1084" t="str">
            <v>ADMINISTRATIVO SR.</v>
          </cell>
          <cell r="D1084">
            <v>51</v>
          </cell>
          <cell r="E1084" t="str">
            <v>Funciones Centralizadas</v>
          </cell>
          <cell r="F1084" t="str">
            <v>Fun. Centr. PB Arg. S.A.</v>
          </cell>
          <cell r="G1084" t="str">
            <v>DIRECCION DE ADMINIST. Y FINANZAS</v>
          </cell>
          <cell r="H1084" t="str">
            <v>ADMINISTRACION</v>
          </cell>
          <cell r="I1084" t="str">
            <v>CUENTAS A PAGAR</v>
          </cell>
          <cell r="J1084" t="str">
            <v>RUBROS PRODUCTIVOS, PTAS &amp; YACIMIENTOS</v>
          </cell>
          <cell r="K1084">
            <v>0</v>
          </cell>
          <cell r="L1084" t="str">
            <v>Activos</v>
          </cell>
          <cell r="M1084" t="str">
            <v>Fuera de Convenio</v>
          </cell>
          <cell r="N1084" t="str">
            <v>Indeterminado</v>
          </cell>
          <cell r="O1084" t="str">
            <v>Edif. Petrobras</v>
          </cell>
          <cell r="P1084">
            <v>39661</v>
          </cell>
        </row>
        <row r="1085">
          <cell r="A1085">
            <v>60005901</v>
          </cell>
          <cell r="B1085" t="str">
            <v>MARQUEZ, FLAVIO GERMAN</v>
          </cell>
          <cell r="C1085" t="str">
            <v>ANALISTA SR.</v>
          </cell>
          <cell r="D1085">
            <v>54</v>
          </cell>
          <cell r="E1085" t="str">
            <v>Funciones Centralizadas</v>
          </cell>
          <cell r="F1085" t="str">
            <v>Fun. Centr. PB Arg. S.A.</v>
          </cell>
          <cell r="G1085" t="str">
            <v>DIRECCION COMERCIAL</v>
          </cell>
          <cell r="H1085" t="str">
            <v>PLANIFICACION Y SUMINISTROS</v>
          </cell>
          <cell r="I1085" t="str">
            <v>SUMINISTROS</v>
          </cell>
          <cell r="J1085" t="str">
            <v>CONTRATACION DE TRANSPORTE</v>
          </cell>
          <cell r="K1085">
            <v>0</v>
          </cell>
          <cell r="L1085" t="str">
            <v>Activos</v>
          </cell>
          <cell r="M1085" t="str">
            <v>Fuera de Convenio</v>
          </cell>
          <cell r="N1085" t="str">
            <v>Indeterminado</v>
          </cell>
          <cell r="O1085" t="str">
            <v>Edif. Petrobras</v>
          </cell>
          <cell r="P1085">
            <v>39666</v>
          </cell>
        </row>
        <row r="1086">
          <cell r="A1086">
            <v>60005903</v>
          </cell>
          <cell r="B1086" t="str">
            <v>SARTORI, NATALIA GISELLE</v>
          </cell>
          <cell r="C1086" t="str">
            <v>ADMINISTRATIVO ESP.</v>
          </cell>
          <cell r="D1086">
            <v>52</v>
          </cell>
          <cell r="E1086" t="str">
            <v>Funciones Centralizadas</v>
          </cell>
          <cell r="F1086" t="str">
            <v>Fun. Centr. PB Arg. S.A.</v>
          </cell>
          <cell r="G1086" t="str">
            <v>DIRECCION DE ADMINIST. Y FINANZAS</v>
          </cell>
          <cell r="H1086" t="str">
            <v>ADMINISTRACION</v>
          </cell>
          <cell r="I1086" t="str">
            <v>CUENTAS A PAGAR</v>
          </cell>
          <cell r="J1086" t="str">
            <v>RUBROS COMER. CORP. Y TRADING</v>
          </cell>
          <cell r="K1086">
            <v>0</v>
          </cell>
          <cell r="L1086" t="str">
            <v>Activos</v>
          </cell>
          <cell r="M1086" t="str">
            <v>Fuera de Convenio</v>
          </cell>
          <cell r="N1086" t="str">
            <v>Indeterminado</v>
          </cell>
          <cell r="O1086" t="str">
            <v>Edif. Petrobras</v>
          </cell>
          <cell r="P1086">
            <v>39665</v>
          </cell>
        </row>
        <row r="1087">
          <cell r="A1087">
            <v>60005907</v>
          </cell>
          <cell r="B1087" t="str">
            <v>KUCK, ALFREDO GABRIEL</v>
          </cell>
          <cell r="C1087" t="str">
            <v>ANALISTA SR.</v>
          </cell>
          <cell r="D1087">
            <v>56</v>
          </cell>
          <cell r="E1087" t="str">
            <v>Funciones Centralizadas</v>
          </cell>
          <cell r="F1087" t="str">
            <v>Fun. Centr. PB Arg. S.A.</v>
          </cell>
          <cell r="G1087" t="str">
            <v>DIRECCION DE ADMINIST. Y FINANZAS</v>
          </cell>
          <cell r="H1087" t="str">
            <v>COMPRAS Y CONTRATACIONES</v>
          </cell>
          <cell r="I1087" t="str">
            <v>PLANEAMIENTO Y CONTROL</v>
          </cell>
          <cell r="J1087" t="str">
            <v>STOCKS E INVENTARIOS</v>
          </cell>
          <cell r="K1087">
            <v>0</v>
          </cell>
          <cell r="L1087" t="str">
            <v>Activos</v>
          </cell>
          <cell r="M1087" t="str">
            <v>Fuera de Convenio</v>
          </cell>
          <cell r="N1087" t="str">
            <v>Indeterminado</v>
          </cell>
          <cell r="O1087" t="str">
            <v>Edif. Petrobras</v>
          </cell>
          <cell r="P1087">
            <v>39668</v>
          </cell>
        </row>
        <row r="1088">
          <cell r="A1088">
            <v>60005913</v>
          </cell>
          <cell r="B1088" t="str">
            <v>MENENDEZ, MATIAS XAVIER</v>
          </cell>
          <cell r="C1088" t="str">
            <v>ADMINISTRATIVO SR.</v>
          </cell>
          <cell r="D1088">
            <v>51</v>
          </cell>
          <cell r="E1088" t="str">
            <v>Funciones Centralizadas</v>
          </cell>
          <cell r="F1088" t="str">
            <v>Fun. Centr. PB Arg. S.A.</v>
          </cell>
          <cell r="G1088" t="str">
            <v>DIRECCION DE ADMINIST. Y FINANZAS</v>
          </cell>
          <cell r="H1088" t="str">
            <v>ADMINISTRACION</v>
          </cell>
          <cell r="I1088" t="str">
            <v>CUENTAS A PAGAR</v>
          </cell>
          <cell r="J1088" t="str">
            <v>RUBROS PRODUCTIVOS, PTAS &amp; YACIMIENTOS</v>
          </cell>
          <cell r="K1088">
            <v>0</v>
          </cell>
          <cell r="L1088" t="str">
            <v>Activos</v>
          </cell>
          <cell r="M1088" t="str">
            <v>Fuera de Convenio</v>
          </cell>
          <cell r="N1088" t="str">
            <v>Indeterminado</v>
          </cell>
          <cell r="O1088" t="str">
            <v>Edif. Petrobras</v>
          </cell>
          <cell r="P1088">
            <v>39671</v>
          </cell>
        </row>
        <row r="1089">
          <cell r="A1089">
            <v>60005916</v>
          </cell>
          <cell r="B1089" t="str">
            <v>FINKELSTEIN, ANDRES</v>
          </cell>
          <cell r="C1089" t="str">
            <v>ANALISTA JR.</v>
          </cell>
          <cell r="D1089">
            <v>53</v>
          </cell>
          <cell r="E1089" t="str">
            <v>Funciones Centralizadas</v>
          </cell>
          <cell r="F1089" t="str">
            <v>Fun. Centr. PB Arg. S.A.</v>
          </cell>
          <cell r="G1089" t="str">
            <v>DIRECCION DE ADMINIST. Y FINANZAS</v>
          </cell>
          <cell r="H1089" t="str">
            <v>ADMINISTRACION</v>
          </cell>
          <cell r="I1089" t="str">
            <v>CUENTAS A PAGAR</v>
          </cell>
          <cell r="J1089" t="str">
            <v>ANALISIS Y CONTROL DE PASIVOS COM.</v>
          </cell>
          <cell r="K1089">
            <v>0</v>
          </cell>
          <cell r="L1089" t="str">
            <v>Activos</v>
          </cell>
          <cell r="M1089" t="str">
            <v>Fuera de Convenio</v>
          </cell>
          <cell r="N1089" t="str">
            <v>Indeterminado</v>
          </cell>
          <cell r="O1089" t="str">
            <v>Edif. Petrobras</v>
          </cell>
          <cell r="P1089">
            <v>39679</v>
          </cell>
        </row>
        <row r="1090">
          <cell r="A1090">
            <v>60005933</v>
          </cell>
          <cell r="B1090" t="str">
            <v>ELIZATHE, FLORENCIA LILIANA</v>
          </cell>
          <cell r="C1090" t="str">
            <v>ANALISTA SSR.</v>
          </cell>
          <cell r="D1090">
            <v>54</v>
          </cell>
          <cell r="E1090" t="str">
            <v>Funciones Centralizadas</v>
          </cell>
          <cell r="F1090" t="str">
            <v>Fun. Centr. PB Arg. S.A.</v>
          </cell>
          <cell r="G1090" t="str">
            <v>GCIA. EJECUTIVA DE CTROL DE GEST Y EST P</v>
          </cell>
          <cell r="H1090" t="str">
            <v>PLANEAMIENTO &amp; CTROL. PRESUPUESTARIO</v>
          </cell>
          <cell r="I1090">
            <v>0</v>
          </cell>
          <cell r="J1090">
            <v>0</v>
          </cell>
          <cell r="K1090">
            <v>0</v>
          </cell>
          <cell r="L1090" t="str">
            <v>Activos</v>
          </cell>
          <cell r="M1090" t="str">
            <v>Fuera de Convenio</v>
          </cell>
          <cell r="N1090" t="str">
            <v>Indeterminado</v>
          </cell>
          <cell r="O1090" t="str">
            <v>Edif. Petrobras</v>
          </cell>
          <cell r="P1090">
            <v>39692</v>
          </cell>
        </row>
        <row r="1091">
          <cell r="A1091">
            <v>60005936</v>
          </cell>
          <cell r="B1091" t="str">
            <v>CENTAMORI, CLAUDIA ALEJANDRA</v>
          </cell>
          <cell r="C1091" t="str">
            <v>ANALISTA SSR.</v>
          </cell>
          <cell r="D1091">
            <v>54</v>
          </cell>
          <cell r="E1091" t="str">
            <v>Funciones Centralizadas</v>
          </cell>
          <cell r="F1091" t="str">
            <v>Fun. Centr. PB Arg. S.A.</v>
          </cell>
          <cell r="G1091" t="str">
            <v>DIRECCION DE ADMINIST. Y FINANZAS</v>
          </cell>
          <cell r="H1091" t="str">
            <v>TECNOLOGIA INFORMATICA</v>
          </cell>
          <cell r="I1091" t="str">
            <v>SOLUCIONES VERTICALES DE NEGOCIO</v>
          </cell>
          <cell r="J1091" t="str">
            <v>PLANEAMIENTO Y EVALUACION DE PERFORMANCE</v>
          </cell>
          <cell r="K1091">
            <v>0</v>
          </cell>
          <cell r="L1091" t="str">
            <v>Activos</v>
          </cell>
          <cell r="M1091" t="str">
            <v>Fuera de Convenio</v>
          </cell>
          <cell r="N1091" t="str">
            <v>Indeterminado</v>
          </cell>
          <cell r="O1091" t="str">
            <v>Edif. Petrobras</v>
          </cell>
          <cell r="P1091">
            <v>39873</v>
          </cell>
        </row>
        <row r="1092">
          <cell r="A1092">
            <v>60005940</v>
          </cell>
          <cell r="B1092" t="str">
            <v>MARIN, ARIEL FERNANDO</v>
          </cell>
          <cell r="C1092" t="str">
            <v>LIDER</v>
          </cell>
          <cell r="D1092">
            <v>56</v>
          </cell>
          <cell r="E1092" t="str">
            <v>Funciones Centralizadas</v>
          </cell>
          <cell r="F1092" t="str">
            <v>Fun. Centr. PB Arg. S.A.</v>
          </cell>
          <cell r="G1092" t="str">
            <v>DIRECCION DE ADMINIST. Y FINANZAS</v>
          </cell>
          <cell r="H1092" t="str">
            <v>TECNOLOGIA INFORMATICA</v>
          </cell>
          <cell r="I1092" t="str">
            <v>OPERACIONES Y TELECOMUNICACIONES</v>
          </cell>
          <cell r="J1092" t="str">
            <v>OPERACIONES</v>
          </cell>
          <cell r="K1092">
            <v>0</v>
          </cell>
          <cell r="L1092" t="str">
            <v>Activos</v>
          </cell>
          <cell r="M1092" t="str">
            <v>Fuera de Convenio</v>
          </cell>
          <cell r="N1092" t="str">
            <v>Indeterminado</v>
          </cell>
          <cell r="O1092" t="str">
            <v>Edif. Petrobras</v>
          </cell>
          <cell r="P1092">
            <v>39692</v>
          </cell>
        </row>
        <row r="1093">
          <cell r="A1093">
            <v>60005941</v>
          </cell>
          <cell r="B1093" t="str">
            <v>ROSSI, CARLOS ALBERTO</v>
          </cell>
          <cell r="C1093" t="str">
            <v>ANALISTA SR.</v>
          </cell>
          <cell r="D1093">
            <v>56</v>
          </cell>
          <cell r="E1093" t="str">
            <v>Funciones Centralizadas</v>
          </cell>
          <cell r="F1093" t="str">
            <v>Fun. Centr. PB Arg. S.A.</v>
          </cell>
          <cell r="G1093" t="str">
            <v>DIRECCION DE ADMINIST. Y FINANZAS</v>
          </cell>
          <cell r="H1093" t="str">
            <v>TECNOLOGIA INFORMATICA</v>
          </cell>
          <cell r="I1093" t="str">
            <v>GOBIERNO DE PROCESOS Y SOLUCIONES</v>
          </cell>
          <cell r="J1093" t="str">
            <v>CICLO COMERCIAL, MANT. , PRODUC. Y PROY</v>
          </cell>
          <cell r="K1093">
            <v>0</v>
          </cell>
          <cell r="L1093" t="str">
            <v>Activos</v>
          </cell>
          <cell r="M1093" t="str">
            <v>Fuera de Convenio</v>
          </cell>
          <cell r="N1093" t="str">
            <v>Indeterminado</v>
          </cell>
          <cell r="O1093" t="str">
            <v>Edif. Petrobras</v>
          </cell>
          <cell r="P1093">
            <v>39692</v>
          </cell>
        </row>
        <row r="1094">
          <cell r="A1094">
            <v>60005956</v>
          </cell>
          <cell r="B1094" t="str">
            <v>MARTINEZ, MARIA INES</v>
          </cell>
          <cell r="C1094" t="str">
            <v>ANALISTA JR.</v>
          </cell>
          <cell r="D1094">
            <v>53</v>
          </cell>
          <cell r="E1094" t="str">
            <v>Funciones Centralizadas</v>
          </cell>
          <cell r="F1094" t="str">
            <v>Fun. Centr. PB Arg. S.A.</v>
          </cell>
          <cell r="G1094" t="str">
            <v>DIRECCION DE ADMINIST. Y FINANZAS</v>
          </cell>
          <cell r="H1094" t="str">
            <v>ADMINISTRACION</v>
          </cell>
          <cell r="I1094" t="str">
            <v>CONTABILIDAD GENERAL</v>
          </cell>
          <cell r="J1094" t="str">
            <v>GESTION DE PATRIMONIO</v>
          </cell>
          <cell r="K1094">
            <v>0</v>
          </cell>
          <cell r="L1094" t="str">
            <v>Activos</v>
          </cell>
          <cell r="M1094" t="str">
            <v>Fuera de Convenio</v>
          </cell>
          <cell r="N1094" t="str">
            <v>Indeterminado</v>
          </cell>
          <cell r="O1094" t="str">
            <v>Edif. Petrobras</v>
          </cell>
          <cell r="P1094">
            <v>39783</v>
          </cell>
        </row>
        <row r="1095">
          <cell r="A1095">
            <v>60005963</v>
          </cell>
          <cell r="B1095" t="str">
            <v>QUILMORE, MARIA LAURA</v>
          </cell>
          <cell r="C1095" t="str">
            <v>AUDITOR SSR.</v>
          </cell>
          <cell r="D1095">
            <v>55</v>
          </cell>
          <cell r="E1095" t="str">
            <v>Funciones Centralizadas</v>
          </cell>
          <cell r="F1095" t="str">
            <v>Fun. Centr. PB Arg. S.A.</v>
          </cell>
          <cell r="G1095" t="str">
            <v>GCIA. EJECUTIVA DE  AUDITORIA INTERNA</v>
          </cell>
          <cell r="H1095" t="str">
            <v>AUDITORIA INDUSTRIAL, G&amp;E, LOGISTICA Y P</v>
          </cell>
          <cell r="I1095">
            <v>0</v>
          </cell>
          <cell r="J1095">
            <v>0</v>
          </cell>
          <cell r="K1095">
            <v>0</v>
          </cell>
          <cell r="L1095" t="str">
            <v>Activos</v>
          </cell>
          <cell r="M1095" t="str">
            <v>Fuera de Convenio</v>
          </cell>
          <cell r="N1095" t="str">
            <v>Indeterminado</v>
          </cell>
          <cell r="O1095" t="str">
            <v>Edif. Petrobras</v>
          </cell>
          <cell r="P1095">
            <v>39706</v>
          </cell>
        </row>
        <row r="1096">
          <cell r="A1096">
            <v>60005969</v>
          </cell>
          <cell r="B1096" t="str">
            <v>NUÑEZ, MARIA DOLORES</v>
          </cell>
          <cell r="C1096" t="str">
            <v>COMPRADOR SSR.</v>
          </cell>
          <cell r="D1096">
            <v>54</v>
          </cell>
          <cell r="E1096" t="str">
            <v>Funciones Centralizadas</v>
          </cell>
          <cell r="F1096" t="str">
            <v>Fun. Centr. PB Arg. S.A.</v>
          </cell>
          <cell r="G1096" t="str">
            <v>DIRECCION DE ADMINIST. Y FINANZAS</v>
          </cell>
          <cell r="H1096" t="str">
            <v>COMPRAS Y CONTRATACIONES</v>
          </cell>
          <cell r="I1096" t="str">
            <v>E&amp;P</v>
          </cell>
          <cell r="J1096" t="str">
            <v>PROYECTOS Y OBRAS</v>
          </cell>
          <cell r="K1096">
            <v>0</v>
          </cell>
          <cell r="L1096" t="str">
            <v>Activos</v>
          </cell>
          <cell r="M1096" t="str">
            <v>Fuera de Convenio</v>
          </cell>
          <cell r="N1096" t="str">
            <v>Indeterminado</v>
          </cell>
          <cell r="O1096" t="str">
            <v>Edif. Petrobras</v>
          </cell>
          <cell r="P1096">
            <v>39706</v>
          </cell>
        </row>
        <row r="1097">
          <cell r="A1097">
            <v>60006014</v>
          </cell>
          <cell r="B1097" t="str">
            <v>SUFFO, CARLOS</v>
          </cell>
          <cell r="C1097" t="str">
            <v>ANALISTA SSR.</v>
          </cell>
          <cell r="D1097">
            <v>53</v>
          </cell>
          <cell r="E1097" t="str">
            <v>Funciones Centralizadas</v>
          </cell>
          <cell r="F1097" t="str">
            <v>Fun. Centr. PB Arg. S.A.</v>
          </cell>
          <cell r="G1097" t="str">
            <v>DIRECCION COMERCIAL</v>
          </cell>
          <cell r="H1097" t="str">
            <v>PLANIFICACION Y SUMINISTROS</v>
          </cell>
          <cell r="I1097" t="str">
            <v>SUMINISTROS</v>
          </cell>
          <cell r="J1097" t="str">
            <v>BACK OFFICE Y ADM. DE OP.</v>
          </cell>
          <cell r="K1097">
            <v>0</v>
          </cell>
          <cell r="L1097" t="str">
            <v>Activos</v>
          </cell>
          <cell r="M1097" t="str">
            <v>Fuera de Convenio</v>
          </cell>
          <cell r="N1097" t="str">
            <v>Indeterminado</v>
          </cell>
          <cell r="O1097" t="str">
            <v>Edif. Petrobras</v>
          </cell>
          <cell r="P1097">
            <v>39736</v>
          </cell>
        </row>
        <row r="1098">
          <cell r="A1098">
            <v>60006025</v>
          </cell>
          <cell r="B1098" t="str">
            <v>STRADA, PABLO</v>
          </cell>
          <cell r="C1098" t="str">
            <v>ABOGADO SR.</v>
          </cell>
          <cell r="D1098">
            <v>56</v>
          </cell>
          <cell r="E1098" t="str">
            <v>Funciones Centralizadas</v>
          </cell>
          <cell r="F1098" t="str">
            <v>Fun. Centr. PB Arg. S.A.</v>
          </cell>
          <cell r="G1098" t="str">
            <v>DIRECCION DE LEGALES</v>
          </cell>
          <cell r="H1098" t="str">
            <v>LEGALES INDUSTRIAL, CSMS Y COMPLIANCE</v>
          </cell>
          <cell r="I1098">
            <v>0</v>
          </cell>
          <cell r="J1098">
            <v>0</v>
          </cell>
          <cell r="K1098">
            <v>0</v>
          </cell>
          <cell r="L1098" t="str">
            <v>Activos</v>
          </cell>
          <cell r="M1098" t="str">
            <v>Fuera de Convenio</v>
          </cell>
          <cell r="N1098" t="str">
            <v>Indeterminado</v>
          </cell>
          <cell r="O1098" t="str">
            <v>Edif. Petrobras</v>
          </cell>
          <cell r="P1098">
            <v>39762</v>
          </cell>
        </row>
        <row r="1099">
          <cell r="A1099">
            <v>60006026</v>
          </cell>
          <cell r="B1099" t="str">
            <v>ARZENO, EDUARDO</v>
          </cell>
          <cell r="C1099" t="str">
            <v>ABOGADO SR.</v>
          </cell>
          <cell r="D1099">
            <v>56</v>
          </cell>
          <cell r="E1099" t="str">
            <v>Funciones Centralizadas</v>
          </cell>
          <cell r="F1099" t="str">
            <v>Fun. Centr. PB Arg. S.A.</v>
          </cell>
          <cell r="G1099" t="str">
            <v>DIRECCION DE LEGALES</v>
          </cell>
          <cell r="H1099" t="str">
            <v>LEGALES INDUSTRIAL, CSMS Y COMPLIANCE</v>
          </cell>
          <cell r="I1099">
            <v>0</v>
          </cell>
          <cell r="J1099">
            <v>0</v>
          </cell>
          <cell r="K1099">
            <v>0</v>
          </cell>
          <cell r="L1099" t="str">
            <v>Activos</v>
          </cell>
          <cell r="M1099" t="str">
            <v>Fuera de Convenio</v>
          </cell>
          <cell r="N1099" t="str">
            <v>Indeterminado</v>
          </cell>
          <cell r="O1099" t="str">
            <v>Edif. Petrobras</v>
          </cell>
          <cell r="P1099">
            <v>39762</v>
          </cell>
        </row>
        <row r="1100">
          <cell r="A1100">
            <v>60006041</v>
          </cell>
          <cell r="B1100" t="str">
            <v>FERNANDEZ, ESTEBAN</v>
          </cell>
          <cell r="C1100" t="str">
            <v>ADMINISTRATIVO SR.</v>
          </cell>
          <cell r="D1100">
            <v>51</v>
          </cell>
          <cell r="E1100" t="str">
            <v>Funciones Centralizadas</v>
          </cell>
          <cell r="F1100" t="str">
            <v>Fun. Centr. PB Arg. S.A.</v>
          </cell>
          <cell r="G1100" t="str">
            <v>DIRECCION DE ADMINIST. Y FINANZAS</v>
          </cell>
          <cell r="H1100" t="str">
            <v>FINANZAS</v>
          </cell>
          <cell r="I1100" t="str">
            <v>TESORERIA</v>
          </cell>
          <cell r="J1100" t="str">
            <v>PAGOS</v>
          </cell>
          <cell r="K1100">
            <v>0</v>
          </cell>
          <cell r="L1100" t="str">
            <v>Activos</v>
          </cell>
          <cell r="M1100" t="str">
            <v>Fuera de Convenio</v>
          </cell>
          <cell r="N1100" t="str">
            <v>Indeterminado</v>
          </cell>
          <cell r="O1100" t="str">
            <v>Edif. Petrobras</v>
          </cell>
          <cell r="P1100">
            <v>39762</v>
          </cell>
        </row>
        <row r="1101">
          <cell r="A1101">
            <v>60006043</v>
          </cell>
          <cell r="B1101" t="str">
            <v>GENTILE, JORGE DIEGO</v>
          </cell>
          <cell r="C1101" t="str">
            <v>ADMINISTRATIVO ESP.</v>
          </cell>
          <cell r="D1101">
            <v>52</v>
          </cell>
          <cell r="E1101" t="str">
            <v>Funciones Centralizadas</v>
          </cell>
          <cell r="F1101" t="str">
            <v>Fun. Centr. PB Arg. S.A.</v>
          </cell>
          <cell r="G1101" t="str">
            <v>DIRECCION DE ADMINIST. Y FINANZAS</v>
          </cell>
          <cell r="H1101" t="str">
            <v>FINANZAS</v>
          </cell>
          <cell r="I1101" t="str">
            <v>TESORERIA</v>
          </cell>
          <cell r="J1101" t="str">
            <v>RECAUDACIONES</v>
          </cell>
          <cell r="K1101">
            <v>0</v>
          </cell>
          <cell r="L1101" t="str">
            <v>Activos</v>
          </cell>
          <cell r="M1101" t="str">
            <v>Fuera de Convenio</v>
          </cell>
          <cell r="N1101" t="str">
            <v>Indeterminado</v>
          </cell>
          <cell r="O1101" t="str">
            <v>Edif. Petrobras</v>
          </cell>
          <cell r="P1101">
            <v>39762</v>
          </cell>
        </row>
        <row r="1102">
          <cell r="A1102">
            <v>60006044</v>
          </cell>
          <cell r="B1102" t="str">
            <v>CAIRE, ARIEL GUSTAVO</v>
          </cell>
          <cell r="C1102" t="str">
            <v>AUDITOR SSR.</v>
          </cell>
          <cell r="D1102">
            <v>55</v>
          </cell>
          <cell r="E1102" t="str">
            <v>Funciones Centralizadas</v>
          </cell>
          <cell r="F1102" t="str">
            <v>Fun. Centr. PB Arg. S.A.</v>
          </cell>
          <cell r="G1102" t="str">
            <v>GCIA. EJECUTIVA DE  AUDITORIA INTERNA</v>
          </cell>
          <cell r="H1102" t="str">
            <v>AUDITORIA COMERCIAL, DISTRIBUCION Y FFCC</v>
          </cell>
          <cell r="I1102">
            <v>0</v>
          </cell>
          <cell r="J1102">
            <v>0</v>
          </cell>
          <cell r="K1102">
            <v>0</v>
          </cell>
          <cell r="L1102" t="str">
            <v>Activos</v>
          </cell>
          <cell r="M1102" t="str">
            <v>Fuera de Convenio</v>
          </cell>
          <cell r="N1102" t="str">
            <v>Indeterminado</v>
          </cell>
          <cell r="O1102" t="str">
            <v>Edif. Petrobras</v>
          </cell>
          <cell r="P1102">
            <v>39762</v>
          </cell>
        </row>
        <row r="1103">
          <cell r="A1103">
            <v>60006045</v>
          </cell>
          <cell r="B1103" t="str">
            <v>VENTIMIGLIA, FLORENCIA</v>
          </cell>
          <cell r="C1103" t="str">
            <v>ADMINISTRATIVO SSR.</v>
          </cell>
          <cell r="D1103">
            <v>50</v>
          </cell>
          <cell r="E1103" t="str">
            <v>Funciones Centralizadas</v>
          </cell>
          <cell r="F1103" t="str">
            <v>Fun. Centr. PB Arg. S.A.</v>
          </cell>
          <cell r="G1103" t="str">
            <v>DIRECCION DE ADMINIST. Y FINANZAS</v>
          </cell>
          <cell r="H1103" t="str">
            <v>FINANZAS</v>
          </cell>
          <cell r="I1103" t="str">
            <v>TESORERIA</v>
          </cell>
          <cell r="J1103" t="str">
            <v>RECAUDACIONES</v>
          </cell>
          <cell r="K1103">
            <v>0</v>
          </cell>
          <cell r="L1103" t="str">
            <v>Activos</v>
          </cell>
          <cell r="M1103" t="str">
            <v>Fuera de Convenio</v>
          </cell>
          <cell r="N1103" t="str">
            <v>Indeterminado</v>
          </cell>
          <cell r="O1103" t="str">
            <v>Edif. Petrobras</v>
          </cell>
          <cell r="P1103">
            <v>39762</v>
          </cell>
        </row>
        <row r="1104">
          <cell r="A1104">
            <v>60006046</v>
          </cell>
          <cell r="B1104" t="str">
            <v>CURET, ALFONSO</v>
          </cell>
          <cell r="C1104" t="str">
            <v>ANALISTA SSR.</v>
          </cell>
          <cell r="D1104">
            <v>54</v>
          </cell>
          <cell r="E1104" t="str">
            <v>Funciones Centralizadas</v>
          </cell>
          <cell r="F1104" t="str">
            <v>Fun. Centr. PB Arg. S.A.</v>
          </cell>
          <cell r="G1104" t="str">
            <v>SECRETARÍA GENERAL CORPORATIVA</v>
          </cell>
          <cell r="H1104" t="str">
            <v>GOBIERNO CORPORATIVO</v>
          </cell>
          <cell r="I1104">
            <v>0</v>
          </cell>
          <cell r="J1104">
            <v>0</v>
          </cell>
          <cell r="K1104">
            <v>0</v>
          </cell>
          <cell r="L1104" t="str">
            <v>Activos</v>
          </cell>
          <cell r="M1104" t="str">
            <v>Fuera de Convenio</v>
          </cell>
          <cell r="N1104" t="str">
            <v>Indeterminado</v>
          </cell>
          <cell r="O1104" t="str">
            <v>Edif. Petrobras</v>
          </cell>
          <cell r="P1104">
            <v>38642</v>
          </cell>
        </row>
        <row r="1105">
          <cell r="A1105">
            <v>60006048</v>
          </cell>
          <cell r="B1105" t="str">
            <v>BENAVIDES, MARIA CECILIA</v>
          </cell>
          <cell r="C1105" t="str">
            <v>ADMINISTRATIVO ESP.</v>
          </cell>
          <cell r="D1105">
            <v>52</v>
          </cell>
          <cell r="E1105" t="str">
            <v>Funciones Centralizadas</v>
          </cell>
          <cell r="F1105" t="str">
            <v>Fun. Centr. PB Arg. S.A.</v>
          </cell>
          <cell r="G1105" t="str">
            <v>DIRECCION DE ADMINIST. Y FINANZAS</v>
          </cell>
          <cell r="H1105" t="str">
            <v>FINANZAS</v>
          </cell>
          <cell r="I1105" t="str">
            <v>CREDITOS Y COBRANZAS</v>
          </cell>
          <cell r="J1105" t="str">
            <v>COBRANZAS Y CUENTAS CORRIENTES</v>
          </cell>
          <cell r="K1105">
            <v>0</v>
          </cell>
          <cell r="L1105" t="str">
            <v>Activos</v>
          </cell>
          <cell r="M1105" t="str">
            <v>Fuera de Convenio</v>
          </cell>
          <cell r="N1105" t="str">
            <v>Indeterminado</v>
          </cell>
          <cell r="O1105" t="str">
            <v>Edif. Petrobras</v>
          </cell>
          <cell r="P1105">
            <v>39764</v>
          </cell>
        </row>
        <row r="1106">
          <cell r="A1106">
            <v>60006083</v>
          </cell>
          <cell r="B1106" t="str">
            <v>ZACHER, SEBASTIAN</v>
          </cell>
          <cell r="C1106" t="str">
            <v>ADMINISTRATIVO SR.</v>
          </cell>
          <cell r="D1106">
            <v>51</v>
          </cell>
          <cell r="E1106" t="str">
            <v>Funciones Centralizadas</v>
          </cell>
          <cell r="F1106" t="str">
            <v>Fun. Centr. PB Arg. S.A.</v>
          </cell>
          <cell r="G1106" t="str">
            <v>DIRECCION DE ADMINIST. Y FINANZAS</v>
          </cell>
          <cell r="H1106" t="str">
            <v>ADMINISTRACION</v>
          </cell>
          <cell r="I1106" t="str">
            <v>CUENTAS A PAGAR</v>
          </cell>
          <cell r="J1106" t="str">
            <v>RUBROS PRODUCTIVOS, PTAS &amp; YACIMIENTOS</v>
          </cell>
          <cell r="K1106">
            <v>0</v>
          </cell>
          <cell r="L1106" t="str">
            <v>Activos</v>
          </cell>
          <cell r="M1106" t="str">
            <v>Fuera de Convenio</v>
          </cell>
          <cell r="N1106" t="str">
            <v>Indeterminado</v>
          </cell>
          <cell r="O1106" t="str">
            <v>Edif. Petrobras</v>
          </cell>
          <cell r="P1106">
            <v>39783</v>
          </cell>
        </row>
        <row r="1107">
          <cell r="A1107">
            <v>60006084</v>
          </cell>
          <cell r="B1107" t="str">
            <v>GUARDO, ANTONIO MARTIN</v>
          </cell>
          <cell r="C1107" t="str">
            <v>ANALISTA SR.</v>
          </cell>
          <cell r="D1107">
            <v>56</v>
          </cell>
          <cell r="E1107" t="str">
            <v>Funciones Centralizadas</v>
          </cell>
          <cell r="F1107" t="str">
            <v>Fun. Centr. PB Arg. S.A.</v>
          </cell>
          <cell r="G1107" t="str">
            <v>GCIA. EJECUTIVA DE CSMS</v>
          </cell>
          <cell r="H1107" t="str">
            <v>SALUD E HIGIENE</v>
          </cell>
          <cell r="I1107">
            <v>0</v>
          </cell>
          <cell r="J1107">
            <v>0</v>
          </cell>
          <cell r="K1107">
            <v>0</v>
          </cell>
          <cell r="L1107" t="str">
            <v>Activos</v>
          </cell>
          <cell r="M1107" t="str">
            <v>Fuera de Convenio</v>
          </cell>
          <cell r="N1107" t="str">
            <v>Indeterminado</v>
          </cell>
          <cell r="O1107" t="str">
            <v>Edif. Petrobras</v>
          </cell>
          <cell r="P1107">
            <v>39783</v>
          </cell>
        </row>
        <row r="1108">
          <cell r="A1108">
            <v>60006087</v>
          </cell>
          <cell r="B1108" t="str">
            <v>TRAVIESO, SANDRA PATRICIA</v>
          </cell>
          <cell r="C1108" t="str">
            <v>TECNICO SR.</v>
          </cell>
          <cell r="D1108">
            <v>51</v>
          </cell>
          <cell r="E1108" t="str">
            <v>Funciones Centralizadas</v>
          </cell>
          <cell r="F1108" t="str">
            <v>Fun. Centr. PB Arg. S.A.</v>
          </cell>
          <cell r="G1108" t="str">
            <v>GCIA. EJECUTIVA DE CSMS</v>
          </cell>
          <cell r="H1108" t="str">
            <v>SALUD E HIGIENE</v>
          </cell>
          <cell r="I1108">
            <v>0</v>
          </cell>
          <cell r="J1108">
            <v>0</v>
          </cell>
          <cell r="K1108">
            <v>0</v>
          </cell>
          <cell r="L1108" t="str">
            <v>Activos</v>
          </cell>
          <cell r="M1108" t="str">
            <v>Fuera de Convenio</v>
          </cell>
          <cell r="N1108" t="str">
            <v>Indeterminado</v>
          </cell>
          <cell r="O1108" t="str">
            <v>Edif. Petrobras</v>
          </cell>
          <cell r="P1108">
            <v>39783</v>
          </cell>
        </row>
        <row r="1109">
          <cell r="A1109">
            <v>60006088</v>
          </cell>
          <cell r="B1109" t="str">
            <v>LANDONI, NOELIA BETRIZ</v>
          </cell>
          <cell r="C1109" t="str">
            <v>TECNICO SR.</v>
          </cell>
          <cell r="D1109">
            <v>51</v>
          </cell>
          <cell r="E1109" t="str">
            <v>Funciones Centralizadas</v>
          </cell>
          <cell r="F1109" t="str">
            <v>Fun. Centr. PB Arg. S.A.</v>
          </cell>
          <cell r="G1109" t="str">
            <v>GCIA. EJECUTIVA DE CSMS</v>
          </cell>
          <cell r="H1109" t="str">
            <v>SALUD E HIGIENE</v>
          </cell>
          <cell r="I1109">
            <v>0</v>
          </cell>
          <cell r="J1109">
            <v>0</v>
          </cell>
          <cell r="K1109">
            <v>0</v>
          </cell>
          <cell r="L1109" t="str">
            <v>Activos</v>
          </cell>
          <cell r="M1109" t="str">
            <v>Fuera de Convenio</v>
          </cell>
          <cell r="N1109" t="str">
            <v>Indeterminado</v>
          </cell>
          <cell r="O1109" t="str">
            <v>Edif. Petrobras</v>
          </cell>
          <cell r="P1109">
            <v>39783</v>
          </cell>
        </row>
        <row r="1110">
          <cell r="A1110">
            <v>60006095</v>
          </cell>
          <cell r="B1110" t="str">
            <v>AIROLDES, CESAR RODOLFO</v>
          </cell>
          <cell r="C1110" t="str">
            <v>ANALISTA SSR.</v>
          </cell>
          <cell r="D1110">
            <v>55</v>
          </cell>
          <cell r="E1110" t="str">
            <v>Funciones Centralizadas</v>
          </cell>
          <cell r="F1110" t="str">
            <v>Fun. Centr. PB Arg. S.A.</v>
          </cell>
          <cell r="G1110" t="str">
            <v>DIRECCION DE ADMINIST. Y FINANZAS</v>
          </cell>
          <cell r="H1110" t="str">
            <v>TECNOLOGIA INFORMATICA</v>
          </cell>
          <cell r="I1110" t="str">
            <v>SOPORTE DE INFRAESTRUCTURA</v>
          </cell>
          <cell r="J1110" t="str">
            <v>CONSOLIDACION DE INFRAESTRUCTURA</v>
          </cell>
          <cell r="K1110">
            <v>0</v>
          </cell>
          <cell r="L1110" t="str">
            <v>Activos</v>
          </cell>
          <cell r="M1110" t="str">
            <v>Fuera de Convenio</v>
          </cell>
          <cell r="N1110" t="str">
            <v>Indeterminado</v>
          </cell>
          <cell r="O1110" t="str">
            <v>Edif. Petrobras</v>
          </cell>
          <cell r="P1110">
            <v>39783</v>
          </cell>
        </row>
        <row r="1111">
          <cell r="A1111">
            <v>60006096</v>
          </cell>
          <cell r="B1111" t="str">
            <v>PALOMBO, DANIEL HORACIO</v>
          </cell>
          <cell r="C1111" t="str">
            <v>ANALISTA SR.</v>
          </cell>
          <cell r="D1111">
            <v>56</v>
          </cell>
          <cell r="E1111" t="str">
            <v>Funciones Centralizadas</v>
          </cell>
          <cell r="F1111" t="str">
            <v>Fun. Centr. PB Arg. S.A.</v>
          </cell>
          <cell r="G1111" t="str">
            <v>DIRECCION DE ADMINIST. Y FINANZAS</v>
          </cell>
          <cell r="H1111" t="str">
            <v>TECNOLOGIA INFORMATICA</v>
          </cell>
          <cell r="I1111" t="str">
            <v>DESARROLLO Y MANTENIM. DE APLICACIONES</v>
          </cell>
          <cell r="J1111" t="str">
            <v>MANTENIMIENTO DE APLICACIONES</v>
          </cell>
          <cell r="K1111">
            <v>0</v>
          </cell>
          <cell r="L1111" t="str">
            <v>Activos</v>
          </cell>
          <cell r="M1111" t="str">
            <v>Fuera de Convenio</v>
          </cell>
          <cell r="N1111" t="str">
            <v>Indeterminado</v>
          </cell>
          <cell r="O1111" t="str">
            <v>Edif. Petrobras</v>
          </cell>
          <cell r="P1111">
            <v>39783</v>
          </cell>
        </row>
        <row r="1112">
          <cell r="A1112">
            <v>60006099</v>
          </cell>
          <cell r="B1112" t="str">
            <v>LIJTMAER, MAURO</v>
          </cell>
          <cell r="C1112" t="str">
            <v>ANALISTA JR.</v>
          </cell>
          <cell r="D1112">
            <v>53</v>
          </cell>
          <cell r="E1112" t="str">
            <v>Funciones Centralizadas</v>
          </cell>
          <cell r="F1112" t="str">
            <v>Fun. Centr. PB Arg. S.A.</v>
          </cell>
          <cell r="G1112" t="str">
            <v>DIRECCION DE ADMINIST. Y FINANZAS</v>
          </cell>
          <cell r="H1112" t="str">
            <v>TECNOLOGIA INFORMATICA</v>
          </cell>
          <cell r="I1112" t="str">
            <v>SOPORTE DE INFRAESTRUCTURA</v>
          </cell>
          <cell r="J1112" t="str">
            <v>SOPORTE E INTEGRACION DE APLICACIONES</v>
          </cell>
          <cell r="K1112">
            <v>0</v>
          </cell>
          <cell r="L1112" t="str">
            <v>Activos</v>
          </cell>
          <cell r="M1112" t="str">
            <v>Fuera de Convenio</v>
          </cell>
          <cell r="N1112" t="str">
            <v>Indeterminado</v>
          </cell>
          <cell r="O1112" t="str">
            <v>Edif. Petrobras</v>
          </cell>
          <cell r="P1112">
            <v>39783</v>
          </cell>
        </row>
        <row r="1113">
          <cell r="A1113">
            <v>60006106</v>
          </cell>
          <cell r="B1113" t="str">
            <v>BOLANTIN, CARLOS MARCELO</v>
          </cell>
          <cell r="C1113" t="str">
            <v>ANALISTA SSR.</v>
          </cell>
          <cell r="D1113">
            <v>55</v>
          </cell>
          <cell r="E1113" t="str">
            <v>Funciones Centralizadas</v>
          </cell>
          <cell r="F1113" t="str">
            <v>Fun. Centr. PB Arg. S.A.</v>
          </cell>
          <cell r="G1113" t="str">
            <v>DIRECCION DE ADMINIST. Y FINANZAS</v>
          </cell>
          <cell r="H1113" t="str">
            <v>TECNOLOGIA INFORMATICA</v>
          </cell>
          <cell r="I1113" t="str">
            <v>SOPORTE DE INFRAESTRUCTURA</v>
          </cell>
          <cell r="J1113" t="str">
            <v>SOPORTE E INTEGRACION DE APLICACIONES</v>
          </cell>
          <cell r="K1113">
            <v>0</v>
          </cell>
          <cell r="L1113" t="str">
            <v>Activos</v>
          </cell>
          <cell r="M1113" t="str">
            <v>Fuera de Convenio</v>
          </cell>
          <cell r="N1113" t="str">
            <v>Indeterminado</v>
          </cell>
          <cell r="O1113" t="str">
            <v>Edif. Petrobras</v>
          </cell>
          <cell r="P1113">
            <v>39783</v>
          </cell>
        </row>
        <row r="1114">
          <cell r="A1114">
            <v>60006107</v>
          </cell>
          <cell r="B1114" t="str">
            <v>TIANA, GRACIELA ALEJANDRA</v>
          </cell>
          <cell r="C1114" t="str">
            <v>ANALISTA SSR.</v>
          </cell>
          <cell r="D1114">
            <v>54</v>
          </cell>
          <cell r="E1114" t="str">
            <v>Funciones Centralizadas</v>
          </cell>
          <cell r="F1114" t="str">
            <v>Fun. Centr. PB Arg. S.A.</v>
          </cell>
          <cell r="G1114" t="str">
            <v>DIRECCION DE ADMINIST. Y FINANZAS</v>
          </cell>
          <cell r="H1114" t="str">
            <v>TECNOLOGIA INFORMATICA</v>
          </cell>
          <cell r="I1114" t="str">
            <v>SOPORTE DE INFRAESTRUCTURA</v>
          </cell>
          <cell r="J1114" t="str">
            <v>SOPORTE E INTEGRACION DE APLICACIONES</v>
          </cell>
          <cell r="K1114">
            <v>0</v>
          </cell>
          <cell r="L1114" t="str">
            <v>Activos</v>
          </cell>
          <cell r="M1114" t="str">
            <v>Fuera de Convenio</v>
          </cell>
          <cell r="N1114" t="str">
            <v>Indeterminado</v>
          </cell>
          <cell r="O1114" t="str">
            <v>Edif. Petrobras</v>
          </cell>
          <cell r="P1114">
            <v>39783</v>
          </cell>
        </row>
        <row r="1115">
          <cell r="A1115">
            <v>60006108</v>
          </cell>
          <cell r="B1115" t="str">
            <v>PONTI, DIEGO ALEJANDRO</v>
          </cell>
          <cell r="C1115" t="str">
            <v>ANALISTA SSR.</v>
          </cell>
          <cell r="D1115">
            <v>55</v>
          </cell>
          <cell r="E1115" t="str">
            <v>Funciones Centralizadas</v>
          </cell>
          <cell r="F1115" t="str">
            <v>Fun. Centr. PB Arg. S.A.</v>
          </cell>
          <cell r="G1115" t="str">
            <v>DIRECCION DE ADMINIST. Y FINANZAS</v>
          </cell>
          <cell r="H1115" t="str">
            <v>TECNOLOGIA INFORMATICA</v>
          </cell>
          <cell r="I1115" t="str">
            <v>GOBIERNO DE PROCESOS Y SOLUCIONES</v>
          </cell>
          <cell r="J1115" t="str">
            <v>CICLO COMERCIAL, MANT. , PRODUC. Y PROY</v>
          </cell>
          <cell r="K1115">
            <v>0</v>
          </cell>
          <cell r="L1115" t="str">
            <v>Activos</v>
          </cell>
          <cell r="M1115" t="str">
            <v>Fuera de Convenio</v>
          </cell>
          <cell r="N1115" t="str">
            <v>Indeterminado</v>
          </cell>
          <cell r="O1115" t="str">
            <v>Edif. Petrobras</v>
          </cell>
          <cell r="P1115">
            <v>39783</v>
          </cell>
        </row>
        <row r="1116">
          <cell r="A1116">
            <v>60006110</v>
          </cell>
          <cell r="B1116" t="str">
            <v>ZUCCARELLO, SERGIO FABIAN</v>
          </cell>
          <cell r="C1116" t="str">
            <v>ANALISTA SSR.</v>
          </cell>
          <cell r="D1116">
            <v>55</v>
          </cell>
          <cell r="E1116" t="str">
            <v>Funciones Centralizadas</v>
          </cell>
          <cell r="F1116" t="str">
            <v>Fun. Centr. PB Arg. S.A.</v>
          </cell>
          <cell r="G1116" t="str">
            <v>DIRECCION DE ADMINIST. Y FINANZAS</v>
          </cell>
          <cell r="H1116" t="str">
            <v>TECNOLOGIA INFORMATICA</v>
          </cell>
          <cell r="I1116" t="str">
            <v>SOPORTE DE INFRAESTRUCTURA</v>
          </cell>
          <cell r="J1116" t="str">
            <v>SOPORTE E INTEGRACION DE APLICACIONES</v>
          </cell>
          <cell r="K1116">
            <v>0</v>
          </cell>
          <cell r="L1116" t="str">
            <v>Activos</v>
          </cell>
          <cell r="M1116" t="str">
            <v>Fuera de Convenio</v>
          </cell>
          <cell r="N1116" t="str">
            <v>Indeterminado</v>
          </cell>
          <cell r="O1116" t="str">
            <v>Edif. Petrobras</v>
          </cell>
          <cell r="P1116">
            <v>39783</v>
          </cell>
        </row>
        <row r="1117">
          <cell r="A1117">
            <v>60006111</v>
          </cell>
          <cell r="B1117" t="str">
            <v>COSTAS, MIGUEL ANGEL</v>
          </cell>
          <cell r="C1117" t="str">
            <v>ANALISTA SSR.</v>
          </cell>
          <cell r="D1117">
            <v>55</v>
          </cell>
          <cell r="E1117" t="str">
            <v>Funciones Centralizadas</v>
          </cell>
          <cell r="F1117" t="str">
            <v>Fun. Centr. PB Arg. S.A.</v>
          </cell>
          <cell r="G1117" t="str">
            <v>DIRECCION DE ADMINIST. Y FINANZAS</v>
          </cell>
          <cell r="H1117" t="str">
            <v>TECNOLOGIA INFORMATICA</v>
          </cell>
          <cell r="I1117" t="str">
            <v>SOPORTE DE INFRAESTRUCTURA</v>
          </cell>
          <cell r="J1117" t="str">
            <v>SOPORTE E INTEGRACION DE APLICACIONES</v>
          </cell>
          <cell r="K1117">
            <v>0</v>
          </cell>
          <cell r="L1117" t="str">
            <v>Activos</v>
          </cell>
          <cell r="M1117" t="str">
            <v>Fuera de Convenio</v>
          </cell>
          <cell r="N1117" t="str">
            <v>Indeterminado</v>
          </cell>
          <cell r="O1117" t="str">
            <v>Edif. Petrobras</v>
          </cell>
          <cell r="P1117">
            <v>39783</v>
          </cell>
        </row>
        <row r="1118">
          <cell r="A1118">
            <v>60006112</v>
          </cell>
          <cell r="B1118" t="str">
            <v>FEDELI, MARCELO DANIEL</v>
          </cell>
          <cell r="C1118" t="str">
            <v>ANALISTA SSR.</v>
          </cell>
          <cell r="D1118">
            <v>55</v>
          </cell>
          <cell r="E1118" t="str">
            <v>Funciones Centralizadas</v>
          </cell>
          <cell r="F1118" t="str">
            <v>Fun. Centr. PB Arg. S.A.</v>
          </cell>
          <cell r="G1118" t="str">
            <v>DIRECCION DE ADMINIST. Y FINANZAS</v>
          </cell>
          <cell r="H1118" t="str">
            <v>TECNOLOGIA INFORMATICA</v>
          </cell>
          <cell r="I1118" t="str">
            <v>SOPORTE DE INFRAESTRUCTURA</v>
          </cell>
          <cell r="J1118" t="str">
            <v>SOPORTE E INTEGRACION DE APLICACIONES</v>
          </cell>
          <cell r="K1118">
            <v>0</v>
          </cell>
          <cell r="L1118" t="str">
            <v>Activos</v>
          </cell>
          <cell r="M1118" t="str">
            <v>Fuera de Convenio</v>
          </cell>
          <cell r="N1118" t="str">
            <v>Indeterminado</v>
          </cell>
          <cell r="O1118" t="str">
            <v>Edif. Petrobras</v>
          </cell>
          <cell r="P1118">
            <v>39783</v>
          </cell>
        </row>
        <row r="1119">
          <cell r="A1119">
            <v>60006113</v>
          </cell>
          <cell r="B1119" t="str">
            <v>BONA, NANCY BEATRIZ</v>
          </cell>
          <cell r="C1119" t="str">
            <v>ANALISTA JR.</v>
          </cell>
          <cell r="D1119">
            <v>52</v>
          </cell>
          <cell r="E1119" t="str">
            <v>Funciones Centralizadas</v>
          </cell>
          <cell r="F1119" t="str">
            <v>Fun. Centr. PB Arg. S.A.</v>
          </cell>
          <cell r="G1119" t="str">
            <v>DIRECCION DE ADMINIST. Y FINANZAS</v>
          </cell>
          <cell r="H1119" t="str">
            <v>TECNOLOGIA INFORMATICA</v>
          </cell>
          <cell r="I1119" t="str">
            <v>OPERACIONES Y TELECOMUNICACIONES</v>
          </cell>
          <cell r="J1119" t="str">
            <v>ATENCION DE USUARIOS</v>
          </cell>
          <cell r="K1119">
            <v>0</v>
          </cell>
          <cell r="L1119" t="str">
            <v>Activos</v>
          </cell>
          <cell r="M1119" t="str">
            <v>Fuera de Convenio</v>
          </cell>
          <cell r="N1119" t="str">
            <v>Indeterminado</v>
          </cell>
          <cell r="O1119" t="str">
            <v>Edif. Petrobras</v>
          </cell>
          <cell r="P1119">
            <v>39783</v>
          </cell>
        </row>
        <row r="1120">
          <cell r="A1120">
            <v>60006114</v>
          </cell>
          <cell r="B1120" t="str">
            <v>GONZALEZ, GUSTAVO ALEJANDRO</v>
          </cell>
          <cell r="C1120" t="str">
            <v>ANALISTA SSR.</v>
          </cell>
          <cell r="D1120">
            <v>55</v>
          </cell>
          <cell r="E1120" t="str">
            <v>Funciones Centralizadas</v>
          </cell>
          <cell r="F1120" t="str">
            <v>Fun. Centr. PB Arg. S.A.</v>
          </cell>
          <cell r="G1120" t="str">
            <v>DIRECCION DE ADMINIST. Y FINANZAS</v>
          </cell>
          <cell r="H1120" t="str">
            <v>TECNOLOGIA INFORMATICA</v>
          </cell>
          <cell r="I1120" t="str">
            <v>SOPORTE DE INFRAESTRUCTURA</v>
          </cell>
          <cell r="J1120" t="str">
            <v>CONSOLIDACION DE INFRAESTRUCTURA</v>
          </cell>
          <cell r="K1120">
            <v>0</v>
          </cell>
          <cell r="L1120" t="str">
            <v>Activos</v>
          </cell>
          <cell r="M1120" t="str">
            <v>Fuera de Convenio</v>
          </cell>
          <cell r="N1120" t="str">
            <v>Indeterminado</v>
          </cell>
          <cell r="O1120" t="str">
            <v>Edif. Petrobras</v>
          </cell>
          <cell r="P1120">
            <v>39783</v>
          </cell>
        </row>
        <row r="1121">
          <cell r="A1121">
            <v>60006132</v>
          </cell>
          <cell r="B1121" t="str">
            <v>PLAUNICK, GABRIELA VERONICA</v>
          </cell>
          <cell r="C1121" t="str">
            <v>ANALISTA SSR.</v>
          </cell>
          <cell r="D1121">
            <v>54</v>
          </cell>
          <cell r="E1121" t="str">
            <v>Funciones Centralizadas</v>
          </cell>
          <cell r="F1121" t="str">
            <v>Fun. Centr. PB Arg. S.A.</v>
          </cell>
          <cell r="G1121" t="str">
            <v>GCIA. EJECUTIVA DE RR.HH.</v>
          </cell>
          <cell r="H1121" t="str">
            <v>SERVICIOS DE RR. HH.</v>
          </cell>
          <cell r="I1121" t="str">
            <v>LIQUIDACION DE HABERES</v>
          </cell>
          <cell r="J1121">
            <v>0</v>
          </cell>
          <cell r="K1121">
            <v>0</v>
          </cell>
          <cell r="L1121" t="str">
            <v>Activos</v>
          </cell>
          <cell r="M1121" t="str">
            <v>Fuera de Convenio</v>
          </cell>
          <cell r="N1121" t="str">
            <v>Indeterminado</v>
          </cell>
          <cell r="O1121" t="str">
            <v>Edif. Petrobras</v>
          </cell>
          <cell r="P1121">
            <v>39800</v>
          </cell>
        </row>
        <row r="1122">
          <cell r="A1122">
            <v>60006148</v>
          </cell>
          <cell r="B1122" t="str">
            <v>LARRAZA, AIMARA</v>
          </cell>
          <cell r="C1122" t="str">
            <v>ANALISTA SSR.</v>
          </cell>
          <cell r="D1122">
            <v>54</v>
          </cell>
          <cell r="E1122" t="str">
            <v>Funciones Centralizadas</v>
          </cell>
          <cell r="F1122" t="str">
            <v>Fun. Centr. PB Arg. S.A.</v>
          </cell>
          <cell r="G1122" t="str">
            <v>DIRECCION DE ADMINIST. Y FINANZAS</v>
          </cell>
          <cell r="H1122" t="str">
            <v>TECNOLOGIA INFORMATICA</v>
          </cell>
          <cell r="I1122" t="str">
            <v>DESARROLLO Y MANTENIM. DE APLICACIONES</v>
          </cell>
          <cell r="J1122" t="str">
            <v>ASEGURAMIENTO DE CALIDAD</v>
          </cell>
          <cell r="K1122">
            <v>0</v>
          </cell>
          <cell r="L1122" t="str">
            <v>Activos</v>
          </cell>
          <cell r="M1122" t="str">
            <v>Fuera de Convenio</v>
          </cell>
          <cell r="N1122" t="str">
            <v>Indeterminado</v>
          </cell>
          <cell r="O1122" t="str">
            <v>Edif. Petrobras</v>
          </cell>
          <cell r="P1122">
            <v>39814</v>
          </cell>
        </row>
        <row r="1123">
          <cell r="A1123">
            <v>60006149</v>
          </cell>
          <cell r="B1123" t="str">
            <v>MAIDANA, DIEGO ROMAN</v>
          </cell>
          <cell r="C1123" t="str">
            <v>ANALISTA SSR.</v>
          </cell>
          <cell r="D1123">
            <v>54</v>
          </cell>
          <cell r="E1123" t="str">
            <v>Funciones Centralizadas</v>
          </cell>
          <cell r="F1123" t="str">
            <v>Fun. Centr. PB Arg. S.A.</v>
          </cell>
          <cell r="G1123" t="str">
            <v>DIRECCION DE ADMINIST. Y FINANZAS</v>
          </cell>
          <cell r="H1123" t="str">
            <v>TECNOLOGIA INFORMATICA</v>
          </cell>
          <cell r="I1123" t="str">
            <v>SOPORTE DE INFRAESTRUCTURA</v>
          </cell>
          <cell r="J1123" t="str">
            <v>SOPORTE E INTEGRACION DE APLICACIONES</v>
          </cell>
          <cell r="K1123">
            <v>0</v>
          </cell>
          <cell r="L1123" t="str">
            <v>Activos</v>
          </cell>
          <cell r="M1123" t="str">
            <v>Fuera de Convenio</v>
          </cell>
          <cell r="N1123" t="str">
            <v>Indeterminado</v>
          </cell>
          <cell r="O1123" t="str">
            <v>Edif. Petrobras</v>
          </cell>
          <cell r="P1123">
            <v>39814</v>
          </cell>
        </row>
        <row r="1124">
          <cell r="A1124">
            <v>60006150</v>
          </cell>
          <cell r="B1124" t="str">
            <v>MORENO, VICTOR ADRIAN</v>
          </cell>
          <cell r="C1124" t="str">
            <v>ANALISTA JR.</v>
          </cell>
          <cell r="D1124">
            <v>53</v>
          </cell>
          <cell r="E1124" t="str">
            <v>Funciones Centralizadas</v>
          </cell>
          <cell r="F1124" t="str">
            <v>Fun. Centr. PB Arg. S.A.</v>
          </cell>
          <cell r="G1124" t="str">
            <v>DIRECCION DE ADMINIST. Y FINANZAS</v>
          </cell>
          <cell r="H1124" t="str">
            <v>TECNOLOGIA INFORMATICA</v>
          </cell>
          <cell r="I1124" t="str">
            <v>SOPORTE DE INFRAESTRUCTURA</v>
          </cell>
          <cell r="J1124" t="str">
            <v>ADMINISTRACION DE SEGURIDAD</v>
          </cell>
          <cell r="K1124">
            <v>0</v>
          </cell>
          <cell r="L1124" t="str">
            <v>Activos</v>
          </cell>
          <cell r="M1124" t="str">
            <v>Fuera de Convenio</v>
          </cell>
          <cell r="N1124" t="str">
            <v>Indeterminado</v>
          </cell>
          <cell r="O1124" t="str">
            <v>Edif. Petrobras</v>
          </cell>
          <cell r="P1124">
            <v>39814</v>
          </cell>
        </row>
        <row r="1125">
          <cell r="A1125">
            <v>60006155</v>
          </cell>
          <cell r="B1125" t="str">
            <v>PESCIO, MARIA CECILIA</v>
          </cell>
          <cell r="C1125" t="str">
            <v>ANALISTA JR.</v>
          </cell>
          <cell r="D1125">
            <v>53</v>
          </cell>
          <cell r="E1125" t="str">
            <v>Funciones Centralizadas</v>
          </cell>
          <cell r="F1125" t="str">
            <v>Fun. Centr. PB Arg. S.A.</v>
          </cell>
          <cell r="G1125" t="str">
            <v>DIRECCION DE ADMINIST. Y FINANZAS</v>
          </cell>
          <cell r="H1125" t="str">
            <v>SERVICIOS GENERALES E INMUEBLES</v>
          </cell>
          <cell r="I1125" t="str">
            <v>SERVICIOS</v>
          </cell>
          <cell r="J1125">
            <v>0</v>
          </cell>
          <cell r="K1125">
            <v>0</v>
          </cell>
          <cell r="L1125" t="str">
            <v>Activos</v>
          </cell>
          <cell r="M1125" t="str">
            <v>Fuera de Convenio</v>
          </cell>
          <cell r="N1125" t="str">
            <v>Indeterminado</v>
          </cell>
          <cell r="O1125" t="str">
            <v>Edif. Petrobras</v>
          </cell>
          <cell r="P1125">
            <v>39814</v>
          </cell>
        </row>
        <row r="1126">
          <cell r="A1126">
            <v>60006156</v>
          </cell>
          <cell r="B1126" t="str">
            <v>RICCI, BRUNO</v>
          </cell>
          <cell r="C1126" t="str">
            <v>ANALISTA SSR.</v>
          </cell>
          <cell r="D1126">
            <v>55</v>
          </cell>
          <cell r="E1126" t="str">
            <v>Funciones Centralizadas</v>
          </cell>
          <cell r="F1126" t="str">
            <v>Fun. Centr. PB Arg. S.A.</v>
          </cell>
          <cell r="G1126" t="str">
            <v>DIRECCION DE ADMINIST. Y FINANZAS</v>
          </cell>
          <cell r="H1126" t="str">
            <v>TECNOLOGIA INFORMATICA</v>
          </cell>
          <cell r="I1126" t="str">
            <v>SOPORTE DE INFRAESTRUCTURA</v>
          </cell>
          <cell r="J1126" t="str">
            <v>ADMINISTRACION DE SEGURIDAD</v>
          </cell>
          <cell r="K1126">
            <v>0</v>
          </cell>
          <cell r="L1126" t="str">
            <v>Activos</v>
          </cell>
          <cell r="M1126" t="str">
            <v>Fuera de Convenio</v>
          </cell>
          <cell r="N1126" t="str">
            <v>Indeterminado</v>
          </cell>
          <cell r="O1126" t="str">
            <v>Edif. Petrobras</v>
          </cell>
          <cell r="P1126">
            <v>39814</v>
          </cell>
        </row>
        <row r="1127">
          <cell r="A1127">
            <v>60006157</v>
          </cell>
          <cell r="B1127" t="str">
            <v>ROCCA, MARIANO</v>
          </cell>
          <cell r="C1127" t="str">
            <v>ANALISTA JR.</v>
          </cell>
          <cell r="D1127">
            <v>53</v>
          </cell>
          <cell r="E1127" t="str">
            <v>Funciones Centralizadas</v>
          </cell>
          <cell r="F1127" t="str">
            <v>Fun. Centr. PB Arg. S.A.</v>
          </cell>
          <cell r="G1127" t="str">
            <v>DIRECCION DE ADMINIST. Y FINANZAS</v>
          </cell>
          <cell r="H1127" t="str">
            <v>TECNOLOGIA INFORMATICA</v>
          </cell>
          <cell r="I1127" t="str">
            <v>SOPORTE DE INFRAESTRUCTURA</v>
          </cell>
          <cell r="J1127" t="str">
            <v>ADMINISTRACION DE SEGURIDAD</v>
          </cell>
          <cell r="K1127">
            <v>0</v>
          </cell>
          <cell r="L1127" t="str">
            <v>Activos</v>
          </cell>
          <cell r="M1127" t="str">
            <v>Fuera de Convenio</v>
          </cell>
          <cell r="N1127" t="str">
            <v>Indeterminado</v>
          </cell>
          <cell r="O1127" t="str">
            <v>Edif. Petrobras</v>
          </cell>
          <cell r="P1127">
            <v>39814</v>
          </cell>
        </row>
        <row r="1128">
          <cell r="A1128">
            <v>60006158</v>
          </cell>
          <cell r="B1128" t="str">
            <v>ROJAS, NATALIA YANINA</v>
          </cell>
          <cell r="C1128" t="str">
            <v>ANALISTA JR.</v>
          </cell>
          <cell r="D1128">
            <v>53</v>
          </cell>
          <cell r="E1128" t="str">
            <v>Funciones Centralizadas</v>
          </cell>
          <cell r="F1128" t="str">
            <v>Fun. Centr. PB Arg. S.A.</v>
          </cell>
          <cell r="G1128" t="str">
            <v>DIRECCION DE ADMINIST. Y FINANZAS</v>
          </cell>
          <cell r="H1128" t="str">
            <v>TECNOLOGIA INFORMATICA</v>
          </cell>
          <cell r="I1128" t="str">
            <v>SOLUCIONES VERTICALES DE NEGOCIO</v>
          </cell>
          <cell r="J1128" t="str">
            <v>PLANEAMIENTO Y EVALUACION DE PERFORMANCE</v>
          </cell>
          <cell r="K1128">
            <v>0</v>
          </cell>
          <cell r="L1128" t="str">
            <v>Activos</v>
          </cell>
          <cell r="M1128" t="str">
            <v>Fuera de Convenio</v>
          </cell>
          <cell r="N1128" t="str">
            <v>Indeterminado</v>
          </cell>
          <cell r="O1128" t="str">
            <v>Edif. Petrobras</v>
          </cell>
          <cell r="P1128">
            <v>39814</v>
          </cell>
        </row>
        <row r="1129">
          <cell r="A1129">
            <v>60006159</v>
          </cell>
          <cell r="B1129" t="str">
            <v>ACUÑA, ARIEL MIGUEL</v>
          </cell>
          <cell r="C1129" t="str">
            <v>ANALISTA JR.</v>
          </cell>
          <cell r="D1129">
            <v>53</v>
          </cell>
          <cell r="E1129" t="str">
            <v>Funciones Centralizadas</v>
          </cell>
          <cell r="F1129" t="str">
            <v>Fun. Centr. PB Arg. S.A.</v>
          </cell>
          <cell r="G1129" t="str">
            <v>DIRECCION DE ADMINIST. Y FINANZAS</v>
          </cell>
          <cell r="H1129" t="str">
            <v>TECNOLOGIA INFORMATICA</v>
          </cell>
          <cell r="I1129" t="str">
            <v>SOPORTE DE INFRAESTRUCTURA</v>
          </cell>
          <cell r="J1129" t="str">
            <v>ADMINISTRACION DE SEGURIDAD</v>
          </cell>
          <cell r="K1129">
            <v>0</v>
          </cell>
          <cell r="L1129" t="str">
            <v>Activos</v>
          </cell>
          <cell r="M1129" t="str">
            <v>Fuera de Convenio</v>
          </cell>
          <cell r="N1129" t="str">
            <v>Indeterminado</v>
          </cell>
          <cell r="O1129" t="str">
            <v>Edif. Petrobras</v>
          </cell>
          <cell r="P1129">
            <v>39814</v>
          </cell>
        </row>
        <row r="1130">
          <cell r="A1130">
            <v>60006160</v>
          </cell>
          <cell r="B1130" t="str">
            <v>ANGULO, ALEJANDRO JAVIER</v>
          </cell>
          <cell r="C1130" t="str">
            <v>ANALISTA SSR.</v>
          </cell>
          <cell r="D1130">
            <v>54</v>
          </cell>
          <cell r="E1130" t="str">
            <v>Funciones Centralizadas</v>
          </cell>
          <cell r="F1130" t="str">
            <v>Fun. Centr. PB Arg. S.A.</v>
          </cell>
          <cell r="G1130" t="str">
            <v>DIRECCION DE ADMINIST. Y FINANZAS</v>
          </cell>
          <cell r="H1130" t="str">
            <v>TECNOLOGIA INFORMATICA</v>
          </cell>
          <cell r="I1130" t="str">
            <v>SOPORTE DE INFRAESTRUCTURA</v>
          </cell>
          <cell r="J1130" t="str">
            <v>ADMINISTRACION DE SEGURIDAD</v>
          </cell>
          <cell r="K1130">
            <v>0</v>
          </cell>
          <cell r="L1130" t="str">
            <v>Activos</v>
          </cell>
          <cell r="M1130" t="str">
            <v>Fuera de Convenio</v>
          </cell>
          <cell r="N1130" t="str">
            <v>Indeterminado</v>
          </cell>
          <cell r="O1130" t="str">
            <v>Edif. Petrobras</v>
          </cell>
          <cell r="P1130">
            <v>39814</v>
          </cell>
        </row>
        <row r="1131">
          <cell r="A1131">
            <v>60006161</v>
          </cell>
          <cell r="B1131" t="str">
            <v>ROMERO, GABRIEL DARIO</v>
          </cell>
          <cell r="C1131" t="str">
            <v>ANALISTA SSR.</v>
          </cell>
          <cell r="D1131">
            <v>54</v>
          </cell>
          <cell r="E1131" t="str">
            <v>Funciones Centralizadas</v>
          </cell>
          <cell r="F1131" t="str">
            <v>Fun. Centr. PB Arg. S.A.</v>
          </cell>
          <cell r="G1131" t="str">
            <v>DIRECCION DE ADMINIST. Y FINANZAS</v>
          </cell>
          <cell r="H1131" t="str">
            <v>TECNOLOGIA INFORMATICA</v>
          </cell>
          <cell r="I1131" t="str">
            <v>DESARROLLO Y MANTENIM. DE APLICACIONES</v>
          </cell>
          <cell r="J1131" t="str">
            <v>DESARROLLO DE SOFTWARE</v>
          </cell>
          <cell r="K1131">
            <v>0</v>
          </cell>
          <cell r="L1131" t="str">
            <v>Activos</v>
          </cell>
          <cell r="M1131" t="str">
            <v>Fuera de Convenio</v>
          </cell>
          <cell r="N1131" t="str">
            <v>Indeterminado</v>
          </cell>
          <cell r="O1131" t="str">
            <v>Edif. Petrobras</v>
          </cell>
          <cell r="P1131">
            <v>39814</v>
          </cell>
        </row>
        <row r="1132">
          <cell r="A1132">
            <v>60006163</v>
          </cell>
          <cell r="B1132" t="str">
            <v>LOPARDO, MARIO ALEJANDRO</v>
          </cell>
          <cell r="C1132" t="str">
            <v>ANALISTA JR.</v>
          </cell>
          <cell r="D1132">
            <v>53</v>
          </cell>
          <cell r="E1132" t="str">
            <v>Funciones Centralizadas</v>
          </cell>
          <cell r="F1132" t="str">
            <v>Fun. Centr. PB Arg. S.A.</v>
          </cell>
          <cell r="G1132" t="str">
            <v>DIRECCION DE ADMINIST. Y FINANZAS</v>
          </cell>
          <cell r="H1132" t="str">
            <v>TECNOLOGIA INFORMATICA</v>
          </cell>
          <cell r="I1132" t="str">
            <v>SOPORTE DE INFRAESTRUCTURA</v>
          </cell>
          <cell r="J1132" t="str">
            <v>SOPORTE E INTEGRACION DE APLICACIONES</v>
          </cell>
          <cell r="K1132">
            <v>0</v>
          </cell>
          <cell r="L1132" t="str">
            <v>Activos</v>
          </cell>
          <cell r="M1132" t="str">
            <v>Fuera de Convenio</v>
          </cell>
          <cell r="N1132" t="str">
            <v>Indeterminado</v>
          </cell>
          <cell r="O1132" t="str">
            <v>Edif. Petrobras</v>
          </cell>
          <cell r="P1132">
            <v>39814</v>
          </cell>
        </row>
        <row r="1133">
          <cell r="A1133">
            <v>60006166</v>
          </cell>
          <cell r="B1133" t="str">
            <v>TRIAS, CARLOS EDUARDO</v>
          </cell>
          <cell r="C1133" t="str">
            <v>ANALISTA SSR.</v>
          </cell>
          <cell r="D1133">
            <v>54</v>
          </cell>
          <cell r="E1133" t="str">
            <v>Funciones Centralizadas</v>
          </cell>
          <cell r="F1133" t="str">
            <v>Fun. Centr. PB Arg. S.A.</v>
          </cell>
          <cell r="G1133" t="str">
            <v>DIRECCION DE ADMINIST. Y FINANZAS</v>
          </cell>
          <cell r="H1133" t="str">
            <v>TECNOLOGIA INFORMATICA</v>
          </cell>
          <cell r="I1133" t="str">
            <v>SOPORTE DE INFRAESTRUCTURA</v>
          </cell>
          <cell r="J1133" t="str">
            <v>ADMINISTRACION DE SEGURIDAD</v>
          </cell>
          <cell r="K1133">
            <v>0</v>
          </cell>
          <cell r="L1133" t="str">
            <v>Activos</v>
          </cell>
          <cell r="M1133" t="str">
            <v>Fuera de Convenio</v>
          </cell>
          <cell r="N1133" t="str">
            <v>Indeterminado</v>
          </cell>
          <cell r="O1133" t="str">
            <v>Edif. Petrobras</v>
          </cell>
          <cell r="P1133">
            <v>39814</v>
          </cell>
        </row>
        <row r="1134">
          <cell r="A1134">
            <v>60006167</v>
          </cell>
          <cell r="B1134" t="str">
            <v>CAFFARATTI, MARIA CECILIA</v>
          </cell>
          <cell r="C1134" t="str">
            <v>ANALISTA SSR.</v>
          </cell>
          <cell r="D1134">
            <v>54</v>
          </cell>
          <cell r="E1134" t="str">
            <v>Funciones Centralizadas</v>
          </cell>
          <cell r="F1134" t="str">
            <v>Fun. Centr. PB Arg. S.A.</v>
          </cell>
          <cell r="G1134" t="str">
            <v>DIRECCION DE ADMINIST. Y FINANZAS</v>
          </cell>
          <cell r="H1134" t="str">
            <v>TECNOLOGIA INFORMATICA</v>
          </cell>
          <cell r="I1134" t="str">
            <v>DESARROLLO Y MANTENIM. DE APLICACIONES</v>
          </cell>
          <cell r="J1134" t="str">
            <v>ASEGURAMIENTO DE CALIDAD</v>
          </cell>
          <cell r="K1134">
            <v>0</v>
          </cell>
          <cell r="L1134" t="str">
            <v>Activos</v>
          </cell>
          <cell r="M1134" t="str">
            <v>Fuera de Convenio</v>
          </cell>
          <cell r="N1134" t="str">
            <v>Indeterminado</v>
          </cell>
          <cell r="O1134" t="str">
            <v>Edif. Petrobras</v>
          </cell>
          <cell r="P1134">
            <v>39814</v>
          </cell>
        </row>
        <row r="1135">
          <cell r="A1135">
            <v>60006168</v>
          </cell>
          <cell r="B1135" t="str">
            <v>WALL, CARLOS MARCOS</v>
          </cell>
          <cell r="C1135" t="str">
            <v>ANALISTA JR.</v>
          </cell>
          <cell r="D1135">
            <v>53</v>
          </cell>
          <cell r="E1135" t="str">
            <v>Funciones Centralizadas</v>
          </cell>
          <cell r="F1135" t="str">
            <v>Fun. Centr. PB Arg. S.A.</v>
          </cell>
          <cell r="G1135" t="str">
            <v>DIRECCION DE ADMINIST. Y FINANZAS</v>
          </cell>
          <cell r="H1135" t="str">
            <v>TECNOLOGIA INFORMATICA</v>
          </cell>
          <cell r="I1135" t="str">
            <v>OPERACIONES Y TELECOMUNICACIONES</v>
          </cell>
          <cell r="J1135" t="str">
            <v>INFORMATICA DISTRIBUIDA</v>
          </cell>
          <cell r="K1135">
            <v>0</v>
          </cell>
          <cell r="L1135" t="str">
            <v>Activos</v>
          </cell>
          <cell r="M1135" t="str">
            <v>Fuera de Convenio</v>
          </cell>
          <cell r="N1135" t="str">
            <v>Indeterminado</v>
          </cell>
          <cell r="O1135" t="str">
            <v>Edif. Petrobras</v>
          </cell>
          <cell r="P1135">
            <v>39814</v>
          </cell>
        </row>
        <row r="1136">
          <cell r="A1136">
            <v>60006169</v>
          </cell>
          <cell r="B1136" t="str">
            <v>RUBIO FABALA, JOAQUIN IGNACIO</v>
          </cell>
          <cell r="C1136" t="str">
            <v>ANALISTA SSR.</v>
          </cell>
          <cell r="D1136">
            <v>54</v>
          </cell>
          <cell r="E1136" t="str">
            <v>Funciones Centralizadas</v>
          </cell>
          <cell r="F1136" t="str">
            <v>Fun. Centr. PB Arg. S.A.</v>
          </cell>
          <cell r="G1136" t="str">
            <v>DIRECCION DE ADMINIST. Y FINANZAS</v>
          </cell>
          <cell r="H1136" t="str">
            <v>TECNOLOGIA INFORMATICA</v>
          </cell>
          <cell r="I1136" t="str">
            <v>SOPORTE DE INFRAESTRUCTURA</v>
          </cell>
          <cell r="J1136" t="str">
            <v>SOPORTE E INTEGRACION DE APLICACIONES</v>
          </cell>
          <cell r="K1136">
            <v>0</v>
          </cell>
          <cell r="L1136" t="str">
            <v>Activos</v>
          </cell>
          <cell r="M1136" t="str">
            <v>Fuera de Convenio</v>
          </cell>
          <cell r="N1136" t="str">
            <v>Indeterminado</v>
          </cell>
          <cell r="O1136" t="str">
            <v>Edif. Petrobras</v>
          </cell>
          <cell r="P1136">
            <v>39814</v>
          </cell>
        </row>
        <row r="1137">
          <cell r="A1137">
            <v>60006170</v>
          </cell>
          <cell r="B1137" t="str">
            <v>CASSANO MARADONA, GERALDINE MARIA RAQUEL</v>
          </cell>
          <cell r="C1137" t="str">
            <v>ANALISTA JR.</v>
          </cell>
          <cell r="D1137">
            <v>53</v>
          </cell>
          <cell r="E1137" t="str">
            <v>Funciones Centralizadas</v>
          </cell>
          <cell r="F1137" t="str">
            <v>Fun. Centr. PB Arg. S.A.</v>
          </cell>
          <cell r="G1137" t="str">
            <v>DIRECCION DE ADMINIST. Y FINANZAS</v>
          </cell>
          <cell r="H1137" t="str">
            <v>TECNOLOGIA INFORMATICA</v>
          </cell>
          <cell r="I1137" t="str">
            <v>SOPORTE DE INFRAESTRUCTURA</v>
          </cell>
          <cell r="J1137" t="str">
            <v>ADMINISTRACION DE SEGURIDAD</v>
          </cell>
          <cell r="K1137">
            <v>0</v>
          </cell>
          <cell r="L1137" t="str">
            <v>Activos</v>
          </cell>
          <cell r="M1137" t="str">
            <v>Fuera de Convenio</v>
          </cell>
          <cell r="N1137" t="str">
            <v>Indeterminado</v>
          </cell>
          <cell r="O1137" t="str">
            <v>Edif. Petrobras</v>
          </cell>
          <cell r="P1137">
            <v>39814</v>
          </cell>
        </row>
        <row r="1138">
          <cell r="A1138">
            <v>60006171</v>
          </cell>
          <cell r="B1138" t="str">
            <v>OGGERSCINIG, DANIEL ALEJANDRO</v>
          </cell>
          <cell r="C1138" t="str">
            <v>ANALISTA JR.</v>
          </cell>
          <cell r="D1138">
            <v>53</v>
          </cell>
          <cell r="E1138" t="str">
            <v>Funciones Centralizadas</v>
          </cell>
          <cell r="F1138" t="str">
            <v>Fun. Centr. PB Arg. S.A.</v>
          </cell>
          <cell r="G1138" t="str">
            <v>DIRECCION DE ADMINIST. Y FINANZAS</v>
          </cell>
          <cell r="H1138" t="str">
            <v>TECNOLOGIA INFORMATICA</v>
          </cell>
          <cell r="I1138" t="str">
            <v>SOPORTE DE INFRAESTRUCTURA</v>
          </cell>
          <cell r="J1138" t="str">
            <v>SOPORTE E INTEGRACION DE APLICACIONES</v>
          </cell>
          <cell r="K1138">
            <v>0</v>
          </cell>
          <cell r="L1138" t="str">
            <v>Activos</v>
          </cell>
          <cell r="M1138" t="str">
            <v>Fuera de Convenio</v>
          </cell>
          <cell r="N1138" t="str">
            <v>Indeterminado</v>
          </cell>
          <cell r="O1138" t="str">
            <v>Edif. Petrobras</v>
          </cell>
          <cell r="P1138">
            <v>39814</v>
          </cell>
        </row>
        <row r="1139">
          <cell r="A1139">
            <v>60006172</v>
          </cell>
          <cell r="B1139" t="str">
            <v>CASTIGLIONI, SABRINA CINTIA</v>
          </cell>
          <cell r="C1139" t="str">
            <v>ANALISTA JR.</v>
          </cell>
          <cell r="D1139">
            <v>53</v>
          </cell>
          <cell r="E1139" t="str">
            <v>Funciones Centralizadas</v>
          </cell>
          <cell r="F1139" t="str">
            <v>Fun. Centr. PB Arg. S.A.</v>
          </cell>
          <cell r="G1139" t="str">
            <v>DIRECCION DE ADMINIST. Y FINANZAS</v>
          </cell>
          <cell r="H1139" t="str">
            <v>TECNOLOGIA INFORMATICA</v>
          </cell>
          <cell r="I1139" t="str">
            <v>SOLUCIONES VERTICALES DE NEGOCIO</v>
          </cell>
          <cell r="J1139" t="str">
            <v>PLANEAMIENTO Y EVALUACION DE PERFORMANCE</v>
          </cell>
          <cell r="K1139">
            <v>0</v>
          </cell>
          <cell r="L1139" t="str">
            <v>Activos</v>
          </cell>
          <cell r="M1139" t="str">
            <v>Fuera de Convenio</v>
          </cell>
          <cell r="N1139" t="str">
            <v>Indeterminado</v>
          </cell>
          <cell r="O1139" t="str">
            <v>Edif. Petrobras</v>
          </cell>
          <cell r="P1139">
            <v>39814</v>
          </cell>
        </row>
        <row r="1140">
          <cell r="A1140">
            <v>60006173</v>
          </cell>
          <cell r="B1140" t="str">
            <v>VILABOA, JORGE EDUARDO</v>
          </cell>
          <cell r="C1140" t="str">
            <v>COORDINADOR</v>
          </cell>
          <cell r="D1140">
            <v>57</v>
          </cell>
          <cell r="E1140" t="str">
            <v>Funciones Centralizadas</v>
          </cell>
          <cell r="F1140" t="str">
            <v>Fun. Centr. PB Arg. S.A.</v>
          </cell>
          <cell r="G1140" t="str">
            <v>DIRECCION DE ADMINIST. Y FINANZAS</v>
          </cell>
          <cell r="H1140" t="str">
            <v>TECNOLOGIA INFORMATICA</v>
          </cell>
          <cell r="I1140" t="str">
            <v>DESARROLLO Y MANTENIM. DE APLICACIONES</v>
          </cell>
          <cell r="J1140" t="str">
            <v>DESARROLLO DE SOFTWARE</v>
          </cell>
          <cell r="K1140">
            <v>0</v>
          </cell>
          <cell r="L1140" t="str">
            <v>Activos</v>
          </cell>
          <cell r="M1140" t="str">
            <v>Fuera de Convenio</v>
          </cell>
          <cell r="N1140" t="str">
            <v>Indeterminado</v>
          </cell>
          <cell r="O1140" t="str">
            <v>Edif. Petrobras</v>
          </cell>
          <cell r="P1140">
            <v>39814</v>
          </cell>
        </row>
        <row r="1141">
          <cell r="A1141">
            <v>60006174</v>
          </cell>
          <cell r="B1141" t="str">
            <v>CRISTODERO, MARCELO DANIEL</v>
          </cell>
          <cell r="C1141" t="str">
            <v>TECNICO CONSULTOR</v>
          </cell>
          <cell r="D1141">
            <v>52</v>
          </cell>
          <cell r="E1141" t="str">
            <v>Funciones Centralizadas</v>
          </cell>
          <cell r="F1141" t="str">
            <v>Fun. Centr. PB Arg. S.A.</v>
          </cell>
          <cell r="G1141" t="str">
            <v>DIRECCION DE ADMINIST. Y FINANZAS</v>
          </cell>
          <cell r="H1141" t="str">
            <v>TECNOLOGIA INFORMATICA</v>
          </cell>
          <cell r="I1141" t="str">
            <v>OPERACIONES Y TELECOMUNICACIONES</v>
          </cell>
          <cell r="J1141" t="str">
            <v>INFORMATICA DISTRIBUIDA</v>
          </cell>
          <cell r="K1141">
            <v>0</v>
          </cell>
          <cell r="L1141" t="str">
            <v>Activos</v>
          </cell>
          <cell r="M1141" t="str">
            <v>Fuera de Convenio</v>
          </cell>
          <cell r="N1141" t="str">
            <v>Indeterminado</v>
          </cell>
          <cell r="O1141" t="str">
            <v>Edif. Petrobras</v>
          </cell>
          <cell r="P1141">
            <v>39814</v>
          </cell>
        </row>
        <row r="1142">
          <cell r="A1142">
            <v>60006175</v>
          </cell>
          <cell r="B1142" t="str">
            <v>FERNANDEZ UCCIANI, GUSTAVO ADOLFO</v>
          </cell>
          <cell r="C1142" t="str">
            <v>ANALISTA SSR.</v>
          </cell>
          <cell r="D1142">
            <v>54</v>
          </cell>
          <cell r="E1142" t="str">
            <v>Funciones Centralizadas</v>
          </cell>
          <cell r="F1142" t="str">
            <v>Fun. Centr. PB Arg. S.A.</v>
          </cell>
          <cell r="G1142" t="str">
            <v>DIRECCION DE ADMINIST. Y FINANZAS</v>
          </cell>
          <cell r="H1142" t="str">
            <v>TECNOLOGIA INFORMATICA</v>
          </cell>
          <cell r="I1142" t="str">
            <v>SOPORTE DE INFRAESTRUCTURA</v>
          </cell>
          <cell r="J1142" t="str">
            <v>ADMINISTRACION DE SEGURIDAD</v>
          </cell>
          <cell r="K1142">
            <v>0</v>
          </cell>
          <cell r="L1142" t="str">
            <v>Activos</v>
          </cell>
          <cell r="M1142" t="str">
            <v>Fuera de Convenio</v>
          </cell>
          <cell r="N1142" t="str">
            <v>Indeterminado</v>
          </cell>
          <cell r="O1142" t="str">
            <v>Edif. Petrobras</v>
          </cell>
          <cell r="P1142">
            <v>39814</v>
          </cell>
        </row>
        <row r="1143">
          <cell r="A1143">
            <v>60006176</v>
          </cell>
          <cell r="B1143" t="str">
            <v>CRIVELLI, CLAUDIO MARCELO</v>
          </cell>
          <cell r="C1143" t="str">
            <v>ANALISTA JR.</v>
          </cell>
          <cell r="D1143">
            <v>53</v>
          </cell>
          <cell r="E1143" t="str">
            <v>Funciones Centralizadas</v>
          </cell>
          <cell r="F1143" t="str">
            <v>Fun. Centr. PB Arg. S.A.</v>
          </cell>
          <cell r="G1143" t="str">
            <v>DIRECCION DE ADMINIST. Y FINANZAS</v>
          </cell>
          <cell r="H1143" t="str">
            <v>TECNOLOGIA INFORMATICA</v>
          </cell>
          <cell r="I1143" t="str">
            <v>OPERACIONES Y TELECOMUNICACIONES</v>
          </cell>
          <cell r="J1143" t="str">
            <v>INFORMATICA DISTRIBUIDA</v>
          </cell>
          <cell r="K1143">
            <v>0</v>
          </cell>
          <cell r="L1143" t="str">
            <v>Activos</v>
          </cell>
          <cell r="M1143" t="str">
            <v>Fuera de Convenio</v>
          </cell>
          <cell r="N1143" t="str">
            <v>Indeterminado</v>
          </cell>
          <cell r="O1143" t="str">
            <v>Edif. Petrobras</v>
          </cell>
          <cell r="P1143">
            <v>39814</v>
          </cell>
        </row>
        <row r="1144">
          <cell r="A1144">
            <v>60006177</v>
          </cell>
          <cell r="B1144" t="str">
            <v>DONSANTI, MIRTA GRACIELA</v>
          </cell>
          <cell r="C1144" t="str">
            <v>ANALISTA JR.</v>
          </cell>
          <cell r="D1144">
            <v>53</v>
          </cell>
          <cell r="E1144" t="str">
            <v>Funciones Centralizadas</v>
          </cell>
          <cell r="F1144" t="str">
            <v>Fun. Centr. PB Arg. S.A.</v>
          </cell>
          <cell r="G1144" t="str">
            <v>DIRECCION DE ADMINIST. Y FINANZAS</v>
          </cell>
          <cell r="H1144" t="str">
            <v>TECNOLOGIA INFORMATICA</v>
          </cell>
          <cell r="I1144" t="str">
            <v>SOLUCIONES VERTICALES DE NEGOCIO</v>
          </cell>
          <cell r="J1144" t="str">
            <v>PLANEAMIENTO Y EVALUACION DE PERFORMANCE</v>
          </cell>
          <cell r="K1144">
            <v>0</v>
          </cell>
          <cell r="L1144" t="str">
            <v>Activos</v>
          </cell>
          <cell r="M1144" t="str">
            <v>Fuera de Convenio</v>
          </cell>
          <cell r="N1144" t="str">
            <v>Indeterminado</v>
          </cell>
          <cell r="O1144" t="str">
            <v>Edif. Petrobras</v>
          </cell>
          <cell r="P1144">
            <v>39814</v>
          </cell>
        </row>
        <row r="1145">
          <cell r="A1145">
            <v>60006178</v>
          </cell>
          <cell r="B1145" t="str">
            <v>DOMINGUEZ, GERMAN GUILLERMO</v>
          </cell>
          <cell r="C1145" t="str">
            <v>ANALISTA SSR.</v>
          </cell>
          <cell r="D1145">
            <v>54</v>
          </cell>
          <cell r="E1145" t="str">
            <v>Funciones Centralizadas</v>
          </cell>
          <cell r="F1145" t="str">
            <v>Fun. Centr. PB Arg. S.A.</v>
          </cell>
          <cell r="G1145" t="str">
            <v>DIRECCION DE ADMINIST. Y FINANZAS</v>
          </cell>
          <cell r="H1145" t="str">
            <v>TECNOLOGIA INFORMATICA</v>
          </cell>
          <cell r="I1145" t="str">
            <v>SOPORTE DE INFRAESTRUCTURA</v>
          </cell>
          <cell r="J1145" t="str">
            <v>ADMINISTRACION DE SEGURIDAD</v>
          </cell>
          <cell r="K1145">
            <v>0</v>
          </cell>
          <cell r="L1145" t="str">
            <v>Activos</v>
          </cell>
          <cell r="M1145" t="str">
            <v>Fuera de Convenio</v>
          </cell>
          <cell r="N1145" t="str">
            <v>Indeterminado</v>
          </cell>
          <cell r="O1145" t="str">
            <v>Edif. Petrobras</v>
          </cell>
          <cell r="P1145">
            <v>39814</v>
          </cell>
        </row>
        <row r="1146">
          <cell r="A1146">
            <v>60006179</v>
          </cell>
          <cell r="B1146" t="str">
            <v>FIJTMAN, MAXIMILIANO SEBASTIAN</v>
          </cell>
          <cell r="C1146" t="str">
            <v>ANALISTA SSR.</v>
          </cell>
          <cell r="D1146">
            <v>54</v>
          </cell>
          <cell r="E1146" t="str">
            <v>Funciones Centralizadas</v>
          </cell>
          <cell r="F1146" t="str">
            <v>Fun. Centr. PB Arg. S.A.</v>
          </cell>
          <cell r="G1146" t="str">
            <v>DIRECCION DE ADMINIST. Y FINANZAS</v>
          </cell>
          <cell r="H1146" t="str">
            <v>TECNOLOGIA INFORMATICA</v>
          </cell>
          <cell r="I1146" t="str">
            <v>SOPORTE DE INFRAESTRUCTURA</v>
          </cell>
          <cell r="J1146" t="str">
            <v>ADMINISTRACION DE SEGURIDAD</v>
          </cell>
          <cell r="K1146">
            <v>0</v>
          </cell>
          <cell r="L1146" t="str">
            <v>Activos</v>
          </cell>
          <cell r="M1146" t="str">
            <v>Fuera de Convenio</v>
          </cell>
          <cell r="N1146" t="str">
            <v>Indeterminado</v>
          </cell>
          <cell r="O1146" t="str">
            <v>Edif. Petrobras</v>
          </cell>
          <cell r="P1146">
            <v>39814</v>
          </cell>
        </row>
        <row r="1147">
          <cell r="A1147">
            <v>60006181</v>
          </cell>
          <cell r="B1147" t="str">
            <v>FLORES LOPEZ, JUAN PABLO</v>
          </cell>
          <cell r="C1147" t="str">
            <v>ANALISTA JR.</v>
          </cell>
          <cell r="D1147">
            <v>53</v>
          </cell>
          <cell r="E1147" t="str">
            <v>Funciones Centralizadas</v>
          </cell>
          <cell r="F1147" t="str">
            <v>Fun. Centr. PB Arg. S.A.</v>
          </cell>
          <cell r="G1147" t="str">
            <v>DIRECCION DE ADMINIST. Y FINANZAS</v>
          </cell>
          <cell r="H1147" t="str">
            <v>TECNOLOGIA INFORMATICA</v>
          </cell>
          <cell r="I1147" t="str">
            <v>SOPORTE DE INFRAESTRUCTURA</v>
          </cell>
          <cell r="J1147" t="str">
            <v>ADMINISTRACION DE SEGURIDAD</v>
          </cell>
          <cell r="K1147">
            <v>0</v>
          </cell>
          <cell r="L1147" t="str">
            <v>Activos</v>
          </cell>
          <cell r="M1147" t="str">
            <v>Fuera de Convenio</v>
          </cell>
          <cell r="N1147" t="str">
            <v>Indeterminado</v>
          </cell>
          <cell r="O1147" t="str">
            <v>Edif. Petrobras</v>
          </cell>
          <cell r="P1147">
            <v>39814</v>
          </cell>
        </row>
        <row r="1148">
          <cell r="A1148">
            <v>60006182</v>
          </cell>
          <cell r="B1148" t="str">
            <v>FUSARO, ALEJANDRA MARCELA</v>
          </cell>
          <cell r="C1148" t="str">
            <v>ANALISTA SSR.</v>
          </cell>
          <cell r="D1148">
            <v>54</v>
          </cell>
          <cell r="E1148" t="str">
            <v>Funciones Centralizadas</v>
          </cell>
          <cell r="F1148" t="str">
            <v>Fun. Centr. PB Arg. S.A.</v>
          </cell>
          <cell r="G1148" t="str">
            <v>DIRECCION DE ADMINIST. Y FINANZAS</v>
          </cell>
          <cell r="H1148" t="str">
            <v>COMPRAS Y CONTRATACIONES</v>
          </cell>
          <cell r="I1148" t="str">
            <v>CORPORATIVOS</v>
          </cell>
          <cell r="J1148">
            <v>0</v>
          </cell>
          <cell r="K1148">
            <v>0</v>
          </cell>
          <cell r="L1148" t="str">
            <v>Activos</v>
          </cell>
          <cell r="M1148" t="str">
            <v>Fuera de Convenio</v>
          </cell>
          <cell r="N1148" t="str">
            <v>Indeterminado</v>
          </cell>
          <cell r="O1148" t="str">
            <v>Edif. Petrobras</v>
          </cell>
          <cell r="P1148">
            <v>39814</v>
          </cell>
        </row>
        <row r="1149">
          <cell r="A1149">
            <v>60006183</v>
          </cell>
          <cell r="B1149" t="str">
            <v>HERRERO, DANIELA SOL</v>
          </cell>
          <cell r="C1149" t="str">
            <v>ANALISTA JR.</v>
          </cell>
          <cell r="D1149">
            <v>53</v>
          </cell>
          <cell r="E1149" t="str">
            <v>Funciones Centralizadas</v>
          </cell>
          <cell r="F1149" t="str">
            <v>Fun. Centr. PB Arg. S.A.</v>
          </cell>
          <cell r="G1149" t="str">
            <v>DIRECCION DE ADMINIST. Y FINANZAS</v>
          </cell>
          <cell r="H1149" t="str">
            <v>TECNOLOGIA INFORMATICA</v>
          </cell>
          <cell r="I1149" t="str">
            <v>SOLUCIONES VERTICALES DE NEGOCIO</v>
          </cell>
          <cell r="J1149" t="str">
            <v>PLANEAMIENTO Y EVALUACION DE PERFORMANCE</v>
          </cell>
          <cell r="K1149">
            <v>0</v>
          </cell>
          <cell r="L1149" t="str">
            <v>Activos</v>
          </cell>
          <cell r="M1149" t="str">
            <v>Fuera de Convenio</v>
          </cell>
          <cell r="N1149" t="str">
            <v>Indeterminado</v>
          </cell>
          <cell r="O1149" t="str">
            <v>Edif. Petrobras</v>
          </cell>
          <cell r="P1149">
            <v>39814</v>
          </cell>
        </row>
        <row r="1150">
          <cell r="A1150">
            <v>60006185</v>
          </cell>
          <cell r="B1150" t="str">
            <v>GABRIELLI, MARCELO EDUARDO</v>
          </cell>
          <cell r="C1150" t="str">
            <v>ANALISTA SSR.</v>
          </cell>
          <cell r="D1150">
            <v>54</v>
          </cell>
          <cell r="E1150" t="str">
            <v>Funciones Centralizadas</v>
          </cell>
          <cell r="F1150" t="str">
            <v>Fun. Centr. PB Arg. S.A.</v>
          </cell>
          <cell r="G1150" t="str">
            <v>DIRECCION DE ADMINIST. Y FINANZAS</v>
          </cell>
          <cell r="H1150" t="str">
            <v>TECNOLOGIA INFORMATICA</v>
          </cell>
          <cell r="I1150" t="str">
            <v>SOPORTE DE INFRAESTRUCTURA</v>
          </cell>
          <cell r="J1150" t="str">
            <v>SOPORTE E INTEGRACION DE APLICACIONES</v>
          </cell>
          <cell r="K1150">
            <v>0</v>
          </cell>
          <cell r="L1150" t="str">
            <v>Activos</v>
          </cell>
          <cell r="M1150" t="str">
            <v>Fuera de Convenio</v>
          </cell>
          <cell r="N1150" t="str">
            <v>Indeterminado</v>
          </cell>
          <cell r="O1150" t="str">
            <v>Edif. Petrobras</v>
          </cell>
          <cell r="P1150">
            <v>39814</v>
          </cell>
        </row>
        <row r="1151">
          <cell r="A1151">
            <v>60006188</v>
          </cell>
          <cell r="B1151" t="str">
            <v>FUNES, ESTEBAN ENRIQUE</v>
          </cell>
          <cell r="C1151" t="str">
            <v>AUDITOR SSR.</v>
          </cell>
          <cell r="D1151">
            <v>55</v>
          </cell>
          <cell r="E1151" t="str">
            <v>Funciones Centralizadas</v>
          </cell>
          <cell r="F1151" t="str">
            <v>Fun. Centr. PB Arg. S.A.</v>
          </cell>
          <cell r="G1151" t="str">
            <v>GCIA. EJECUTIVA DE  AUDITORIA INTERNA</v>
          </cell>
          <cell r="H1151" t="str">
            <v>AUDITORIA INDUSTRIAL, G&amp;E, LOGISTICA Y P</v>
          </cell>
          <cell r="I1151">
            <v>0</v>
          </cell>
          <cell r="J1151">
            <v>0</v>
          </cell>
          <cell r="K1151">
            <v>0</v>
          </cell>
          <cell r="L1151" t="str">
            <v>Activos</v>
          </cell>
          <cell r="M1151" t="str">
            <v>Fuera de Convenio</v>
          </cell>
          <cell r="N1151" t="str">
            <v>Indeterminado</v>
          </cell>
          <cell r="O1151" t="str">
            <v>Edif. Petrobras</v>
          </cell>
          <cell r="P1151">
            <v>39825</v>
          </cell>
        </row>
        <row r="1152">
          <cell r="A1152">
            <v>60006189</v>
          </cell>
          <cell r="B1152" t="str">
            <v>PEDRETTI, DIEGO PABLO</v>
          </cell>
          <cell r="C1152" t="str">
            <v>ANALISTA SR.</v>
          </cell>
          <cell r="D1152">
            <v>54</v>
          </cell>
          <cell r="E1152" t="str">
            <v>Funciones Centralizadas</v>
          </cell>
          <cell r="F1152" t="str">
            <v>Fun. Centr. PB Arg. S.A.</v>
          </cell>
          <cell r="G1152" t="str">
            <v>DIRECCION COMERCIAL</v>
          </cell>
          <cell r="H1152" t="str">
            <v>PLANIFICACION Y SUMINISTROS</v>
          </cell>
          <cell r="I1152" t="str">
            <v>SUMINISTROS</v>
          </cell>
          <cell r="J1152" t="str">
            <v>CONTRATACION DE TRANSPORTE</v>
          </cell>
          <cell r="K1152">
            <v>0</v>
          </cell>
          <cell r="L1152" t="str">
            <v>Activos</v>
          </cell>
          <cell r="M1152" t="str">
            <v>Fuera de Convenio</v>
          </cell>
          <cell r="N1152" t="str">
            <v>Indeterminado</v>
          </cell>
          <cell r="O1152" t="str">
            <v>Edif. Petrobras</v>
          </cell>
          <cell r="P1152">
            <v>39815</v>
          </cell>
        </row>
        <row r="1153">
          <cell r="A1153">
            <v>60006192</v>
          </cell>
          <cell r="B1153" t="str">
            <v>PEREIRA MATURANA, CAROLINA NATALIA</v>
          </cell>
          <cell r="C1153" t="str">
            <v>ADMINISTRATIVO ESP.</v>
          </cell>
          <cell r="D1153">
            <v>52</v>
          </cell>
          <cell r="E1153" t="str">
            <v>Funciones Centralizadas</v>
          </cell>
          <cell r="F1153" t="str">
            <v>Fun. Centr. PB Arg. S.A.</v>
          </cell>
          <cell r="G1153" t="str">
            <v>GCIA. EJECUTIVA DE RR.HH.</v>
          </cell>
          <cell r="H1153" t="str">
            <v>SERVICIOS DE RR. HH.</v>
          </cell>
          <cell r="I1153" t="str">
            <v>ADMINISTRACION DE PERSONAL &amp; ASIG. INTER</v>
          </cell>
          <cell r="J1153">
            <v>0</v>
          </cell>
          <cell r="K1153">
            <v>0</v>
          </cell>
          <cell r="L1153" t="str">
            <v>Activos</v>
          </cell>
          <cell r="M1153" t="str">
            <v>Fuera de Convenio</v>
          </cell>
          <cell r="N1153" t="str">
            <v>Indeterminado</v>
          </cell>
          <cell r="O1153" t="str">
            <v>Edif. Petrobras</v>
          </cell>
          <cell r="P1153">
            <v>37312</v>
          </cell>
        </row>
        <row r="1154">
          <cell r="A1154">
            <v>60006237</v>
          </cell>
          <cell r="B1154" t="str">
            <v>DE VARGAS, VALERIA LAURA</v>
          </cell>
          <cell r="C1154" t="str">
            <v>ADMINISTRATIVO ESP.</v>
          </cell>
          <cell r="D1154">
            <v>52</v>
          </cell>
          <cell r="E1154" t="str">
            <v>Funciones Centralizadas</v>
          </cell>
          <cell r="F1154" t="str">
            <v>Fun. Centr. PB Arg. S.A.</v>
          </cell>
          <cell r="G1154" t="str">
            <v>GCIA. EJECUTIVA DE RR.HH.</v>
          </cell>
          <cell r="H1154" t="str">
            <v>SERVICIOS DE RR. HH.</v>
          </cell>
          <cell r="I1154" t="str">
            <v>ADMINISTRACION DE PERSONAL &amp; ASIG. INTER</v>
          </cell>
          <cell r="J1154">
            <v>0</v>
          </cell>
          <cell r="K1154">
            <v>0</v>
          </cell>
          <cell r="L1154" t="str">
            <v>Activos</v>
          </cell>
          <cell r="M1154" t="str">
            <v>Fuera de Convenio</v>
          </cell>
          <cell r="N1154" t="str">
            <v>Indeterminado</v>
          </cell>
          <cell r="O1154" t="str">
            <v>Edif. Petrobras</v>
          </cell>
          <cell r="P1154">
            <v>39832</v>
          </cell>
        </row>
        <row r="1155">
          <cell r="A1155">
            <v>60006261</v>
          </cell>
          <cell r="B1155" t="str">
            <v>MENICILLO, MATIAS NICOLAS</v>
          </cell>
          <cell r="C1155" t="str">
            <v>ADMINISTRATIVO SSR.</v>
          </cell>
          <cell r="D1155">
            <v>50</v>
          </cell>
          <cell r="E1155" t="str">
            <v>Funciones Centralizadas</v>
          </cell>
          <cell r="F1155" t="str">
            <v>Fun. Centr. PB Arg. S.A.</v>
          </cell>
          <cell r="G1155" t="str">
            <v>DIRECCION DE ADMINIST. Y FINANZAS</v>
          </cell>
          <cell r="H1155" t="str">
            <v>ADMINISTRACION</v>
          </cell>
          <cell r="I1155" t="str">
            <v>CUENTAS A PAGAR</v>
          </cell>
          <cell r="J1155" t="str">
            <v>ATENCION A PROVEEDORES</v>
          </cell>
          <cell r="K1155">
            <v>0</v>
          </cell>
          <cell r="L1155" t="str">
            <v>Activos</v>
          </cell>
          <cell r="M1155" t="str">
            <v>Fuera de Convenio</v>
          </cell>
          <cell r="N1155" t="str">
            <v>Indeterminado</v>
          </cell>
          <cell r="O1155" t="str">
            <v>Edif. Petrobras</v>
          </cell>
          <cell r="P1155">
            <v>39846</v>
          </cell>
        </row>
        <row r="1156">
          <cell r="A1156">
            <v>60006263</v>
          </cell>
          <cell r="B1156" t="str">
            <v>CORREA, MARINA LILIAN</v>
          </cell>
          <cell r="C1156" t="str">
            <v>ADMINISTRATIVO SSR.</v>
          </cell>
          <cell r="D1156">
            <v>50</v>
          </cell>
          <cell r="E1156" t="str">
            <v>Funciones Centralizadas</v>
          </cell>
          <cell r="F1156" t="str">
            <v>Fun. Centr. PB Arg. S.A.</v>
          </cell>
          <cell r="G1156" t="str">
            <v>DIRECCION DE ADMINIST. Y FINANZAS</v>
          </cell>
          <cell r="H1156" t="str">
            <v>ADMINISTRACION</v>
          </cell>
          <cell r="I1156" t="str">
            <v>CUENTAS A PAGAR</v>
          </cell>
          <cell r="J1156" t="str">
            <v>ATENCION A PROVEEDORES</v>
          </cell>
          <cell r="K1156">
            <v>0</v>
          </cell>
          <cell r="L1156" t="str">
            <v>Activos</v>
          </cell>
          <cell r="M1156" t="str">
            <v>Fuera de Convenio</v>
          </cell>
          <cell r="N1156" t="str">
            <v>Indeterminado</v>
          </cell>
          <cell r="O1156" t="str">
            <v>Edif. Petrobras</v>
          </cell>
          <cell r="P1156">
            <v>39846</v>
          </cell>
        </row>
        <row r="1157">
          <cell r="A1157">
            <v>60006275</v>
          </cell>
          <cell r="B1157" t="str">
            <v>ALVAREZ, VICTOR DANIEL</v>
          </cell>
          <cell r="C1157" t="str">
            <v>ANALISTA SSR.</v>
          </cell>
          <cell r="D1157">
            <v>55</v>
          </cell>
          <cell r="E1157" t="str">
            <v>Funciones Centralizadas</v>
          </cell>
          <cell r="F1157" t="str">
            <v>Fun. Centr. PB Arg. S.A.</v>
          </cell>
          <cell r="G1157" t="str">
            <v>DIRECCION DE ADMINIST. Y FINANZAS</v>
          </cell>
          <cell r="H1157" t="str">
            <v>TECNOLOGIA INFORMATICA</v>
          </cell>
          <cell r="I1157" t="str">
            <v>GOBIERNO DE PROCESOS Y SOLUCIONES</v>
          </cell>
          <cell r="J1157" t="str">
            <v>CICLO COMERCIAL, MANT. , PRODUC. Y PROY</v>
          </cell>
          <cell r="K1157">
            <v>0</v>
          </cell>
          <cell r="L1157" t="str">
            <v>Activos</v>
          </cell>
          <cell r="M1157" t="str">
            <v>Fuera de Convenio</v>
          </cell>
          <cell r="N1157" t="str">
            <v>Indeterminado</v>
          </cell>
          <cell r="O1157" t="str">
            <v>Edif. Petrobras</v>
          </cell>
          <cell r="P1157">
            <v>39845</v>
          </cell>
        </row>
        <row r="1158">
          <cell r="A1158">
            <v>60006277</v>
          </cell>
          <cell r="B1158" t="str">
            <v>ABELAIRA, FERNANDO GUSTAVO</v>
          </cell>
          <cell r="C1158" t="str">
            <v>ANALISTA SSR.</v>
          </cell>
          <cell r="D1158">
            <v>55</v>
          </cell>
          <cell r="E1158" t="str">
            <v>Funciones Centralizadas</v>
          </cell>
          <cell r="F1158" t="str">
            <v>Fun. Centr. PB Arg. S.A.</v>
          </cell>
          <cell r="G1158" t="str">
            <v>DIRECCION DE ADMINIST. Y FINANZAS</v>
          </cell>
          <cell r="H1158" t="str">
            <v>TECNOLOGIA INFORMATICA</v>
          </cell>
          <cell r="I1158" t="str">
            <v>DESARROLLO Y MANTENIM. DE APLICACIONES</v>
          </cell>
          <cell r="J1158" t="str">
            <v>DESARROLLO DE SOFTWARE</v>
          </cell>
          <cell r="K1158">
            <v>0</v>
          </cell>
          <cell r="L1158" t="str">
            <v>Activos</v>
          </cell>
          <cell r="M1158" t="str">
            <v>Fuera de Convenio</v>
          </cell>
          <cell r="N1158" t="str">
            <v>Indeterminado</v>
          </cell>
          <cell r="O1158" t="str">
            <v>Edif. Petrobras</v>
          </cell>
          <cell r="P1158">
            <v>39845</v>
          </cell>
        </row>
        <row r="1159">
          <cell r="A1159">
            <v>60006278</v>
          </cell>
          <cell r="B1159" t="str">
            <v>PUENTES, FERNANDO</v>
          </cell>
          <cell r="C1159" t="str">
            <v>COMPRADOR JR.</v>
          </cell>
          <cell r="D1159">
            <v>53</v>
          </cell>
          <cell r="E1159" t="str">
            <v>Funciones Centralizadas</v>
          </cell>
          <cell r="F1159" t="str">
            <v>Fun. Centr. PB Arg. S.A.</v>
          </cell>
          <cell r="G1159" t="str">
            <v>DIRECCION DE ADMINIST. Y FINANZAS</v>
          </cell>
          <cell r="H1159" t="str">
            <v>COMPRAS Y CONTRATACIONES</v>
          </cell>
          <cell r="I1159" t="str">
            <v>INDUSTRIAL Y COMERCIAL</v>
          </cell>
          <cell r="J1159" t="str">
            <v>PROYECTOS Y OBRAS</v>
          </cell>
          <cell r="K1159">
            <v>0</v>
          </cell>
          <cell r="L1159" t="str">
            <v>Activos</v>
          </cell>
          <cell r="M1159" t="str">
            <v>Fuera de Convenio</v>
          </cell>
          <cell r="N1159" t="str">
            <v>Indeterminado</v>
          </cell>
          <cell r="O1159" t="str">
            <v>Edif. Petrobras</v>
          </cell>
          <cell r="P1159">
            <v>39860</v>
          </cell>
        </row>
        <row r="1160">
          <cell r="A1160">
            <v>60006279</v>
          </cell>
          <cell r="B1160" t="str">
            <v>BETTI, SEBASTIAN</v>
          </cell>
          <cell r="C1160" t="str">
            <v>ANALISTA SSR.</v>
          </cell>
          <cell r="D1160">
            <v>55</v>
          </cell>
          <cell r="E1160" t="str">
            <v>Funciones Centralizadas</v>
          </cell>
          <cell r="F1160" t="str">
            <v>Fun. Centr. PB Arg. S.A.</v>
          </cell>
          <cell r="G1160" t="str">
            <v>DIRECCION DE ADMINIST. Y FINANZAS</v>
          </cell>
          <cell r="H1160" t="str">
            <v>TECNOLOGIA INFORMATICA</v>
          </cell>
          <cell r="I1160" t="str">
            <v>DESARROLLO Y MANTENIM. DE APLICACIONES</v>
          </cell>
          <cell r="J1160" t="str">
            <v>DESARROLLO DE SOFTWARE</v>
          </cell>
          <cell r="K1160">
            <v>0</v>
          </cell>
          <cell r="L1160" t="str">
            <v>Activos</v>
          </cell>
          <cell r="M1160" t="str">
            <v>Fuera de Convenio</v>
          </cell>
          <cell r="N1160" t="str">
            <v>Indeterminado</v>
          </cell>
          <cell r="O1160" t="str">
            <v>Edif. Petrobras</v>
          </cell>
          <cell r="P1160">
            <v>39845</v>
          </cell>
        </row>
        <row r="1161">
          <cell r="A1161">
            <v>60006282</v>
          </cell>
          <cell r="B1161" t="str">
            <v>GARCIA, EDUARDO ENRIQUE</v>
          </cell>
          <cell r="C1161" t="str">
            <v>ANALISTA SSR.</v>
          </cell>
          <cell r="D1161">
            <v>55</v>
          </cell>
          <cell r="E1161" t="str">
            <v>Funciones Centralizadas</v>
          </cell>
          <cell r="F1161" t="str">
            <v>Fun. Centr. PB Arg. S.A.</v>
          </cell>
          <cell r="G1161" t="str">
            <v>DIRECCION DE ADMINIST. Y FINANZAS</v>
          </cell>
          <cell r="H1161" t="str">
            <v>TECNOLOGIA INFORMATICA</v>
          </cell>
          <cell r="I1161" t="str">
            <v>SOLUCIONES VERTICALES DE NEGOCIO</v>
          </cell>
          <cell r="J1161" t="str">
            <v>RETAIL - APLICACIONES</v>
          </cell>
          <cell r="K1161">
            <v>0</v>
          </cell>
          <cell r="L1161" t="str">
            <v>Activos</v>
          </cell>
          <cell r="M1161" t="str">
            <v>Fuera de Convenio</v>
          </cell>
          <cell r="N1161" t="str">
            <v>Indeterminado</v>
          </cell>
          <cell r="O1161" t="str">
            <v>Edif. Petrobras</v>
          </cell>
          <cell r="P1161">
            <v>39845</v>
          </cell>
        </row>
        <row r="1162">
          <cell r="A1162">
            <v>60006285</v>
          </cell>
          <cell r="B1162" t="str">
            <v>ESPISUA, CAROLINA LAURA</v>
          </cell>
          <cell r="C1162" t="str">
            <v>SECRETARIA</v>
          </cell>
          <cell r="D1162">
            <v>53</v>
          </cell>
          <cell r="E1162" t="str">
            <v>Funciones Centralizadas</v>
          </cell>
          <cell r="F1162" t="str">
            <v>Fun. Centr. PB Arg. S.A.</v>
          </cell>
          <cell r="G1162" t="str">
            <v>GCIA. EJECUTIVA DE RR.HH.</v>
          </cell>
          <cell r="H1162" t="str">
            <v>ORGANIZACION Y PLANEAMIENTO DE RR.HH</v>
          </cell>
          <cell r="I1162">
            <v>0</v>
          </cell>
          <cell r="J1162">
            <v>0</v>
          </cell>
          <cell r="K1162">
            <v>0</v>
          </cell>
          <cell r="L1162" t="str">
            <v>Activos</v>
          </cell>
          <cell r="M1162" t="str">
            <v>Fuera de Convenio</v>
          </cell>
          <cell r="N1162" t="str">
            <v>Indeterminado</v>
          </cell>
          <cell r="O1162" t="str">
            <v>Edif. Petrobras</v>
          </cell>
          <cell r="P1162">
            <v>39849</v>
          </cell>
        </row>
        <row r="1163">
          <cell r="A1163">
            <v>60006288</v>
          </cell>
          <cell r="B1163" t="str">
            <v>GUERRERO, GERMAN ANIBAL</v>
          </cell>
          <cell r="C1163" t="str">
            <v>ANALISTA SR.</v>
          </cell>
          <cell r="D1163">
            <v>56</v>
          </cell>
          <cell r="E1163" t="str">
            <v>Funciones Centralizadas</v>
          </cell>
          <cell r="F1163" t="str">
            <v>Fun. Centr. PB Arg. S.A.</v>
          </cell>
          <cell r="G1163" t="str">
            <v>DIRECCION DE ADMINIST. Y FINANZAS</v>
          </cell>
          <cell r="H1163" t="str">
            <v>TECNOLOGIA INFORMATICA</v>
          </cell>
          <cell r="I1163" t="str">
            <v>DESARROLLO Y MANTENIM. DE APLICACIONES</v>
          </cell>
          <cell r="J1163" t="str">
            <v>DESARROLLO DE SOFTWARE</v>
          </cell>
          <cell r="K1163">
            <v>0</v>
          </cell>
          <cell r="L1163" t="str">
            <v>Activos</v>
          </cell>
          <cell r="M1163" t="str">
            <v>Fuera de Convenio</v>
          </cell>
          <cell r="N1163" t="str">
            <v>Indeterminado</v>
          </cell>
          <cell r="O1163" t="str">
            <v>Edif. Petrobras</v>
          </cell>
          <cell r="P1163">
            <v>39846</v>
          </cell>
        </row>
        <row r="1164">
          <cell r="A1164">
            <v>60006298</v>
          </cell>
          <cell r="B1164" t="str">
            <v>ISOLA, EUDALDO JUAN</v>
          </cell>
          <cell r="C1164" t="str">
            <v>ANALISTA SSR.</v>
          </cell>
          <cell r="D1164">
            <v>55</v>
          </cell>
          <cell r="E1164" t="str">
            <v>Funciones Centralizadas</v>
          </cell>
          <cell r="F1164" t="str">
            <v>Fun. Centr. PB Arg. S.A.</v>
          </cell>
          <cell r="G1164" t="str">
            <v>DIRECCION DE ADMINIST. Y FINANZAS</v>
          </cell>
          <cell r="H1164" t="str">
            <v>TECNOLOGIA INFORMATICA</v>
          </cell>
          <cell r="I1164" t="str">
            <v>SOPORTE DE INFRAESTRUCTURA</v>
          </cell>
          <cell r="J1164" t="str">
            <v>CONSOLIDACION DE INFRAESTRUCTURA</v>
          </cell>
          <cell r="K1164">
            <v>0</v>
          </cell>
          <cell r="L1164" t="str">
            <v>Activos</v>
          </cell>
          <cell r="M1164" t="str">
            <v>Fuera de Convenio</v>
          </cell>
          <cell r="N1164" t="str">
            <v>Indeterminado</v>
          </cell>
          <cell r="O1164" t="str">
            <v>Edif. Petrobras</v>
          </cell>
          <cell r="P1164">
            <v>39873</v>
          </cell>
        </row>
        <row r="1165">
          <cell r="A1165">
            <v>60006299</v>
          </cell>
          <cell r="B1165" t="str">
            <v>SZAPIRO, LAURA ADRIANA</v>
          </cell>
          <cell r="C1165" t="str">
            <v>ANALISTA SR.</v>
          </cell>
          <cell r="D1165">
            <v>56</v>
          </cell>
          <cell r="E1165" t="str">
            <v>Funciones Centralizadas</v>
          </cell>
          <cell r="F1165" t="str">
            <v>Fun. Centr. PB Arg. S.A.</v>
          </cell>
          <cell r="G1165" t="str">
            <v>DIRECCION DE ADMINIST. Y FINANZAS</v>
          </cell>
          <cell r="H1165" t="str">
            <v>TECNOLOGIA INFORMATICA</v>
          </cell>
          <cell r="I1165" t="str">
            <v>DESARROLLO Y MANTENIM. DE APLICACIONES</v>
          </cell>
          <cell r="J1165">
            <v>0</v>
          </cell>
          <cell r="K1165">
            <v>0</v>
          </cell>
          <cell r="L1165" t="str">
            <v>Activos</v>
          </cell>
          <cell r="M1165" t="str">
            <v>Fuera de Convenio</v>
          </cell>
          <cell r="N1165" t="str">
            <v>Indeterminado</v>
          </cell>
          <cell r="O1165" t="str">
            <v>Edif. Petrobras</v>
          </cell>
          <cell r="P1165">
            <v>39873</v>
          </cell>
        </row>
        <row r="1166">
          <cell r="A1166">
            <v>60006300</v>
          </cell>
          <cell r="B1166" t="str">
            <v>BARBERO, ANDRES SERGIO</v>
          </cell>
          <cell r="C1166" t="str">
            <v>COORDINADOR</v>
          </cell>
          <cell r="D1166">
            <v>56</v>
          </cell>
          <cell r="E1166" t="str">
            <v>Funciones Centralizadas</v>
          </cell>
          <cell r="F1166" t="str">
            <v>Fun. Centr. PB Arg. S.A.</v>
          </cell>
          <cell r="G1166" t="str">
            <v>DIRECCION DE ADMINIST. Y FINANZAS</v>
          </cell>
          <cell r="H1166" t="str">
            <v>TECNOLOGIA INFORMATICA</v>
          </cell>
          <cell r="I1166" t="str">
            <v>OPERACIONES Y TELECOMUNICACIONES</v>
          </cell>
          <cell r="J1166" t="str">
            <v>TELECOMUNICACIONES</v>
          </cell>
          <cell r="K1166">
            <v>0</v>
          </cell>
          <cell r="L1166" t="str">
            <v>Activos</v>
          </cell>
          <cell r="M1166" t="str">
            <v>Fuera de Convenio</v>
          </cell>
          <cell r="N1166" t="str">
            <v>Indeterminado</v>
          </cell>
          <cell r="O1166" t="str">
            <v>Edif. Petrobras</v>
          </cell>
          <cell r="P1166">
            <v>39873</v>
          </cell>
        </row>
        <row r="1167">
          <cell r="A1167">
            <v>60006301</v>
          </cell>
          <cell r="B1167" t="str">
            <v>BARROSO, RODRIGO JAVIER</v>
          </cell>
          <cell r="C1167" t="str">
            <v>ANALISTA SSR.</v>
          </cell>
          <cell r="D1167">
            <v>55</v>
          </cell>
          <cell r="E1167" t="str">
            <v>Funciones Centralizadas</v>
          </cell>
          <cell r="F1167" t="str">
            <v>Fun. Centr. PB Arg. S.A.</v>
          </cell>
          <cell r="G1167" t="str">
            <v>DIRECCION DE ADMINIST. Y FINANZAS</v>
          </cell>
          <cell r="H1167" t="str">
            <v>TECNOLOGIA INFORMATICA</v>
          </cell>
          <cell r="I1167" t="str">
            <v>OPERACIONES Y TELECOMUNICACIONES</v>
          </cell>
          <cell r="J1167" t="str">
            <v>TELECOMUNICACIONES</v>
          </cell>
          <cell r="K1167">
            <v>0</v>
          </cell>
          <cell r="L1167" t="str">
            <v>Activos</v>
          </cell>
          <cell r="M1167" t="str">
            <v>Fuera de Convenio</v>
          </cell>
          <cell r="N1167" t="str">
            <v>Indeterminado</v>
          </cell>
          <cell r="O1167" t="str">
            <v>Edif. Petrobras</v>
          </cell>
          <cell r="P1167">
            <v>39873</v>
          </cell>
        </row>
        <row r="1168">
          <cell r="A1168">
            <v>60006302</v>
          </cell>
          <cell r="B1168" t="str">
            <v>MANERA, CARLOS ARIEL</v>
          </cell>
          <cell r="C1168" t="str">
            <v>ANALISTA SSR.</v>
          </cell>
          <cell r="D1168">
            <v>55</v>
          </cell>
          <cell r="E1168" t="str">
            <v>Funciones Centralizadas</v>
          </cell>
          <cell r="F1168" t="str">
            <v>Fun. Centr. PB Arg. S.A.</v>
          </cell>
          <cell r="G1168" t="str">
            <v>DIRECCION DE ADMINIST. Y FINANZAS</v>
          </cell>
          <cell r="H1168" t="str">
            <v>TECNOLOGIA INFORMATICA</v>
          </cell>
          <cell r="I1168" t="str">
            <v>SOPORTE DE INFRAESTRUCTURA</v>
          </cell>
          <cell r="J1168" t="str">
            <v>SYSTEM MANAGEMENT</v>
          </cell>
          <cell r="K1168">
            <v>0</v>
          </cell>
          <cell r="L1168" t="str">
            <v>Activos</v>
          </cell>
          <cell r="M1168" t="str">
            <v>Fuera de Convenio</v>
          </cell>
          <cell r="N1168" t="str">
            <v>Indeterminado</v>
          </cell>
          <cell r="O1168" t="str">
            <v>Edif. Petrobras</v>
          </cell>
          <cell r="P1168">
            <v>39873</v>
          </cell>
        </row>
        <row r="1169">
          <cell r="A1169">
            <v>60006303</v>
          </cell>
          <cell r="B1169" t="str">
            <v>MARTINEZ, GUSTAVO ANIBAL</v>
          </cell>
          <cell r="C1169" t="str">
            <v>ANALISTA SSR.</v>
          </cell>
          <cell r="D1169">
            <v>55</v>
          </cell>
          <cell r="E1169" t="str">
            <v>Funciones Centralizadas</v>
          </cell>
          <cell r="F1169" t="str">
            <v>Fun. Centr. PB Arg. S.A.</v>
          </cell>
          <cell r="G1169" t="str">
            <v>DIRECCION DE ADMINIST. Y FINANZAS</v>
          </cell>
          <cell r="H1169" t="str">
            <v>TECNOLOGIA INFORMATICA</v>
          </cell>
          <cell r="I1169" t="str">
            <v>OPERACIONES Y TELECOMUNICACIONES</v>
          </cell>
          <cell r="J1169" t="str">
            <v>TELECOMUNICACIONES</v>
          </cell>
          <cell r="K1169">
            <v>0</v>
          </cell>
          <cell r="L1169" t="str">
            <v>Activos</v>
          </cell>
          <cell r="M1169" t="str">
            <v>Fuera de Convenio</v>
          </cell>
          <cell r="N1169" t="str">
            <v>Indeterminado</v>
          </cell>
          <cell r="O1169" t="str">
            <v>Edif. Petrobras</v>
          </cell>
          <cell r="P1169">
            <v>39873</v>
          </cell>
        </row>
        <row r="1170">
          <cell r="A1170">
            <v>60006304</v>
          </cell>
          <cell r="B1170" t="str">
            <v>PALAZZO, MAURO</v>
          </cell>
          <cell r="C1170" t="str">
            <v>ANALISTA SSR.</v>
          </cell>
          <cell r="D1170">
            <v>55</v>
          </cell>
          <cell r="E1170" t="str">
            <v>Funciones Centralizadas</v>
          </cell>
          <cell r="F1170" t="str">
            <v>Fun. Centr. PB Arg. S.A.</v>
          </cell>
          <cell r="G1170" t="str">
            <v>DIRECCION DE ADMINIST. Y FINANZAS</v>
          </cell>
          <cell r="H1170" t="str">
            <v>TECNOLOGIA INFORMATICA</v>
          </cell>
          <cell r="I1170" t="str">
            <v>OPERACIONES Y TELECOMUNICACIONES</v>
          </cell>
          <cell r="J1170" t="str">
            <v>TELECOMUNICACIONES</v>
          </cell>
          <cell r="K1170">
            <v>0</v>
          </cell>
          <cell r="L1170" t="str">
            <v>Activos</v>
          </cell>
          <cell r="M1170" t="str">
            <v>Fuera de Convenio</v>
          </cell>
          <cell r="N1170" t="str">
            <v>Indeterminado</v>
          </cell>
          <cell r="O1170" t="str">
            <v>Edif. Petrobras</v>
          </cell>
          <cell r="P1170">
            <v>39873</v>
          </cell>
        </row>
        <row r="1171">
          <cell r="A1171">
            <v>60006305</v>
          </cell>
          <cell r="B1171" t="str">
            <v>REY, ANTONIO FERNANDO</v>
          </cell>
          <cell r="C1171" t="str">
            <v>ANALISTA SSR.</v>
          </cell>
          <cell r="D1171">
            <v>55</v>
          </cell>
          <cell r="E1171" t="str">
            <v>Funciones Centralizadas</v>
          </cell>
          <cell r="F1171" t="str">
            <v>Fun. Centr. PB Arg. S.A.</v>
          </cell>
          <cell r="G1171" t="str">
            <v>DIRECCION DE ADMINIST. Y FINANZAS</v>
          </cell>
          <cell r="H1171" t="str">
            <v>TECNOLOGIA INFORMATICA</v>
          </cell>
          <cell r="I1171" t="str">
            <v>OPERACIONES Y TELECOMUNICACIONES</v>
          </cell>
          <cell r="J1171" t="str">
            <v>TELECOMUNICACIONES</v>
          </cell>
          <cell r="K1171">
            <v>0</v>
          </cell>
          <cell r="L1171" t="str">
            <v>Activos</v>
          </cell>
          <cell r="M1171" t="str">
            <v>Fuera de Convenio</v>
          </cell>
          <cell r="N1171" t="str">
            <v>Indeterminado</v>
          </cell>
          <cell r="O1171" t="str">
            <v>Edif. Petrobras</v>
          </cell>
          <cell r="P1171">
            <v>39873</v>
          </cell>
        </row>
        <row r="1172">
          <cell r="A1172">
            <v>60006306</v>
          </cell>
          <cell r="B1172" t="str">
            <v>TEN, PABLO MAXIMILIANO</v>
          </cell>
          <cell r="C1172" t="str">
            <v>ANALISTA SSR.</v>
          </cell>
          <cell r="D1172">
            <v>54</v>
          </cell>
          <cell r="E1172" t="str">
            <v>Funciones Centralizadas</v>
          </cell>
          <cell r="F1172" t="str">
            <v>Fun. Centr. PB Arg. S.A.</v>
          </cell>
          <cell r="G1172" t="str">
            <v>DIRECCION DE ADMINIST. Y FINANZAS</v>
          </cell>
          <cell r="H1172" t="str">
            <v>TECNOLOGIA INFORMATICA</v>
          </cell>
          <cell r="I1172" t="str">
            <v>OPERACIONES Y TELECOMUNICACIONES</v>
          </cell>
          <cell r="J1172" t="str">
            <v>TELECOMUNICACIONES</v>
          </cell>
          <cell r="K1172">
            <v>0</v>
          </cell>
          <cell r="L1172" t="str">
            <v>Activos</v>
          </cell>
          <cell r="M1172" t="str">
            <v>Fuera de Convenio</v>
          </cell>
          <cell r="N1172" t="str">
            <v>Indeterminado</v>
          </cell>
          <cell r="O1172" t="str">
            <v>Edif. Petrobras</v>
          </cell>
          <cell r="P1172">
            <v>39873</v>
          </cell>
        </row>
        <row r="1173">
          <cell r="A1173">
            <v>60006307</v>
          </cell>
          <cell r="B1173" t="str">
            <v>GERLING, GUILLERMO FEDERICO</v>
          </cell>
          <cell r="C1173" t="str">
            <v>ANALISTA SSR.</v>
          </cell>
          <cell r="D1173">
            <v>54</v>
          </cell>
          <cell r="E1173" t="str">
            <v>Funciones Centralizadas</v>
          </cell>
          <cell r="F1173" t="str">
            <v>Fun. Centr. PB Arg. S.A.</v>
          </cell>
          <cell r="G1173" t="str">
            <v>DIRECCION DE ADMINIST. Y FINANZAS</v>
          </cell>
          <cell r="H1173" t="str">
            <v>TECNOLOGIA INFORMATICA</v>
          </cell>
          <cell r="I1173" t="str">
            <v>OPERACIONES Y TELECOMUNICACIONES</v>
          </cell>
          <cell r="J1173" t="str">
            <v>OPERACIONES</v>
          </cell>
          <cell r="K1173">
            <v>0</v>
          </cell>
          <cell r="L1173" t="str">
            <v>Activos</v>
          </cell>
          <cell r="M1173" t="str">
            <v>Fuera de Convenio</v>
          </cell>
          <cell r="N1173" t="str">
            <v>Indeterminado</v>
          </cell>
          <cell r="O1173" t="str">
            <v>Edif. Petrobras</v>
          </cell>
          <cell r="P1173">
            <v>39873</v>
          </cell>
        </row>
        <row r="1174">
          <cell r="A1174">
            <v>60006308</v>
          </cell>
          <cell r="B1174" t="str">
            <v>GARCIA, MARCELA GABRIELA</v>
          </cell>
          <cell r="C1174" t="str">
            <v>ANALISTA SR.</v>
          </cell>
          <cell r="D1174">
            <v>56</v>
          </cell>
          <cell r="E1174" t="str">
            <v>Funciones Centralizadas</v>
          </cell>
          <cell r="F1174" t="str">
            <v>Fun. Centr. PB Arg. S.A.</v>
          </cell>
          <cell r="G1174" t="str">
            <v>DIRECCION DE ADMINIST. Y FINANZAS</v>
          </cell>
          <cell r="H1174" t="str">
            <v>TECNOLOGIA INFORMATICA</v>
          </cell>
          <cell r="I1174" t="str">
            <v>GOBIERNO DE PROCESOS Y SOLUCIONES</v>
          </cell>
          <cell r="J1174" t="str">
            <v>CICLO COMERCIAL, MANT. , PRODUC. Y PROY</v>
          </cell>
          <cell r="K1174">
            <v>0</v>
          </cell>
          <cell r="L1174" t="str">
            <v>Activos</v>
          </cell>
          <cell r="M1174" t="str">
            <v>Fuera de Convenio</v>
          </cell>
          <cell r="N1174" t="str">
            <v>Indeterminado</v>
          </cell>
          <cell r="O1174" t="str">
            <v>Edif. Petrobras</v>
          </cell>
          <cell r="P1174">
            <v>39845</v>
          </cell>
        </row>
        <row r="1175">
          <cell r="A1175">
            <v>60006310</v>
          </cell>
          <cell r="B1175" t="str">
            <v>PASMANIK, JONATHAN MATIAS</v>
          </cell>
          <cell r="C1175" t="str">
            <v>ANALISTA JR.</v>
          </cell>
          <cell r="D1175">
            <v>53</v>
          </cell>
          <cell r="E1175" t="str">
            <v>Funciones Centralizadas</v>
          </cell>
          <cell r="F1175" t="str">
            <v>Fun. Centr. PB Arg. S.A.</v>
          </cell>
          <cell r="G1175" t="str">
            <v>DIRECCION DE ADMINIST. Y FINANZAS</v>
          </cell>
          <cell r="H1175" t="str">
            <v>TECNOLOGIA INFORMATICA</v>
          </cell>
          <cell r="I1175" t="str">
            <v>OPERACIONES Y TELECOMUNICACIONES</v>
          </cell>
          <cell r="J1175" t="str">
            <v>OPERACIONES</v>
          </cell>
          <cell r="K1175">
            <v>0</v>
          </cell>
          <cell r="L1175" t="str">
            <v>Activos</v>
          </cell>
          <cell r="M1175" t="str">
            <v>Fuera de Convenio</v>
          </cell>
          <cell r="N1175" t="str">
            <v>Indeterminado</v>
          </cell>
          <cell r="O1175" t="str">
            <v>Edif. Petrobras</v>
          </cell>
          <cell r="P1175">
            <v>39873</v>
          </cell>
        </row>
        <row r="1176">
          <cell r="A1176">
            <v>60006311</v>
          </cell>
          <cell r="B1176" t="str">
            <v>SAAVEDRA, ADRIAN GUSTAVO</v>
          </cell>
          <cell r="C1176" t="str">
            <v>ANALISTA JR.</v>
          </cell>
          <cell r="D1176">
            <v>53</v>
          </cell>
          <cell r="E1176" t="str">
            <v>Funciones Centralizadas</v>
          </cell>
          <cell r="F1176" t="str">
            <v>Fun. Centr. PB Arg. S.A.</v>
          </cell>
          <cell r="G1176" t="str">
            <v>DIRECCION DE ADMINIST. Y FINANZAS</v>
          </cell>
          <cell r="H1176" t="str">
            <v>TECNOLOGIA INFORMATICA</v>
          </cell>
          <cell r="I1176" t="str">
            <v>OPERACIONES Y TELECOMUNICACIONES</v>
          </cell>
          <cell r="J1176" t="str">
            <v>TELECOMUNICACIONES</v>
          </cell>
          <cell r="K1176">
            <v>0</v>
          </cell>
          <cell r="L1176" t="str">
            <v>Activos</v>
          </cell>
          <cell r="M1176" t="str">
            <v>Fuera de Convenio</v>
          </cell>
          <cell r="N1176" t="str">
            <v>Indeterminado</v>
          </cell>
          <cell r="O1176" t="str">
            <v>Edif. Petrobras</v>
          </cell>
          <cell r="P1176">
            <v>39873</v>
          </cell>
        </row>
        <row r="1177">
          <cell r="A1177">
            <v>60006312</v>
          </cell>
          <cell r="B1177" t="str">
            <v>BOTTINI, VANINA DE LOS ANGELES</v>
          </cell>
          <cell r="C1177" t="str">
            <v>ANALISTA SR.</v>
          </cell>
          <cell r="D1177">
            <v>56</v>
          </cell>
          <cell r="E1177" t="str">
            <v>Funciones Centralizadas</v>
          </cell>
          <cell r="F1177" t="str">
            <v>Fun. Centr. PB Arg. S.A.</v>
          </cell>
          <cell r="G1177" t="str">
            <v>DIRECCION DE ADMINIST. Y FINANZAS</v>
          </cell>
          <cell r="H1177" t="str">
            <v>TECNOLOGIA INFORMATICA</v>
          </cell>
          <cell r="I1177" t="str">
            <v>GOBIERNO DE PROCESOS Y SOLUCIONES</v>
          </cell>
          <cell r="J1177">
            <v>0</v>
          </cell>
          <cell r="K1177">
            <v>0</v>
          </cell>
          <cell r="L1177" t="str">
            <v>Activos</v>
          </cell>
          <cell r="M1177" t="str">
            <v>Fuera de Convenio</v>
          </cell>
          <cell r="N1177" t="str">
            <v>Indeterminado</v>
          </cell>
          <cell r="O1177" t="str">
            <v>Edif. Petrobras</v>
          </cell>
          <cell r="P1177">
            <v>39873</v>
          </cell>
        </row>
        <row r="1178">
          <cell r="A1178">
            <v>60006313</v>
          </cell>
          <cell r="B1178" t="str">
            <v>SALINAS, DANIELA</v>
          </cell>
          <cell r="C1178" t="str">
            <v>ANALISTA SSR.</v>
          </cell>
          <cell r="D1178">
            <v>55</v>
          </cell>
          <cell r="E1178" t="str">
            <v>Funciones Centralizadas</v>
          </cell>
          <cell r="F1178" t="str">
            <v>Fun. Centr. PB Arg. S.A.</v>
          </cell>
          <cell r="G1178" t="str">
            <v>DIRECCION DE ADMINIST. Y FINANZAS</v>
          </cell>
          <cell r="H1178" t="str">
            <v>TECNOLOGIA INFORMATICA</v>
          </cell>
          <cell r="I1178" t="str">
            <v>GOBIERNO DE PROCESOS Y SOLUCIONES</v>
          </cell>
          <cell r="J1178" t="str">
            <v>CICLO GESTION, CSMS, PORTALES Y COLABOR.</v>
          </cell>
          <cell r="K1178">
            <v>0</v>
          </cell>
          <cell r="L1178" t="str">
            <v>Activos</v>
          </cell>
          <cell r="M1178" t="str">
            <v>Fuera de Convenio</v>
          </cell>
          <cell r="N1178" t="str">
            <v>Indeterminado</v>
          </cell>
          <cell r="O1178" t="str">
            <v>Edif. Petrobras</v>
          </cell>
          <cell r="P1178">
            <v>39873</v>
          </cell>
        </row>
        <row r="1179">
          <cell r="A1179">
            <v>60006314</v>
          </cell>
          <cell r="B1179" t="str">
            <v>MEDERO, MAXIMILIANO GERMAN</v>
          </cell>
          <cell r="C1179" t="str">
            <v>ANALISTA SSR.</v>
          </cell>
          <cell r="D1179">
            <v>54</v>
          </cell>
          <cell r="E1179" t="str">
            <v>Funciones Centralizadas</v>
          </cell>
          <cell r="F1179" t="str">
            <v>Fun. Centr. PB Arg. S.A.</v>
          </cell>
          <cell r="G1179" t="str">
            <v>DIRECCION DE ADMINIST. Y FINANZAS</v>
          </cell>
          <cell r="H1179" t="str">
            <v>TECNOLOGIA INFORMATICA</v>
          </cell>
          <cell r="I1179" t="str">
            <v>DESARROLLO Y MANTENIM. DE APLICACIONES</v>
          </cell>
          <cell r="J1179" t="str">
            <v>DESARROLLO DE SOFTWARE</v>
          </cell>
          <cell r="K1179">
            <v>0</v>
          </cell>
          <cell r="L1179" t="str">
            <v>Activos</v>
          </cell>
          <cell r="M1179" t="str">
            <v>Fuera de Convenio</v>
          </cell>
          <cell r="N1179" t="str">
            <v>Indeterminado</v>
          </cell>
          <cell r="O1179" t="str">
            <v>Edif. Petrobras</v>
          </cell>
          <cell r="P1179">
            <v>39873</v>
          </cell>
        </row>
        <row r="1180">
          <cell r="A1180">
            <v>60006318</v>
          </cell>
          <cell r="B1180" t="str">
            <v>CONTI, MALVA GRISELDA ESTHER</v>
          </cell>
          <cell r="C1180" t="str">
            <v>ANALISTA JR.</v>
          </cell>
          <cell r="D1180">
            <v>53</v>
          </cell>
          <cell r="E1180" t="str">
            <v>Funciones Centralizadas</v>
          </cell>
          <cell r="F1180" t="str">
            <v>Fun. Centr. PB Arg. S.A.</v>
          </cell>
          <cell r="G1180" t="str">
            <v>GCIA. EJECUTIVA DE CSMS</v>
          </cell>
          <cell r="H1180" t="str">
            <v>CSMS E&amp;P Y COMERCIAL</v>
          </cell>
          <cell r="I1180">
            <v>0</v>
          </cell>
          <cell r="J1180">
            <v>0</v>
          </cell>
          <cell r="K1180">
            <v>0</v>
          </cell>
          <cell r="L1180" t="str">
            <v>Activos</v>
          </cell>
          <cell r="M1180" t="str">
            <v>Fuera de Convenio</v>
          </cell>
          <cell r="N1180" t="str">
            <v>Indeterminado</v>
          </cell>
          <cell r="O1180" t="str">
            <v>Edif. Petrobras</v>
          </cell>
          <cell r="P1180">
            <v>39873</v>
          </cell>
        </row>
        <row r="1181">
          <cell r="A1181">
            <v>60006327</v>
          </cell>
          <cell r="B1181" t="str">
            <v>COMANDO, JULIO</v>
          </cell>
          <cell r="C1181" t="str">
            <v>ANALISTA SR.</v>
          </cell>
          <cell r="D1181">
            <v>56</v>
          </cell>
          <cell r="E1181" t="str">
            <v>Funciones Centralizadas</v>
          </cell>
          <cell r="F1181" t="str">
            <v>Fun. Centr. PB Arg. S.A.</v>
          </cell>
          <cell r="G1181" t="str">
            <v>GCIA. EJECUTIVA DE CSMS</v>
          </cell>
          <cell r="H1181" t="str">
            <v>SALUD E HIGIENE</v>
          </cell>
          <cell r="I1181">
            <v>0</v>
          </cell>
          <cell r="J1181">
            <v>0</v>
          </cell>
          <cell r="K1181">
            <v>0</v>
          </cell>
          <cell r="L1181" t="str">
            <v>Activos</v>
          </cell>
          <cell r="M1181" t="str">
            <v>Fuera de Convenio</v>
          </cell>
          <cell r="N1181" t="str">
            <v>Indeterminado</v>
          </cell>
          <cell r="O1181" t="str">
            <v>Edif. Petrobras</v>
          </cell>
          <cell r="P1181">
            <v>39888</v>
          </cell>
        </row>
        <row r="1182">
          <cell r="A1182">
            <v>60006341</v>
          </cell>
          <cell r="B1182" t="str">
            <v>ASTUDILLO, MARA VERÓNICA</v>
          </cell>
          <cell r="C1182" t="str">
            <v>ADMINISTRATIVO SR.</v>
          </cell>
          <cell r="D1182">
            <v>51</v>
          </cell>
          <cell r="E1182" t="str">
            <v>Funciones Centralizadas</v>
          </cell>
          <cell r="F1182" t="str">
            <v>Fun. Centr. PB Arg. S.A.</v>
          </cell>
          <cell r="G1182" t="str">
            <v>GCIA. EJECUTIVA DE RR.HH.</v>
          </cell>
          <cell r="H1182" t="str">
            <v>SERVICIOS DE RR. HH.</v>
          </cell>
          <cell r="I1182" t="str">
            <v>MODELO DE ATENCION Y APOYO</v>
          </cell>
          <cell r="J1182">
            <v>0</v>
          </cell>
          <cell r="K1182">
            <v>0</v>
          </cell>
          <cell r="L1182" t="str">
            <v>Activos</v>
          </cell>
          <cell r="M1182" t="str">
            <v>Fuera de Convenio</v>
          </cell>
          <cell r="N1182" t="str">
            <v>Indeterminado</v>
          </cell>
          <cell r="O1182" t="str">
            <v>Edif. Petrobras</v>
          </cell>
          <cell r="P1182">
            <v>35461</v>
          </cell>
        </row>
        <row r="1183">
          <cell r="A1183">
            <v>60001790</v>
          </cell>
          <cell r="B1183" t="str">
            <v>SANCHEZ, VICTORIANO</v>
          </cell>
          <cell r="C1183" t="str">
            <v>LIDER</v>
          </cell>
          <cell r="D1183">
            <v>56</v>
          </cell>
          <cell r="E1183" t="str">
            <v>Funciones Centralizadas</v>
          </cell>
          <cell r="F1183" t="str">
            <v>Fun. Centr. PB Arg. S.A.</v>
          </cell>
          <cell r="G1183" t="str">
            <v>DIRECCION DE ADMINIST. Y FINANZAS</v>
          </cell>
          <cell r="H1183" t="str">
            <v>TECNOLOGIA INFORMATICA</v>
          </cell>
          <cell r="I1183" t="str">
            <v>OPERACIONES Y TELECOMUNICACIONES</v>
          </cell>
          <cell r="J1183" t="str">
            <v>OPERACIONES</v>
          </cell>
          <cell r="K1183">
            <v>0</v>
          </cell>
          <cell r="L1183" t="str">
            <v>Activos</v>
          </cell>
          <cell r="M1183" t="str">
            <v>Fuera de Convenio</v>
          </cell>
          <cell r="N1183" t="str">
            <v>Indeterminado</v>
          </cell>
          <cell r="O1183" t="str">
            <v>Tucuman</v>
          </cell>
          <cell r="P1183">
            <v>34425</v>
          </cell>
        </row>
        <row r="1184">
          <cell r="A1184">
            <v>60000158</v>
          </cell>
          <cell r="B1184" t="str">
            <v>GALICE, JORGE ROBERTO</v>
          </cell>
          <cell r="C1184" t="str">
            <v>RETIRO ANTICIPADO</v>
          </cell>
          <cell r="D1184">
            <v>56</v>
          </cell>
          <cell r="E1184" t="str">
            <v>Funciones Centralizadas</v>
          </cell>
          <cell r="F1184" t="str">
            <v>Fun. Centr. PB Arg. S.A.</v>
          </cell>
          <cell r="G1184" t="str">
            <v>GCIA. EJECUTIVA DE RR.HH.</v>
          </cell>
          <cell r="H1184" t="str">
            <v>RETIROS ANTICIPADOS</v>
          </cell>
          <cell r="I1184">
            <v>0</v>
          </cell>
          <cell r="J1184">
            <v>0</v>
          </cell>
          <cell r="K1184">
            <v>0</v>
          </cell>
          <cell r="L1184" t="str">
            <v>Retiro anticipado</v>
          </cell>
          <cell r="M1184" t="str">
            <v>Retiro Anticipado</v>
          </cell>
          <cell r="N1184" t="str">
            <v>Retiro Anticipado</v>
          </cell>
          <cell r="O1184" t="str">
            <v>Pto. Hernandez</v>
          </cell>
          <cell r="P1184">
            <v>35977</v>
          </cell>
        </row>
        <row r="1185">
          <cell r="A1185">
            <v>60000170</v>
          </cell>
          <cell r="B1185" t="str">
            <v>RODRIGUEZ, MARIA ANGELICA</v>
          </cell>
          <cell r="C1185" t="str">
            <v>SECRETARIA</v>
          </cell>
          <cell r="D1185">
            <v>54</v>
          </cell>
          <cell r="E1185" t="str">
            <v>Funciones Centralizadas</v>
          </cell>
          <cell r="F1185" t="str">
            <v>Gas &amp; Energía PB Arg. S.A.</v>
          </cell>
          <cell r="G1185" t="str">
            <v>GCIA. EJECUTIVA DE G&amp;E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 t="str">
            <v>Activos</v>
          </cell>
          <cell r="M1185" t="str">
            <v>Fuera de Convenio</v>
          </cell>
          <cell r="N1185" t="str">
            <v>Indeterminado</v>
          </cell>
          <cell r="O1185" t="str">
            <v>Edif. Petrobras</v>
          </cell>
          <cell r="P1185">
            <v>31868</v>
          </cell>
        </row>
        <row r="1186">
          <cell r="A1186">
            <v>60000993</v>
          </cell>
          <cell r="B1186" t="str">
            <v>LLORET, BEATRIZ ELVIRA</v>
          </cell>
          <cell r="C1186" t="str">
            <v>ASISTENTE</v>
          </cell>
          <cell r="D1186">
            <v>53</v>
          </cell>
          <cell r="E1186" t="str">
            <v>Funciones Centralizadas</v>
          </cell>
          <cell r="F1186" t="str">
            <v>Gas &amp; Energía PB Arg. S.A.</v>
          </cell>
          <cell r="G1186" t="str">
            <v>GCIA. EJECUTIVA DE G&amp;E</v>
          </cell>
          <cell r="H1186" t="str">
            <v>COMERCIALIZACION DE GAS NATURAL</v>
          </cell>
          <cell r="I1186">
            <v>0</v>
          </cell>
          <cell r="J1186">
            <v>0</v>
          </cell>
          <cell r="K1186">
            <v>0</v>
          </cell>
          <cell r="L1186" t="str">
            <v>Activos</v>
          </cell>
          <cell r="M1186" t="str">
            <v>Fuera de Convenio</v>
          </cell>
          <cell r="N1186" t="str">
            <v>Indeterminado</v>
          </cell>
          <cell r="O1186" t="str">
            <v>Edif. Petrobras</v>
          </cell>
          <cell r="P1186">
            <v>32679</v>
          </cell>
        </row>
        <row r="1187">
          <cell r="A1187">
            <v>60001011</v>
          </cell>
          <cell r="B1187" t="str">
            <v>VILLALBA, VICTOR FERNANDO</v>
          </cell>
          <cell r="C1187" t="str">
            <v>ANALISTA SSR.</v>
          </cell>
          <cell r="D1187">
            <v>55</v>
          </cell>
          <cell r="E1187" t="str">
            <v>Gas &amp; Energía</v>
          </cell>
          <cell r="F1187" t="str">
            <v>Gas &amp; Energía PB Arg. S.A.</v>
          </cell>
          <cell r="G1187" t="str">
            <v>GCIA. EJECUTIVA DE G&amp;E</v>
          </cell>
          <cell r="H1187" t="str">
            <v>COMERCIALIZACION DE GAS NATURAL</v>
          </cell>
          <cell r="I1187" t="str">
            <v>SEGUIMIENTO Y CONTROL</v>
          </cell>
          <cell r="J1187">
            <v>0</v>
          </cell>
          <cell r="K1187">
            <v>0</v>
          </cell>
          <cell r="L1187" t="str">
            <v>Activos</v>
          </cell>
          <cell r="M1187" t="str">
            <v>Fuera de Convenio</v>
          </cell>
          <cell r="N1187" t="str">
            <v>Indeterminado</v>
          </cell>
          <cell r="O1187" t="str">
            <v>Edif. Petrobras</v>
          </cell>
          <cell r="P1187">
            <v>38495</v>
          </cell>
        </row>
        <row r="1188">
          <cell r="A1188">
            <v>60001200</v>
          </cell>
          <cell r="B1188" t="str">
            <v>OZAN, JORGE MARIO</v>
          </cell>
          <cell r="C1188" t="str">
            <v>ANALISTA SSR.</v>
          </cell>
          <cell r="D1188">
            <v>54</v>
          </cell>
          <cell r="E1188" t="str">
            <v>Gas &amp; Energía</v>
          </cell>
          <cell r="F1188" t="str">
            <v>Gas &amp; Energía PB Arg. S.A.</v>
          </cell>
          <cell r="G1188" t="str">
            <v>GCIA. EJECUTIVA DE G&amp;E</v>
          </cell>
          <cell r="H1188" t="str">
            <v>COMERCIALIZACION DE GAS NATURAL</v>
          </cell>
          <cell r="I1188">
            <v>0</v>
          </cell>
          <cell r="J1188">
            <v>0</v>
          </cell>
          <cell r="K1188">
            <v>0</v>
          </cell>
          <cell r="L1188" t="str">
            <v>Activos</v>
          </cell>
          <cell r="M1188" t="str">
            <v>Fuera de Convenio</v>
          </cell>
          <cell r="N1188" t="str">
            <v>Indeterminado</v>
          </cell>
          <cell r="O1188" t="str">
            <v>Edif. Petrobras</v>
          </cell>
          <cell r="P1188">
            <v>34886</v>
          </cell>
        </row>
        <row r="1189">
          <cell r="A1189">
            <v>60001557</v>
          </cell>
          <cell r="B1189" t="str">
            <v>CHIMENTO, ADRIANA JOSEFINA</v>
          </cell>
          <cell r="C1189" t="str">
            <v>ANALISTA JR.</v>
          </cell>
          <cell r="D1189">
            <v>53</v>
          </cell>
          <cell r="E1189" t="str">
            <v>Gas &amp; Energía</v>
          </cell>
          <cell r="F1189" t="str">
            <v>Gas &amp; Energía PB Arg. S.A.</v>
          </cell>
          <cell r="G1189" t="str">
            <v>GCIA. EJECUTIVA DE G&amp;E</v>
          </cell>
          <cell r="H1189" t="str">
            <v>COMERCIALIZACION DE GAS NATURAL</v>
          </cell>
          <cell r="I1189" t="str">
            <v>FACTURACION Y PAGO</v>
          </cell>
          <cell r="J1189">
            <v>0</v>
          </cell>
          <cell r="K1189">
            <v>0</v>
          </cell>
          <cell r="L1189" t="str">
            <v>Activos</v>
          </cell>
          <cell r="M1189" t="str">
            <v>Fuera de Convenio</v>
          </cell>
          <cell r="N1189" t="str">
            <v>Indeterminado</v>
          </cell>
          <cell r="O1189" t="str">
            <v>Edif. Petrobras</v>
          </cell>
          <cell r="P1189">
            <v>34029</v>
          </cell>
        </row>
        <row r="1190">
          <cell r="A1190">
            <v>60001849</v>
          </cell>
          <cell r="B1190" t="str">
            <v>DE LA IGLESIA, GUILLERMO</v>
          </cell>
          <cell r="C1190" t="str">
            <v>COORDINADOR</v>
          </cell>
          <cell r="D1190">
            <v>55</v>
          </cell>
          <cell r="E1190" t="str">
            <v>Gas &amp; Energía</v>
          </cell>
          <cell r="F1190" t="str">
            <v>Gas &amp; Energía PB Arg. S.A.</v>
          </cell>
          <cell r="G1190" t="str">
            <v>GCIA. EJECUTIVA DE CTROL DE GEST Y EST P</v>
          </cell>
          <cell r="H1190" t="str">
            <v>PARTICIPACIONES</v>
          </cell>
          <cell r="I1190">
            <v>0</v>
          </cell>
          <cell r="J1190">
            <v>0</v>
          </cell>
          <cell r="K1190">
            <v>0</v>
          </cell>
          <cell r="L1190" t="str">
            <v>Activos</v>
          </cell>
          <cell r="M1190" t="str">
            <v>Fuera de Convenio</v>
          </cell>
          <cell r="N1190" t="str">
            <v>Indeterminado</v>
          </cell>
          <cell r="O1190" t="str">
            <v>Edif. Petrobras</v>
          </cell>
          <cell r="P1190">
            <v>35437</v>
          </cell>
        </row>
        <row r="1191">
          <cell r="A1191">
            <v>60001948</v>
          </cell>
          <cell r="B1191" t="str">
            <v>GALLI, CLAUDIO ALEJANDRO</v>
          </cell>
          <cell r="C1191" t="str">
            <v>ANALISTA CONSULTOR</v>
          </cell>
          <cell r="D1191">
            <v>57</v>
          </cell>
          <cell r="E1191" t="str">
            <v>Gas &amp; Energía</v>
          </cell>
          <cell r="F1191" t="str">
            <v>Gas &amp; Energía PB Arg. S.A.</v>
          </cell>
          <cell r="G1191" t="str">
            <v>GCIA. EJECUTIVA DE G&amp;E</v>
          </cell>
          <cell r="H1191" t="str">
            <v>COMERCIALIZACION DE GAS NATURAL</v>
          </cell>
          <cell r="I1191" t="str">
            <v>ADMINISTRACION Y COMPRA</v>
          </cell>
          <cell r="J1191">
            <v>0</v>
          </cell>
          <cell r="K1191">
            <v>0</v>
          </cell>
          <cell r="L1191" t="str">
            <v>Activos</v>
          </cell>
          <cell r="M1191" t="str">
            <v>Fuera de Convenio</v>
          </cell>
          <cell r="N1191" t="str">
            <v>Indeterminado</v>
          </cell>
          <cell r="O1191" t="str">
            <v>Edif. Petrobras</v>
          </cell>
          <cell r="P1191">
            <v>35664</v>
          </cell>
        </row>
        <row r="1192">
          <cell r="A1192">
            <v>60002009</v>
          </cell>
          <cell r="B1192" t="str">
            <v>PEZZULLO, FAVIO MARCELO</v>
          </cell>
          <cell r="C1192" t="str">
            <v>COORDINADOR</v>
          </cell>
          <cell r="D1192">
            <v>58</v>
          </cell>
          <cell r="E1192" t="str">
            <v>Gas &amp; Energía</v>
          </cell>
          <cell r="F1192" t="str">
            <v>Gas &amp; Energía PB Arg. S.A.</v>
          </cell>
          <cell r="G1192" t="str">
            <v>GCIA. EJECUTIVA DE G&amp;E</v>
          </cell>
          <cell r="H1192" t="str">
            <v>COMERCIALIZACION DE GAS NATURAL</v>
          </cell>
          <cell r="I1192" t="str">
            <v>OPERACIONES Y WEBSA</v>
          </cell>
          <cell r="J1192">
            <v>0</v>
          </cell>
          <cell r="K1192">
            <v>0</v>
          </cell>
          <cell r="L1192" t="str">
            <v>Activos</v>
          </cell>
          <cell r="M1192" t="str">
            <v>Fuera de Convenio</v>
          </cell>
          <cell r="N1192" t="str">
            <v>Indeterminado</v>
          </cell>
          <cell r="O1192" t="str">
            <v>Edif. Petrobras</v>
          </cell>
          <cell r="P1192">
            <v>33093</v>
          </cell>
        </row>
        <row r="1193">
          <cell r="A1193">
            <v>60002362</v>
          </cell>
          <cell r="B1193" t="str">
            <v>MANDARANO, HECTOR MARTIN</v>
          </cell>
          <cell r="C1193" t="str">
            <v>GERENTE</v>
          </cell>
          <cell r="D1193">
            <v>61</v>
          </cell>
          <cell r="E1193" t="str">
            <v>Gas &amp; Energía</v>
          </cell>
          <cell r="F1193" t="str">
            <v>Gas &amp; Energía PB Arg. S.A.</v>
          </cell>
          <cell r="G1193" t="str">
            <v>GCIA. EJECUTIVA DE G&amp;E</v>
          </cell>
          <cell r="H1193" t="str">
            <v>COMERCIALIZACION DE ELECTRICIDAD</v>
          </cell>
          <cell r="I1193">
            <v>0</v>
          </cell>
          <cell r="J1193">
            <v>0</v>
          </cell>
          <cell r="K1193">
            <v>0</v>
          </cell>
          <cell r="L1193" t="str">
            <v>Activos</v>
          </cell>
          <cell r="M1193" t="str">
            <v>Fuera de Convenio</v>
          </cell>
          <cell r="N1193" t="str">
            <v>Indeterminado</v>
          </cell>
          <cell r="O1193" t="str">
            <v>Edif. Petrobras</v>
          </cell>
          <cell r="P1193">
            <v>36712</v>
          </cell>
        </row>
        <row r="1194">
          <cell r="A1194">
            <v>60002385</v>
          </cell>
          <cell r="B1194" t="str">
            <v>LOPEZ, JIMENA DEL CARMEN</v>
          </cell>
          <cell r="C1194" t="str">
            <v>COORDINADOR</v>
          </cell>
          <cell r="D1194">
            <v>58</v>
          </cell>
          <cell r="E1194" t="str">
            <v>Gas &amp; Energía</v>
          </cell>
          <cell r="F1194" t="str">
            <v>Gas &amp; Energía PB Arg. S.A.</v>
          </cell>
          <cell r="G1194" t="str">
            <v>GCIA. EJECUTIVA DE CTROL DE GEST Y EST P</v>
          </cell>
          <cell r="H1194" t="str">
            <v>PARTICIPACIONES</v>
          </cell>
          <cell r="I1194">
            <v>0</v>
          </cell>
          <cell r="J1194">
            <v>0</v>
          </cell>
          <cell r="K1194">
            <v>0</v>
          </cell>
          <cell r="L1194" t="str">
            <v>Activos</v>
          </cell>
          <cell r="M1194" t="str">
            <v>Fuera de Convenio</v>
          </cell>
          <cell r="N1194" t="str">
            <v>Indeterminado</v>
          </cell>
          <cell r="O1194" t="str">
            <v>Edif. Petrobras</v>
          </cell>
          <cell r="P1194">
            <v>35317</v>
          </cell>
        </row>
        <row r="1195">
          <cell r="A1195">
            <v>60002410</v>
          </cell>
          <cell r="B1195" t="str">
            <v>FERNANDEZ GOERENS, GONZALO LUIS</v>
          </cell>
          <cell r="C1195" t="str">
            <v>ANALISTA SSR.</v>
          </cell>
          <cell r="D1195">
            <v>54</v>
          </cell>
          <cell r="E1195" t="str">
            <v>Gas &amp; Energía</v>
          </cell>
          <cell r="F1195" t="str">
            <v>Gas &amp; Energía PB Arg. S.A.</v>
          </cell>
          <cell r="G1195" t="str">
            <v>GCIA. EJECUTIVA DE G&amp;E</v>
          </cell>
          <cell r="H1195" t="str">
            <v>COMERCIALIZACION DE ELECTRICIDAD</v>
          </cell>
          <cell r="I1195" t="str">
            <v>VENTAS Y REGULATORIA DEL MEM</v>
          </cell>
          <cell r="J1195" t="str">
            <v>VENTAS SPOT Y ADMINISTRACION</v>
          </cell>
          <cell r="K1195">
            <v>0</v>
          </cell>
          <cell r="L1195" t="str">
            <v>Activos</v>
          </cell>
          <cell r="M1195" t="str">
            <v>Fuera de Convenio</v>
          </cell>
          <cell r="N1195" t="str">
            <v>Indeterminado</v>
          </cell>
          <cell r="O1195" t="str">
            <v>Edif. Petrobras</v>
          </cell>
          <cell r="P1195">
            <v>36495</v>
          </cell>
        </row>
        <row r="1196">
          <cell r="A1196">
            <v>60002563</v>
          </cell>
          <cell r="B1196" t="str">
            <v>MIÑO, MARIO ANDRES</v>
          </cell>
          <cell r="C1196" t="str">
            <v>COORDINADOR</v>
          </cell>
          <cell r="D1196">
            <v>56</v>
          </cell>
          <cell r="E1196" t="str">
            <v>Gas &amp; Energía</v>
          </cell>
          <cell r="F1196" t="str">
            <v>Gas &amp; Energía PB Arg. S.A.</v>
          </cell>
          <cell r="G1196" t="str">
            <v>GCIA. EJECUTIVA DE G&amp;E</v>
          </cell>
          <cell r="H1196" t="str">
            <v>COMERCIALIZACION DE GAS NATURAL</v>
          </cell>
          <cell r="I1196" t="str">
            <v>CONTRATOS DE VENTA, TRANSP. Y PROC.</v>
          </cell>
          <cell r="J1196">
            <v>0</v>
          </cell>
          <cell r="K1196">
            <v>0</v>
          </cell>
          <cell r="L1196" t="str">
            <v>Activos</v>
          </cell>
          <cell r="M1196" t="str">
            <v>Fuera de Convenio</v>
          </cell>
          <cell r="N1196" t="str">
            <v>Indeterminado</v>
          </cell>
          <cell r="O1196" t="str">
            <v>Edif. Petrobras</v>
          </cell>
          <cell r="P1196">
            <v>35019</v>
          </cell>
        </row>
        <row r="1197">
          <cell r="A1197">
            <v>60002937</v>
          </cell>
          <cell r="B1197" t="str">
            <v>RAVLICH, JORGE ESTEBAN</v>
          </cell>
          <cell r="C1197" t="str">
            <v>GERENTE</v>
          </cell>
          <cell r="D1197">
            <v>59</v>
          </cell>
          <cell r="E1197" t="str">
            <v>Gas &amp; Energía</v>
          </cell>
          <cell r="F1197" t="str">
            <v>Gas &amp; Energía PB Arg. S.A.</v>
          </cell>
          <cell r="G1197" t="str">
            <v>GCIA. EJECUTIVA DE G&amp;E</v>
          </cell>
          <cell r="H1197" t="str">
            <v>COMERCIALIZACION DE ELECTRICIDAD</v>
          </cell>
          <cell r="I1197" t="str">
            <v>VENTAS Y REGULATORIA DEL MEM</v>
          </cell>
          <cell r="J1197">
            <v>0</v>
          </cell>
          <cell r="K1197">
            <v>0</v>
          </cell>
          <cell r="L1197" t="str">
            <v>Activos</v>
          </cell>
          <cell r="M1197" t="str">
            <v>Fuera de Convenio</v>
          </cell>
          <cell r="N1197" t="str">
            <v>Indeterminado</v>
          </cell>
          <cell r="O1197" t="str">
            <v>Edif. Petrobras</v>
          </cell>
          <cell r="P1197">
            <v>35735</v>
          </cell>
        </row>
        <row r="1198">
          <cell r="A1198">
            <v>60003021</v>
          </cell>
          <cell r="B1198" t="str">
            <v>LIMOLI, LEONARDO ANDRES</v>
          </cell>
          <cell r="C1198" t="str">
            <v>COORDINADOR</v>
          </cell>
          <cell r="D1198">
            <v>57</v>
          </cell>
          <cell r="E1198" t="str">
            <v>Gas &amp; Energía</v>
          </cell>
          <cell r="F1198" t="str">
            <v>Gas &amp; Energía PB Arg. S.A.</v>
          </cell>
          <cell r="G1198" t="str">
            <v>GCIA. EJECUTIVA DE CTROL DE GEST Y EST P</v>
          </cell>
          <cell r="H1198" t="str">
            <v>PARTICIPACIONES</v>
          </cell>
          <cell r="I1198">
            <v>0</v>
          </cell>
          <cell r="J1198">
            <v>0</v>
          </cell>
          <cell r="K1198">
            <v>0</v>
          </cell>
          <cell r="L1198" t="str">
            <v>Activos</v>
          </cell>
          <cell r="M1198" t="str">
            <v>Fuera de Convenio</v>
          </cell>
          <cell r="N1198" t="str">
            <v>Indeterminado</v>
          </cell>
          <cell r="O1198" t="str">
            <v>Edif. Petrobras</v>
          </cell>
          <cell r="P1198">
            <v>38353</v>
          </cell>
        </row>
        <row r="1199">
          <cell r="A1199">
            <v>60003102</v>
          </cell>
          <cell r="B1199" t="str">
            <v>GARCIA, RODRIGO LEONARDO</v>
          </cell>
          <cell r="C1199" t="str">
            <v>ANALISTA CONSULTOR</v>
          </cell>
          <cell r="D1199">
            <v>57</v>
          </cell>
          <cell r="E1199" t="str">
            <v>Gas &amp; Energía</v>
          </cell>
          <cell r="F1199" t="str">
            <v>Gas &amp; Energía PB Arg. S.A.</v>
          </cell>
          <cell r="G1199" t="str">
            <v>GCIA. EJECUTIVA DE G&amp;E</v>
          </cell>
          <cell r="H1199" t="str">
            <v>COMERCIALIZACION DE ELECTRICIDAD</v>
          </cell>
          <cell r="I1199" t="str">
            <v>MODELOS E INTELIGENCIA DE MERCADO</v>
          </cell>
          <cell r="J1199">
            <v>0</v>
          </cell>
          <cell r="K1199">
            <v>0</v>
          </cell>
          <cell r="L1199" t="str">
            <v>Activos</v>
          </cell>
          <cell r="M1199" t="str">
            <v>Fuera de Convenio</v>
          </cell>
          <cell r="N1199" t="str">
            <v>Indeterminado</v>
          </cell>
          <cell r="O1199" t="str">
            <v>Edif. Petrobras</v>
          </cell>
          <cell r="P1199">
            <v>35765</v>
          </cell>
        </row>
        <row r="1200">
          <cell r="A1200">
            <v>60003344</v>
          </cell>
          <cell r="B1200" t="str">
            <v>ZMIJAK, GERARDO RAUL</v>
          </cell>
          <cell r="C1200" t="str">
            <v>COORDINADOR</v>
          </cell>
          <cell r="D1200">
            <v>57</v>
          </cell>
          <cell r="E1200" t="str">
            <v>Gas &amp; Energía</v>
          </cell>
          <cell r="F1200" t="str">
            <v>Gas &amp; Energía PB Arg. S.A.</v>
          </cell>
          <cell r="G1200" t="str">
            <v>GCIA. EJECUTIVA DE G&amp;E</v>
          </cell>
          <cell r="H1200" t="str">
            <v>COMERCIALIZACION DE ELECTRICIDAD</v>
          </cell>
          <cell r="I1200" t="str">
            <v>PLANIFICACION COMERC. Y MOV. DE ENERGIA</v>
          </cell>
          <cell r="J1200">
            <v>0</v>
          </cell>
          <cell r="K1200">
            <v>0</v>
          </cell>
          <cell r="L1200" t="str">
            <v>Activos</v>
          </cell>
          <cell r="M1200" t="str">
            <v>Fuera de Convenio</v>
          </cell>
          <cell r="N1200" t="str">
            <v>Indeterminado</v>
          </cell>
          <cell r="O1200" t="str">
            <v>Edif. Petrobras</v>
          </cell>
          <cell r="P1200">
            <v>38078</v>
          </cell>
        </row>
        <row r="1201">
          <cell r="A1201">
            <v>60003807</v>
          </cell>
          <cell r="B1201" t="str">
            <v>MC LOUGHLIN, JULIAN</v>
          </cell>
          <cell r="C1201" t="str">
            <v>ANALISTA SR.</v>
          </cell>
          <cell r="D1201">
            <v>56</v>
          </cell>
          <cell r="E1201" t="str">
            <v>Gas &amp; Energía</v>
          </cell>
          <cell r="F1201" t="str">
            <v>Gas &amp; Energía PB Arg. S.A.</v>
          </cell>
          <cell r="G1201" t="str">
            <v>GCIA. EJECUTIVA DE G&amp;E</v>
          </cell>
          <cell r="H1201" t="str">
            <v>COMERCIALIZACION DE ELECTRICIDAD</v>
          </cell>
          <cell r="I1201" t="str">
            <v>CONTROL COMERCIAL Y PRESUPUESTO</v>
          </cell>
          <cell r="J1201">
            <v>0</v>
          </cell>
          <cell r="K1201">
            <v>0</v>
          </cell>
          <cell r="L1201" t="str">
            <v>Activos</v>
          </cell>
          <cell r="M1201" t="str">
            <v>Fuera de Convenio</v>
          </cell>
          <cell r="N1201" t="str">
            <v>Indeterminado</v>
          </cell>
          <cell r="O1201" t="str">
            <v>Edif. Petrobras</v>
          </cell>
          <cell r="P1201">
            <v>38961</v>
          </cell>
        </row>
        <row r="1202">
          <cell r="A1202">
            <v>60004077</v>
          </cell>
          <cell r="B1202" t="str">
            <v>SEOANE, PABLO GABRIEL</v>
          </cell>
          <cell r="C1202" t="str">
            <v>ANALISTA JR.</v>
          </cell>
          <cell r="D1202">
            <v>53</v>
          </cell>
          <cell r="E1202" t="str">
            <v>Gas &amp; Energía</v>
          </cell>
          <cell r="F1202" t="str">
            <v>Gas &amp; Energía PB Arg. S.A.</v>
          </cell>
          <cell r="G1202" t="str">
            <v>GCIA. EJECUTIVA DE G&amp;E</v>
          </cell>
          <cell r="H1202" t="str">
            <v>COMERCIALIZACION DE GAS NATURAL</v>
          </cell>
          <cell r="I1202">
            <v>0</v>
          </cell>
          <cell r="J1202">
            <v>0</v>
          </cell>
          <cell r="K1202">
            <v>0</v>
          </cell>
          <cell r="L1202" t="str">
            <v>Activos</v>
          </cell>
          <cell r="M1202" t="str">
            <v>Fuera de Convenio</v>
          </cell>
          <cell r="N1202" t="str">
            <v>Indeterminado</v>
          </cell>
          <cell r="O1202" t="str">
            <v>Edif. Petrobras</v>
          </cell>
          <cell r="P1202">
            <v>38636</v>
          </cell>
        </row>
        <row r="1203">
          <cell r="A1203">
            <v>60004093</v>
          </cell>
          <cell r="B1203" t="str">
            <v>CASTELLANOS MON, JUAN IGNACIO</v>
          </cell>
          <cell r="C1203" t="str">
            <v>ANALISTA SSR.</v>
          </cell>
          <cell r="D1203">
            <v>54</v>
          </cell>
          <cell r="E1203" t="str">
            <v>Gas &amp; Energía</v>
          </cell>
          <cell r="F1203" t="str">
            <v>Gas &amp; Energía PB Arg. S.A.</v>
          </cell>
          <cell r="G1203" t="str">
            <v>GCIA. EJECUTIVA DE G&amp;E</v>
          </cell>
          <cell r="H1203" t="str">
            <v>COMERCIALIZACION DE ELECTRICIDAD</v>
          </cell>
          <cell r="I1203" t="str">
            <v>VENTAS Y REGULATORIA DEL MEM</v>
          </cell>
          <cell r="J1203" t="str">
            <v>VENTAS MERCADO GUMA Y MERC. ENERGIA PLUS</v>
          </cell>
          <cell r="K1203">
            <v>0</v>
          </cell>
          <cell r="L1203" t="str">
            <v>Activos</v>
          </cell>
          <cell r="M1203" t="str">
            <v>Fuera de Convenio</v>
          </cell>
          <cell r="N1203" t="str">
            <v>Indeterminado</v>
          </cell>
          <cell r="O1203" t="str">
            <v>Edif. Petrobras</v>
          </cell>
          <cell r="P1203">
            <v>39034</v>
          </cell>
        </row>
        <row r="1204">
          <cell r="A1204">
            <v>60004205</v>
          </cell>
          <cell r="B1204" t="str">
            <v>FERACE, MATIAS ALBERTO</v>
          </cell>
          <cell r="C1204" t="str">
            <v>ANALISTA SSR.</v>
          </cell>
          <cell r="D1204">
            <v>55</v>
          </cell>
          <cell r="E1204" t="str">
            <v>Gas &amp; Energía</v>
          </cell>
          <cell r="F1204" t="str">
            <v>Gas &amp; Energía PB Arg. S.A.</v>
          </cell>
          <cell r="G1204" t="str">
            <v>GCIA. EJECUTIVA DE G&amp;E</v>
          </cell>
          <cell r="H1204" t="str">
            <v>COMERCIALIZACION DE GAS NATURAL</v>
          </cell>
          <cell r="I1204" t="str">
            <v>INTELIGENCIA DE MERCADO Y REGULACION</v>
          </cell>
          <cell r="J1204">
            <v>0</v>
          </cell>
          <cell r="K1204">
            <v>0</v>
          </cell>
          <cell r="L1204" t="str">
            <v>Activos</v>
          </cell>
          <cell r="M1204" t="str">
            <v>Fuera de Convenio</v>
          </cell>
          <cell r="N1204" t="str">
            <v>Indeterminado</v>
          </cell>
          <cell r="O1204" t="str">
            <v>Edif. Petrobras</v>
          </cell>
          <cell r="P1204">
            <v>38961</v>
          </cell>
        </row>
        <row r="1205">
          <cell r="A1205">
            <v>60004520</v>
          </cell>
          <cell r="B1205" t="str">
            <v>MEJIA ARAVENA, RIGOBERTO</v>
          </cell>
          <cell r="C1205" t="str">
            <v>GERENTE</v>
          </cell>
          <cell r="D1205">
            <v>62</v>
          </cell>
          <cell r="E1205" t="str">
            <v>Gas &amp; Energía</v>
          </cell>
          <cell r="F1205" t="str">
            <v>Gas &amp; Energía PB Arg. S.A.</v>
          </cell>
          <cell r="G1205" t="str">
            <v>GCIA. EJECUTIVA DE CTROL DE GEST Y EST P</v>
          </cell>
          <cell r="H1205" t="str">
            <v>PARTICIPACIONES</v>
          </cell>
          <cell r="I1205">
            <v>0</v>
          </cell>
          <cell r="J1205">
            <v>0</v>
          </cell>
          <cell r="K1205">
            <v>0</v>
          </cell>
          <cell r="L1205" t="str">
            <v>Activos</v>
          </cell>
          <cell r="M1205" t="str">
            <v>Fuera de Convenio</v>
          </cell>
          <cell r="N1205" t="str">
            <v>Indeterminado</v>
          </cell>
          <cell r="O1205" t="str">
            <v>Edif. Petrobras</v>
          </cell>
          <cell r="P1205">
            <v>35309</v>
          </cell>
        </row>
        <row r="1206">
          <cell r="A1206">
            <v>60004828</v>
          </cell>
          <cell r="B1206" t="str">
            <v>WEBER, EMILIO CARLOS</v>
          </cell>
          <cell r="C1206" t="str">
            <v>GERENTE</v>
          </cell>
          <cell r="D1206">
            <v>61</v>
          </cell>
          <cell r="E1206" t="str">
            <v>Gas &amp; Energía</v>
          </cell>
          <cell r="F1206" t="str">
            <v>Gas &amp; Energía PB Arg. S.A.</v>
          </cell>
          <cell r="G1206" t="str">
            <v>GCIA. EJECUTIVA DE G&amp;E</v>
          </cell>
          <cell r="H1206" t="str">
            <v>COMERCIALIZACION DE GAS NATURAL</v>
          </cell>
          <cell r="I1206">
            <v>0</v>
          </cell>
          <cell r="J1206">
            <v>0</v>
          </cell>
          <cell r="K1206">
            <v>0</v>
          </cell>
          <cell r="L1206" t="str">
            <v>Activos</v>
          </cell>
          <cell r="M1206" t="str">
            <v>Fuera de Convenio</v>
          </cell>
          <cell r="N1206" t="str">
            <v>Indeterminado</v>
          </cell>
          <cell r="O1206" t="str">
            <v>Edif. Petrobras</v>
          </cell>
          <cell r="P1206">
            <v>40026</v>
          </cell>
        </row>
        <row r="1207">
          <cell r="A1207">
            <v>60004917</v>
          </cell>
          <cell r="B1207" t="str">
            <v>CERNIC, MARIA EUGENIA</v>
          </cell>
          <cell r="C1207" t="str">
            <v>ANALISTA SSR.</v>
          </cell>
          <cell r="D1207">
            <v>55</v>
          </cell>
          <cell r="E1207" t="str">
            <v>Funciones Centralizadas</v>
          </cell>
          <cell r="F1207" t="str">
            <v>Fun. Centr. PB Arg. S.A.</v>
          </cell>
          <cell r="G1207" t="str">
            <v>GCIA. EJECUTIVA DE CTROL DE GEST Y EST P</v>
          </cell>
          <cell r="H1207" t="str">
            <v>PARTICIPACIONES</v>
          </cell>
          <cell r="I1207">
            <v>0</v>
          </cell>
          <cell r="J1207">
            <v>0</v>
          </cell>
          <cell r="K1207">
            <v>0</v>
          </cell>
          <cell r="L1207" t="str">
            <v>Activos</v>
          </cell>
          <cell r="M1207" t="str">
            <v>Fuera de Convenio</v>
          </cell>
          <cell r="N1207" t="str">
            <v>Indeterminado</v>
          </cell>
          <cell r="O1207" t="str">
            <v>Edif. Petrobras</v>
          </cell>
          <cell r="P1207">
            <v>39173</v>
          </cell>
        </row>
        <row r="1208">
          <cell r="A1208">
            <v>60005731</v>
          </cell>
          <cell r="B1208" t="str">
            <v>ETCHEVERS ROSAS, IGNACIO MIGUEL</v>
          </cell>
          <cell r="C1208" t="str">
            <v>ANALISTA SR.</v>
          </cell>
          <cell r="D1208">
            <v>56</v>
          </cell>
          <cell r="E1208" t="str">
            <v>Gas &amp; Energía</v>
          </cell>
          <cell r="F1208" t="str">
            <v>Gas &amp; Energía PB Arg. S.A.</v>
          </cell>
          <cell r="G1208" t="str">
            <v>GCIA. EJECUTIVA DE G&amp;E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 t="str">
            <v>Activos</v>
          </cell>
          <cell r="M1208" t="str">
            <v>Fuera de Convenio</v>
          </cell>
          <cell r="N1208" t="str">
            <v>Indeterminado</v>
          </cell>
          <cell r="O1208" t="str">
            <v>Edif. Petrobras</v>
          </cell>
          <cell r="P1208">
            <v>39553</v>
          </cell>
        </row>
        <row r="1209">
          <cell r="A1209">
            <v>60000301</v>
          </cell>
          <cell r="B1209" t="str">
            <v>PALAZZO FERNANDEZ, HUGO R.</v>
          </cell>
          <cell r="C1209" t="str">
            <v>GERENTE</v>
          </cell>
          <cell r="D1209">
            <v>57</v>
          </cell>
          <cell r="E1209" t="str">
            <v>Comercial</v>
          </cell>
          <cell r="F1209" t="str">
            <v>Industrial PB Arg. S.A.</v>
          </cell>
          <cell r="G1209" t="str">
            <v>DIRECCION INDUSTRIAL</v>
          </cell>
          <cell r="H1209" t="str">
            <v>PLANTA AVELLANEDA</v>
          </cell>
          <cell r="I1209" t="str">
            <v>LABORATORIO Y DESARROLLO DE PRODUCTO</v>
          </cell>
          <cell r="J1209">
            <v>0</v>
          </cell>
          <cell r="K1209">
            <v>0</v>
          </cell>
          <cell r="L1209" t="str">
            <v>Activos</v>
          </cell>
          <cell r="M1209" t="str">
            <v>Fuera de Convenio</v>
          </cell>
          <cell r="N1209" t="str">
            <v>Indeterminado</v>
          </cell>
          <cell r="O1209" t="str">
            <v>Avellaneda</v>
          </cell>
          <cell r="P1209">
            <v>34151</v>
          </cell>
        </row>
        <row r="1210">
          <cell r="A1210">
            <v>60000589</v>
          </cell>
          <cell r="B1210" t="str">
            <v>SAINI, JORGE HECTOR</v>
          </cell>
          <cell r="C1210" t="str">
            <v>ANALISTA JR.</v>
          </cell>
          <cell r="D1210">
            <v>53</v>
          </cell>
          <cell r="E1210" t="str">
            <v>Comercial</v>
          </cell>
          <cell r="F1210" t="str">
            <v>Industrial PB Arg. S.A.</v>
          </cell>
          <cell r="G1210" t="str">
            <v>DIRECCION INDUSTRIAL</v>
          </cell>
          <cell r="H1210" t="str">
            <v>PLANTA AVELLANEDA</v>
          </cell>
          <cell r="I1210" t="str">
            <v>PRODUCCION</v>
          </cell>
          <cell r="J1210">
            <v>0</v>
          </cell>
          <cell r="K1210">
            <v>0</v>
          </cell>
          <cell r="L1210" t="str">
            <v>Activos</v>
          </cell>
          <cell r="M1210" t="str">
            <v>Fuera de Convenio</v>
          </cell>
          <cell r="N1210" t="str">
            <v>Indeterminado</v>
          </cell>
          <cell r="O1210" t="str">
            <v>Avellaneda</v>
          </cell>
          <cell r="P1210">
            <v>35278</v>
          </cell>
        </row>
        <row r="1211">
          <cell r="A1211">
            <v>60001368</v>
          </cell>
          <cell r="B1211" t="str">
            <v>BERTUZZI, SILVANA FERNANDA</v>
          </cell>
          <cell r="C1211" t="str">
            <v>COORDINADOR</v>
          </cell>
          <cell r="D1211">
            <v>55</v>
          </cell>
          <cell r="E1211" t="str">
            <v>Comercial</v>
          </cell>
          <cell r="F1211" t="str">
            <v>Industrial PB Arg. S.A.</v>
          </cell>
          <cell r="G1211" t="str">
            <v>DIRECCION INDUSTRIAL</v>
          </cell>
          <cell r="H1211" t="str">
            <v>PLANTA AVELLANEDA</v>
          </cell>
          <cell r="I1211" t="str">
            <v>CSMS</v>
          </cell>
          <cell r="J1211">
            <v>0</v>
          </cell>
          <cell r="K1211">
            <v>0</v>
          </cell>
          <cell r="L1211" t="str">
            <v>Activos</v>
          </cell>
          <cell r="M1211" t="str">
            <v>Fuera de Convenio</v>
          </cell>
          <cell r="N1211" t="str">
            <v>Indeterminado</v>
          </cell>
          <cell r="O1211" t="str">
            <v>Avellaneda</v>
          </cell>
          <cell r="P1211">
            <v>33055</v>
          </cell>
        </row>
        <row r="1212">
          <cell r="A1212">
            <v>60002471</v>
          </cell>
          <cell r="B1212" t="str">
            <v>ANTICI, NESTOR GABRIEL</v>
          </cell>
          <cell r="C1212" t="str">
            <v>ADMINISTRATIVO SSR.</v>
          </cell>
          <cell r="D1212">
            <v>51</v>
          </cell>
          <cell r="E1212" t="str">
            <v>Comercial</v>
          </cell>
          <cell r="F1212" t="str">
            <v>Industrial PB Arg. S.A.</v>
          </cell>
          <cell r="G1212" t="str">
            <v>DIRECCION INDUSTRIAL</v>
          </cell>
          <cell r="H1212" t="str">
            <v>PLANTA AVELLANEDA</v>
          </cell>
          <cell r="I1212" t="str">
            <v>DISTRIBUCION</v>
          </cell>
          <cell r="J1212">
            <v>0</v>
          </cell>
          <cell r="K1212">
            <v>0</v>
          </cell>
          <cell r="L1212" t="str">
            <v>Activos</v>
          </cell>
          <cell r="M1212" t="str">
            <v>Fuera de Convenio</v>
          </cell>
          <cell r="N1212" t="str">
            <v>Indeterminado</v>
          </cell>
          <cell r="O1212" t="str">
            <v>Avellaneda</v>
          </cell>
          <cell r="P1212">
            <v>38048</v>
          </cell>
        </row>
        <row r="1213">
          <cell r="A1213">
            <v>60005495</v>
          </cell>
          <cell r="B1213" t="str">
            <v>CARO, VIVIANA</v>
          </cell>
          <cell r="C1213" t="str">
            <v>ANALISTA</v>
          </cell>
          <cell r="D1213">
            <v>52</v>
          </cell>
          <cell r="E1213" t="str">
            <v>Comercial</v>
          </cell>
          <cell r="F1213" t="str">
            <v>Industrial PB Arg. S.A.</v>
          </cell>
          <cell r="G1213" t="str">
            <v>DIRECCION INDUSTRIAL</v>
          </cell>
          <cell r="H1213" t="str">
            <v>PLANTA AVELLANEDA</v>
          </cell>
          <cell r="I1213" t="str">
            <v>SOPORTE</v>
          </cell>
          <cell r="J1213">
            <v>0</v>
          </cell>
          <cell r="K1213">
            <v>0</v>
          </cell>
          <cell r="L1213" t="str">
            <v>Activos</v>
          </cell>
          <cell r="M1213" t="str">
            <v>Fuera de Convenio</v>
          </cell>
          <cell r="N1213" t="str">
            <v>Indeterminado</v>
          </cell>
          <cell r="O1213" t="str">
            <v>Avellaneda</v>
          </cell>
          <cell r="P1213">
            <v>34365</v>
          </cell>
        </row>
        <row r="1214">
          <cell r="A1214">
            <v>60000179</v>
          </cell>
          <cell r="B1214" t="str">
            <v>MIRANDA, RUBEN HORACIO</v>
          </cell>
          <cell r="C1214" t="str">
            <v>PROYECTISTA SR.</v>
          </cell>
          <cell r="D1214">
            <v>53</v>
          </cell>
          <cell r="E1214" t="str">
            <v>Industrial</v>
          </cell>
          <cell r="F1214" t="str">
            <v>Industrial PB Arg. S.A.</v>
          </cell>
          <cell r="G1214" t="str">
            <v>DIRECCION INDUSTRIAL</v>
          </cell>
          <cell r="H1214" t="str">
            <v>ING Y SOPORTE INDUSTRIAL</v>
          </cell>
          <cell r="I1214" t="str">
            <v>EMPRENDIMIENTOS</v>
          </cell>
          <cell r="J1214" t="str">
            <v>EMPRENDIMIENTOS BAHIA BLANCA</v>
          </cell>
          <cell r="K1214">
            <v>0</v>
          </cell>
          <cell r="L1214" t="str">
            <v>Activos</v>
          </cell>
          <cell r="M1214" t="str">
            <v>Fuera de Convenio</v>
          </cell>
          <cell r="N1214" t="str">
            <v>Indeterminado</v>
          </cell>
          <cell r="O1214" t="str">
            <v>Ref. Bahía Bca.</v>
          </cell>
          <cell r="P1214">
            <v>32905</v>
          </cell>
        </row>
        <row r="1215">
          <cell r="A1215">
            <v>60000451</v>
          </cell>
          <cell r="B1215" t="str">
            <v>AMIGO, RAUL NORBERTO</v>
          </cell>
          <cell r="C1215" t="str">
            <v>FISCAL</v>
          </cell>
          <cell r="D1215">
            <v>53</v>
          </cell>
          <cell r="E1215" t="str">
            <v>Industrial</v>
          </cell>
          <cell r="F1215" t="str">
            <v>Industrial PB Arg. S.A.</v>
          </cell>
          <cell r="G1215" t="str">
            <v>DIRECCION INDUSTRIAL</v>
          </cell>
          <cell r="H1215" t="str">
            <v>PLANTA BAHIA BLANCA</v>
          </cell>
          <cell r="I1215" t="str">
            <v>INTENDENCIA Y ALMACENES</v>
          </cell>
          <cell r="J1215">
            <v>0</v>
          </cell>
          <cell r="K1215">
            <v>0</v>
          </cell>
          <cell r="L1215" t="str">
            <v>Activos</v>
          </cell>
          <cell r="M1215" t="str">
            <v>Fuera de Convenio</v>
          </cell>
          <cell r="N1215" t="str">
            <v>Indeterminado</v>
          </cell>
          <cell r="O1215" t="str">
            <v>Ref. Bahía Bca.</v>
          </cell>
          <cell r="P1215">
            <v>27607</v>
          </cell>
        </row>
        <row r="1216">
          <cell r="A1216">
            <v>60000453</v>
          </cell>
          <cell r="B1216" t="str">
            <v>SCALICI, ALBERTO OSCAR</v>
          </cell>
          <cell r="C1216" t="str">
            <v>TECNICO OPERACION</v>
          </cell>
          <cell r="D1216">
            <v>54</v>
          </cell>
          <cell r="E1216" t="str">
            <v>Industrial</v>
          </cell>
          <cell r="F1216" t="str">
            <v>Industrial PB Arg. S.A.</v>
          </cell>
          <cell r="G1216" t="str">
            <v>DIRECCION INDUSTRIAL</v>
          </cell>
          <cell r="H1216" t="str">
            <v>PLANTA BAHIA BLANCA</v>
          </cell>
          <cell r="I1216" t="str">
            <v>OPERACIONES</v>
          </cell>
          <cell r="J1216" t="str">
            <v>AUXILIARES Y MOVIMIENTOS</v>
          </cell>
          <cell r="K1216">
            <v>0</v>
          </cell>
          <cell r="L1216" t="str">
            <v>Activos</v>
          </cell>
          <cell r="M1216" t="str">
            <v>Fuera de Convenio</v>
          </cell>
          <cell r="N1216" t="str">
            <v>Indeterminado</v>
          </cell>
          <cell r="O1216" t="str">
            <v>Ref. Bahía Bca.</v>
          </cell>
          <cell r="P1216">
            <v>28734</v>
          </cell>
        </row>
        <row r="1217">
          <cell r="A1217">
            <v>60000565</v>
          </cell>
          <cell r="B1217" t="str">
            <v>CAFERRI, JORGE NORMAN</v>
          </cell>
          <cell r="C1217" t="str">
            <v>INGENIERO SR.</v>
          </cell>
          <cell r="D1217">
            <v>55</v>
          </cell>
          <cell r="E1217" t="str">
            <v>Industrial</v>
          </cell>
          <cell r="F1217" t="str">
            <v>Industrial PB Arg. S.A.</v>
          </cell>
          <cell r="G1217" t="str">
            <v>DIRECCION INDUSTRIAL</v>
          </cell>
          <cell r="H1217" t="str">
            <v>PLANTA BAHIA BLANCA</v>
          </cell>
          <cell r="I1217" t="str">
            <v>OPTIMIZACION</v>
          </cell>
          <cell r="J1217" t="str">
            <v>INGENIERIA Y OBRAS</v>
          </cell>
          <cell r="K1217">
            <v>0</v>
          </cell>
          <cell r="L1217" t="str">
            <v>Activos</v>
          </cell>
          <cell r="M1217" t="str">
            <v>Fuera de Convenio</v>
          </cell>
          <cell r="N1217" t="str">
            <v>Indeterminado</v>
          </cell>
          <cell r="O1217" t="str">
            <v>Ref. Bahía Bca.</v>
          </cell>
          <cell r="P1217">
            <v>34820</v>
          </cell>
        </row>
        <row r="1218">
          <cell r="A1218">
            <v>60000638</v>
          </cell>
          <cell r="B1218" t="str">
            <v>ALONSO, MARCELINO</v>
          </cell>
          <cell r="C1218" t="str">
            <v>GERENTE</v>
          </cell>
          <cell r="D1218">
            <v>58</v>
          </cell>
          <cell r="E1218" t="str">
            <v>Industrial</v>
          </cell>
          <cell r="F1218" t="str">
            <v>Industrial PB Arg. S.A.</v>
          </cell>
          <cell r="G1218" t="str">
            <v>DIRECCION INDUSTRIAL</v>
          </cell>
          <cell r="H1218" t="str">
            <v>PLANTA BAHIA BLANCA</v>
          </cell>
          <cell r="I1218" t="str">
            <v>OPTIMIZACION</v>
          </cell>
          <cell r="J1218" t="str">
            <v>INGENIERIA DE PROCESOS</v>
          </cell>
          <cell r="K1218">
            <v>0</v>
          </cell>
          <cell r="L1218" t="str">
            <v>Activos</v>
          </cell>
          <cell r="M1218" t="str">
            <v>Fuera de Convenio</v>
          </cell>
          <cell r="N1218" t="str">
            <v>Indeterminado</v>
          </cell>
          <cell r="O1218" t="str">
            <v>Ref. Bahía Bca.</v>
          </cell>
          <cell r="P1218">
            <v>33359</v>
          </cell>
        </row>
        <row r="1219">
          <cell r="A1219">
            <v>60000657</v>
          </cell>
          <cell r="B1219" t="str">
            <v>VOGEL, JUAN CARLOS</v>
          </cell>
          <cell r="C1219" t="str">
            <v>ANALISTA SR.</v>
          </cell>
          <cell r="D1219">
            <v>56</v>
          </cell>
          <cell r="E1219" t="str">
            <v>Industrial</v>
          </cell>
          <cell r="F1219" t="str">
            <v>Industrial PB Arg. S.A.</v>
          </cell>
          <cell r="G1219" t="str">
            <v>DIRECCION INDUSTRIAL</v>
          </cell>
          <cell r="H1219" t="str">
            <v>ING Y SOPORTE INDUSTRIAL</v>
          </cell>
          <cell r="I1219" t="str">
            <v>TECNOLOGIA</v>
          </cell>
          <cell r="J1219" t="str">
            <v>TECNOLOGIA BAHIA BLANCA</v>
          </cell>
          <cell r="K1219">
            <v>0</v>
          </cell>
          <cell r="L1219" t="str">
            <v>Activos</v>
          </cell>
          <cell r="M1219" t="str">
            <v>Fuera de Convenio</v>
          </cell>
          <cell r="N1219" t="str">
            <v>Indeterminado</v>
          </cell>
          <cell r="O1219" t="str">
            <v>Ref. Bahía Bca.</v>
          </cell>
          <cell r="P1219">
            <v>36008</v>
          </cell>
        </row>
        <row r="1220">
          <cell r="A1220">
            <v>60000700</v>
          </cell>
          <cell r="B1220" t="str">
            <v>OTTAVIANELLI, NESTOR O.</v>
          </cell>
          <cell r="C1220" t="str">
            <v>COORDINADOR</v>
          </cell>
          <cell r="D1220">
            <v>53</v>
          </cell>
          <cell r="E1220" t="str">
            <v>Industrial</v>
          </cell>
          <cell r="F1220" t="str">
            <v>Industrial PB Arg. S.A.</v>
          </cell>
          <cell r="G1220" t="str">
            <v>DIRECCION INDUSTRIAL</v>
          </cell>
          <cell r="H1220" t="str">
            <v>PLANTA BAHIA BLANCA</v>
          </cell>
          <cell r="I1220" t="str">
            <v>OPERACIONES</v>
          </cell>
          <cell r="J1220" t="str">
            <v>TURNOS</v>
          </cell>
          <cell r="K1220">
            <v>0</v>
          </cell>
          <cell r="L1220" t="str">
            <v>Activos</v>
          </cell>
          <cell r="M1220" t="str">
            <v>Fuera de Convenio</v>
          </cell>
          <cell r="N1220" t="str">
            <v>Indeterminado</v>
          </cell>
          <cell r="O1220" t="str">
            <v>Ref. Bahía Bca.</v>
          </cell>
          <cell r="P1220">
            <v>29312</v>
          </cell>
        </row>
        <row r="1221">
          <cell r="A1221">
            <v>60000742</v>
          </cell>
          <cell r="B1221" t="str">
            <v>VILLANUEVA, HORACIO OSCAR</v>
          </cell>
          <cell r="C1221" t="str">
            <v>GERENTE</v>
          </cell>
          <cell r="D1221">
            <v>56</v>
          </cell>
          <cell r="E1221" t="str">
            <v>Industrial</v>
          </cell>
          <cell r="F1221" t="str">
            <v>Industrial PB Arg. S.A.</v>
          </cell>
          <cell r="G1221" t="str">
            <v>DIRECCION INDUSTRIAL</v>
          </cell>
          <cell r="H1221" t="str">
            <v>PLANTA BAHIA BLANCA</v>
          </cell>
          <cell r="I1221" t="str">
            <v>OPTIMIZACION</v>
          </cell>
          <cell r="J1221" t="str">
            <v>INGENIERIA Y OBRAS</v>
          </cell>
          <cell r="K1221">
            <v>0</v>
          </cell>
          <cell r="L1221" t="str">
            <v>Activos</v>
          </cell>
          <cell r="M1221" t="str">
            <v>Fuera de Convenio</v>
          </cell>
          <cell r="N1221" t="str">
            <v>Indeterminado</v>
          </cell>
          <cell r="O1221" t="str">
            <v>Ref. Bahía Bca.</v>
          </cell>
          <cell r="P1221">
            <v>33848</v>
          </cell>
        </row>
        <row r="1222">
          <cell r="A1222">
            <v>60000773</v>
          </cell>
          <cell r="B1222" t="str">
            <v>FORICHER, LUIS EDUARDO</v>
          </cell>
          <cell r="C1222" t="str">
            <v>GERENTE</v>
          </cell>
          <cell r="D1222">
            <v>57</v>
          </cell>
          <cell r="E1222" t="str">
            <v>Industrial</v>
          </cell>
          <cell r="F1222" t="str">
            <v>Industrial PB Arg. S.A.</v>
          </cell>
          <cell r="G1222" t="str">
            <v>DIRECCION INDUSTRIAL</v>
          </cell>
          <cell r="H1222" t="str">
            <v>PLANTA BAHIA BLANCA</v>
          </cell>
          <cell r="I1222" t="str">
            <v>INTENDENCIA Y ALMACENES</v>
          </cell>
          <cell r="J1222">
            <v>0</v>
          </cell>
          <cell r="K1222">
            <v>0</v>
          </cell>
          <cell r="L1222" t="str">
            <v>Activos</v>
          </cell>
          <cell r="M1222" t="str">
            <v>Fuera de Convenio</v>
          </cell>
          <cell r="N1222" t="str">
            <v>Indeterminado</v>
          </cell>
          <cell r="O1222" t="str">
            <v>Ref. Bahía Bca.</v>
          </cell>
          <cell r="P1222">
            <v>32905</v>
          </cell>
        </row>
        <row r="1223">
          <cell r="A1223">
            <v>60000902</v>
          </cell>
          <cell r="B1223" t="str">
            <v>GODOY, HECTOR RUBEN</v>
          </cell>
          <cell r="C1223" t="str">
            <v>TECNICO</v>
          </cell>
          <cell r="D1223">
            <v>53</v>
          </cell>
          <cell r="E1223" t="str">
            <v>Industrial</v>
          </cell>
          <cell r="F1223" t="str">
            <v>Industrial PB Arg. S.A.</v>
          </cell>
          <cell r="G1223" t="str">
            <v>DIRECCION INDUSTRIAL</v>
          </cell>
          <cell r="H1223" t="str">
            <v>PLANTA BAHIA BLANCA</v>
          </cell>
          <cell r="I1223" t="str">
            <v>OPERACIONES</v>
          </cell>
          <cell r="J1223" t="str">
            <v>AUXILIARES Y MOVIMIENTOS</v>
          </cell>
          <cell r="K1223" t="str">
            <v>DESPACHO</v>
          </cell>
          <cell r="L1223" t="str">
            <v>Activos</v>
          </cell>
          <cell r="M1223" t="str">
            <v>Fuera de Convenio</v>
          </cell>
          <cell r="N1223" t="str">
            <v>Indeterminado</v>
          </cell>
          <cell r="O1223" t="str">
            <v>Ref. Bahía Bca.</v>
          </cell>
          <cell r="P1223">
            <v>30529</v>
          </cell>
        </row>
        <row r="1224">
          <cell r="A1224">
            <v>60000915</v>
          </cell>
          <cell r="B1224" t="str">
            <v>ONUFROVICH, RAUL</v>
          </cell>
          <cell r="C1224" t="str">
            <v>SUPERVISOR DE TURNO</v>
          </cell>
          <cell r="D1224">
            <v>53</v>
          </cell>
          <cell r="E1224" t="str">
            <v>Industrial</v>
          </cell>
          <cell r="F1224" t="str">
            <v>Industrial PB Arg. S.A.</v>
          </cell>
          <cell r="G1224" t="str">
            <v>DIRECCION INDUSTRIAL</v>
          </cell>
          <cell r="H1224" t="str">
            <v>PLANTA BAHIA BLANCA</v>
          </cell>
          <cell r="I1224" t="str">
            <v>OPERACIONES</v>
          </cell>
          <cell r="J1224" t="str">
            <v>AUXILIARES Y MOVIMIENTOS</v>
          </cell>
          <cell r="K1224" t="str">
            <v>DESPACHO</v>
          </cell>
          <cell r="L1224" t="str">
            <v>Activos</v>
          </cell>
          <cell r="M1224" t="str">
            <v>Fuera de Convenio</v>
          </cell>
          <cell r="N1224" t="str">
            <v>Indeterminado</v>
          </cell>
          <cell r="O1224" t="str">
            <v>Ref. Bahía Bca.</v>
          </cell>
          <cell r="P1224">
            <v>35278</v>
          </cell>
        </row>
        <row r="1225">
          <cell r="A1225">
            <v>60000968</v>
          </cell>
          <cell r="B1225" t="str">
            <v>LEONHARDT, FERNANDO JUAN</v>
          </cell>
          <cell r="C1225" t="str">
            <v>GERENTE</v>
          </cell>
          <cell r="D1225">
            <v>57</v>
          </cell>
          <cell r="E1225" t="str">
            <v>Industrial</v>
          </cell>
          <cell r="F1225" t="str">
            <v>Industrial PB Arg. S.A.</v>
          </cell>
          <cell r="G1225" t="str">
            <v>DIRECCION INDUSTRIAL</v>
          </cell>
          <cell r="H1225" t="str">
            <v>PLANTA BAHIA BLANCA</v>
          </cell>
          <cell r="I1225" t="str">
            <v>CSMS</v>
          </cell>
          <cell r="J1225">
            <v>0</v>
          </cell>
          <cell r="K1225">
            <v>0</v>
          </cell>
          <cell r="L1225" t="str">
            <v>Activos</v>
          </cell>
          <cell r="M1225" t="str">
            <v>Fuera de Convenio</v>
          </cell>
          <cell r="N1225" t="str">
            <v>Indeterminado</v>
          </cell>
          <cell r="O1225" t="str">
            <v>Ref. Bahía Bca.</v>
          </cell>
          <cell r="P1225">
            <v>32782</v>
          </cell>
        </row>
        <row r="1226">
          <cell r="A1226">
            <v>60001059</v>
          </cell>
          <cell r="B1226" t="str">
            <v>PORRAS, MIGUEL ANGEL</v>
          </cell>
          <cell r="C1226" t="str">
            <v>GERENTE</v>
          </cell>
          <cell r="D1226">
            <v>56</v>
          </cell>
          <cell r="E1226" t="str">
            <v>Industrial</v>
          </cell>
          <cell r="F1226" t="str">
            <v>Industrial PB Arg. S.A.</v>
          </cell>
          <cell r="G1226" t="str">
            <v>DIRECCION INDUSTRIAL</v>
          </cell>
          <cell r="H1226" t="str">
            <v>PLANTA BAHIA BLANCA</v>
          </cell>
          <cell r="I1226" t="str">
            <v>OPERACIONES</v>
          </cell>
          <cell r="J1226" t="str">
            <v>AUXILIARES Y MOVIMIENTOS</v>
          </cell>
          <cell r="K1226">
            <v>0</v>
          </cell>
          <cell r="L1226" t="str">
            <v>Activos</v>
          </cell>
          <cell r="M1226" t="str">
            <v>Fuera de Convenio</v>
          </cell>
          <cell r="N1226" t="str">
            <v>Indeterminado</v>
          </cell>
          <cell r="O1226" t="str">
            <v>Ref. Bahía Bca.</v>
          </cell>
          <cell r="P1226">
            <v>32448</v>
          </cell>
        </row>
        <row r="1227">
          <cell r="A1227">
            <v>60001095</v>
          </cell>
          <cell r="B1227" t="str">
            <v>VARGAS, JUAN MANUEL</v>
          </cell>
          <cell r="C1227" t="str">
            <v>INGENIERO CONSULTOR</v>
          </cell>
          <cell r="D1227">
            <v>56</v>
          </cell>
          <cell r="E1227" t="str">
            <v>Industrial</v>
          </cell>
          <cell r="F1227" t="str">
            <v>Industrial PB Arg. S.A.</v>
          </cell>
          <cell r="G1227" t="str">
            <v>DIRECCION INDUSTRIAL</v>
          </cell>
          <cell r="H1227" t="str">
            <v>PLANTA BAHIA BLANCA</v>
          </cell>
          <cell r="I1227" t="str">
            <v>OPTIMIZACION</v>
          </cell>
          <cell r="J1227" t="str">
            <v>INGENIERIA DE PROCESOS</v>
          </cell>
          <cell r="K1227">
            <v>0</v>
          </cell>
          <cell r="L1227" t="str">
            <v>Activos</v>
          </cell>
          <cell r="M1227" t="str">
            <v>Fuera de Convenio</v>
          </cell>
          <cell r="N1227" t="str">
            <v>Indeterminado</v>
          </cell>
          <cell r="O1227" t="str">
            <v>Ref. Bahía Bca.</v>
          </cell>
          <cell r="P1227">
            <v>32629</v>
          </cell>
        </row>
        <row r="1228">
          <cell r="A1228">
            <v>60001131</v>
          </cell>
          <cell r="B1228" t="str">
            <v>ROMAGNOLI, OSCAR ARMANDO</v>
          </cell>
          <cell r="C1228" t="str">
            <v>SUPERVISOR DE TURNO</v>
          </cell>
          <cell r="D1228">
            <v>53</v>
          </cell>
          <cell r="E1228" t="str">
            <v>Industrial</v>
          </cell>
          <cell r="F1228" t="str">
            <v>Industrial PB Arg. S.A.</v>
          </cell>
          <cell r="G1228" t="str">
            <v>DIRECCION INDUSTRIAL</v>
          </cell>
          <cell r="H1228" t="str">
            <v>PLANTA BAHIA BLANCA</v>
          </cell>
          <cell r="I1228" t="str">
            <v>OPERACIONES</v>
          </cell>
          <cell r="J1228" t="str">
            <v>AUXILIARES Y MOVIMIENTOS</v>
          </cell>
          <cell r="K1228" t="str">
            <v>DESPACHO</v>
          </cell>
          <cell r="L1228" t="str">
            <v>Activos</v>
          </cell>
          <cell r="M1228" t="str">
            <v>Fuera de Convenio</v>
          </cell>
          <cell r="N1228" t="str">
            <v>Indeterminado</v>
          </cell>
          <cell r="O1228" t="str">
            <v>Ref. Bahía Bca.</v>
          </cell>
          <cell r="P1228">
            <v>37410</v>
          </cell>
        </row>
        <row r="1229">
          <cell r="A1229">
            <v>60001132</v>
          </cell>
          <cell r="B1229" t="str">
            <v>CRUZ, HORACIO OSVALDO</v>
          </cell>
          <cell r="C1229" t="str">
            <v>SUPERVISOR</v>
          </cell>
          <cell r="D1229">
            <v>53</v>
          </cell>
          <cell r="E1229" t="str">
            <v>Industrial</v>
          </cell>
          <cell r="F1229" t="str">
            <v>Industrial PB Arg. S.A.</v>
          </cell>
          <cell r="G1229" t="str">
            <v>DIRECCION INDUSTRIAL</v>
          </cell>
          <cell r="H1229" t="str">
            <v>PLANTA BAHIA BLANCA</v>
          </cell>
          <cell r="I1229" t="str">
            <v>INTENDENCIA Y ALMACENES</v>
          </cell>
          <cell r="J1229" t="str">
            <v>ALMACENES</v>
          </cell>
          <cell r="K1229">
            <v>0</v>
          </cell>
          <cell r="L1229" t="str">
            <v>Activos</v>
          </cell>
          <cell r="M1229" t="str">
            <v>Fuera de Convenio</v>
          </cell>
          <cell r="N1229" t="str">
            <v>Indeterminado</v>
          </cell>
          <cell r="O1229" t="str">
            <v>Ref. Bahía Bca.</v>
          </cell>
          <cell r="P1229">
            <v>34304</v>
          </cell>
        </row>
        <row r="1230">
          <cell r="A1230">
            <v>60001175</v>
          </cell>
          <cell r="B1230" t="str">
            <v>GODOY, ANDRES JESUS</v>
          </cell>
          <cell r="C1230" t="str">
            <v>SUPERVISOR</v>
          </cell>
          <cell r="D1230">
            <v>53</v>
          </cell>
          <cell r="E1230" t="str">
            <v>Industrial</v>
          </cell>
          <cell r="F1230" t="str">
            <v>Industrial PB Arg. S.A.</v>
          </cell>
          <cell r="G1230" t="str">
            <v>DIRECCION INDUSTRIAL</v>
          </cell>
          <cell r="H1230" t="str">
            <v>PLANTA BAHIA BLANCA</v>
          </cell>
          <cell r="I1230" t="str">
            <v>OPERACIONES</v>
          </cell>
          <cell r="J1230" t="str">
            <v>AUXILIARES Y MOVIMIENTOS</v>
          </cell>
          <cell r="K1230" t="str">
            <v>DESPACHO</v>
          </cell>
          <cell r="L1230" t="str">
            <v>Activos</v>
          </cell>
          <cell r="M1230" t="str">
            <v>Fuera de Convenio</v>
          </cell>
          <cell r="N1230" t="str">
            <v>Indeterminado</v>
          </cell>
          <cell r="O1230" t="str">
            <v>Ref. Bahía Bca.</v>
          </cell>
          <cell r="P1230">
            <v>37410</v>
          </cell>
        </row>
        <row r="1231">
          <cell r="A1231">
            <v>60001227</v>
          </cell>
          <cell r="B1231" t="str">
            <v>OLDANI, ROBERTO MARCELO</v>
          </cell>
          <cell r="C1231" t="str">
            <v>COORDINADOR</v>
          </cell>
          <cell r="D1231">
            <v>53</v>
          </cell>
          <cell r="E1231" t="str">
            <v>Industrial</v>
          </cell>
          <cell r="F1231" t="str">
            <v>Industrial PB Arg. S.A.</v>
          </cell>
          <cell r="G1231" t="str">
            <v>DIRECCION INDUSTRIAL</v>
          </cell>
          <cell r="H1231" t="str">
            <v>PLANTA BAHIA BLANCA</v>
          </cell>
          <cell r="I1231" t="str">
            <v>OPERACIONES</v>
          </cell>
          <cell r="J1231" t="str">
            <v>COORDINACION DE TURNO</v>
          </cell>
          <cell r="K1231">
            <v>0</v>
          </cell>
          <cell r="L1231" t="str">
            <v>Activos</v>
          </cell>
          <cell r="M1231" t="str">
            <v>Fuera de Convenio</v>
          </cell>
          <cell r="N1231" t="str">
            <v>Indeterminado</v>
          </cell>
          <cell r="O1231" t="str">
            <v>Ref. Bahía Bca.</v>
          </cell>
          <cell r="P1231">
            <v>32540</v>
          </cell>
        </row>
        <row r="1232">
          <cell r="A1232">
            <v>60001357</v>
          </cell>
          <cell r="B1232" t="str">
            <v>MERIZZI, SERGIO FABIAN</v>
          </cell>
          <cell r="C1232" t="str">
            <v>TECNICO ESPECIALIZADO</v>
          </cell>
          <cell r="D1232">
            <v>54</v>
          </cell>
          <cell r="E1232" t="str">
            <v>Industrial</v>
          </cell>
          <cell r="F1232" t="str">
            <v>Industrial PB Arg. S.A.</v>
          </cell>
          <cell r="G1232" t="str">
            <v>DIRECCION INDUSTRIAL</v>
          </cell>
          <cell r="H1232" t="str">
            <v>PLANTA BAHIA BLANCA</v>
          </cell>
          <cell r="I1232" t="str">
            <v>OPERACIONES</v>
          </cell>
          <cell r="J1232" t="str">
            <v>PRODUCCION</v>
          </cell>
          <cell r="K1232">
            <v>0</v>
          </cell>
          <cell r="L1232" t="str">
            <v>Activos</v>
          </cell>
          <cell r="M1232" t="str">
            <v>Fuera de Convenio</v>
          </cell>
          <cell r="N1232" t="str">
            <v>Indeterminado</v>
          </cell>
          <cell r="O1232" t="str">
            <v>Ref. Bahía Bca.</v>
          </cell>
          <cell r="P1232">
            <v>32540</v>
          </cell>
        </row>
        <row r="1233">
          <cell r="A1233">
            <v>60001371</v>
          </cell>
          <cell r="B1233" t="str">
            <v>RODRIGUEZ, MARIO CELSO</v>
          </cell>
          <cell r="C1233" t="str">
            <v>TECNICO ESPECIALIZADO</v>
          </cell>
          <cell r="D1233">
            <v>54</v>
          </cell>
          <cell r="E1233" t="str">
            <v>Industrial</v>
          </cell>
          <cell r="F1233" t="str">
            <v>Industrial PB Arg. S.A.</v>
          </cell>
          <cell r="G1233" t="str">
            <v>DIRECCION INDUSTRIAL</v>
          </cell>
          <cell r="H1233" t="str">
            <v>PLANTA BAHIA BLANCA</v>
          </cell>
          <cell r="I1233" t="str">
            <v>OPERACIONES</v>
          </cell>
          <cell r="J1233" t="str">
            <v>PRODUCCION</v>
          </cell>
          <cell r="K1233">
            <v>0</v>
          </cell>
          <cell r="L1233" t="str">
            <v>Activos</v>
          </cell>
          <cell r="M1233" t="str">
            <v>Fuera de Convenio</v>
          </cell>
          <cell r="N1233" t="str">
            <v>Indeterminado</v>
          </cell>
          <cell r="O1233" t="str">
            <v>Ref. Bahía Bca.</v>
          </cell>
          <cell r="P1233">
            <v>30773</v>
          </cell>
        </row>
        <row r="1234">
          <cell r="A1234">
            <v>60001528</v>
          </cell>
          <cell r="B1234" t="str">
            <v>ROSSI, GABRIEL DARIO</v>
          </cell>
          <cell r="C1234" t="str">
            <v>PROGRAMADOR</v>
          </cell>
          <cell r="D1234">
            <v>53</v>
          </cell>
          <cell r="E1234" t="str">
            <v>Industrial</v>
          </cell>
          <cell r="F1234" t="str">
            <v>Industrial PB Arg. S.A.</v>
          </cell>
          <cell r="G1234" t="str">
            <v>DIRECCION INDUSTRIAL</v>
          </cell>
          <cell r="H1234" t="str">
            <v>PLANTA BAHIA BLANCA</v>
          </cell>
          <cell r="I1234" t="str">
            <v>MANTENIMIENTO</v>
          </cell>
          <cell r="J1234" t="str">
            <v>INGENIERIA Y PROGRAMACIÓN DE MANTENIM.</v>
          </cell>
          <cell r="K1234">
            <v>0</v>
          </cell>
          <cell r="L1234" t="str">
            <v>Activos</v>
          </cell>
          <cell r="M1234" t="str">
            <v>Fuera de Convenio</v>
          </cell>
          <cell r="N1234" t="str">
            <v>Indeterminado</v>
          </cell>
          <cell r="O1234" t="str">
            <v>Ref. Bahía Bca.</v>
          </cell>
          <cell r="P1234">
            <v>34213</v>
          </cell>
        </row>
        <row r="1235">
          <cell r="A1235">
            <v>60001563</v>
          </cell>
          <cell r="B1235" t="str">
            <v>VAVRIN, DARIO NORBERTO</v>
          </cell>
          <cell r="C1235" t="str">
            <v>SUPERVISOR</v>
          </cell>
          <cell r="D1235">
            <v>53</v>
          </cell>
          <cell r="E1235" t="str">
            <v>Industrial</v>
          </cell>
          <cell r="F1235" t="str">
            <v>Industrial PB Arg. S.A.</v>
          </cell>
          <cell r="G1235" t="str">
            <v>DIRECCION INDUSTRIAL</v>
          </cell>
          <cell r="H1235" t="str">
            <v>PLANTA BAHIA BLANCA</v>
          </cell>
          <cell r="I1235" t="str">
            <v>OPERACIONES</v>
          </cell>
          <cell r="J1235" t="str">
            <v>PRODUCCION</v>
          </cell>
          <cell r="K1235">
            <v>0</v>
          </cell>
          <cell r="L1235" t="str">
            <v>Activos</v>
          </cell>
          <cell r="M1235" t="str">
            <v>Fuera de Convenio</v>
          </cell>
          <cell r="N1235" t="str">
            <v>Indeterminado</v>
          </cell>
          <cell r="O1235" t="str">
            <v>Ref. Bahía Bca.</v>
          </cell>
          <cell r="P1235">
            <v>37410</v>
          </cell>
        </row>
        <row r="1236">
          <cell r="A1236">
            <v>60001700</v>
          </cell>
          <cell r="B1236" t="str">
            <v>GARCIA, PABLO ULISES</v>
          </cell>
          <cell r="C1236" t="str">
            <v>INGENIERO</v>
          </cell>
          <cell r="D1236">
            <v>55</v>
          </cell>
          <cell r="E1236" t="str">
            <v>Industrial</v>
          </cell>
          <cell r="F1236" t="str">
            <v>Industrial PB Arg. S.A.</v>
          </cell>
          <cell r="G1236" t="str">
            <v>DIRECCION INDUSTRIAL</v>
          </cell>
          <cell r="H1236" t="str">
            <v>PLANTA BAHIA BLANCA</v>
          </cell>
          <cell r="I1236" t="str">
            <v>OPTIMIZACION</v>
          </cell>
          <cell r="J1236" t="str">
            <v>INGENIERIA Y OBRAS</v>
          </cell>
          <cell r="K1236">
            <v>0</v>
          </cell>
          <cell r="L1236" t="str">
            <v>Activos</v>
          </cell>
          <cell r="M1236" t="str">
            <v>Fuera de Convenio</v>
          </cell>
          <cell r="N1236" t="str">
            <v>Indeterminado</v>
          </cell>
          <cell r="O1236" t="str">
            <v>Ref. Bahía Bca.</v>
          </cell>
          <cell r="P1236">
            <v>38808</v>
          </cell>
        </row>
        <row r="1237">
          <cell r="A1237">
            <v>60002028</v>
          </cell>
          <cell r="B1237" t="str">
            <v>BECCHIO, GUSTAVO ARIEL</v>
          </cell>
          <cell r="C1237" t="str">
            <v>SUPERVISOR</v>
          </cell>
          <cell r="D1237">
            <v>53</v>
          </cell>
          <cell r="E1237" t="str">
            <v>Industrial</v>
          </cell>
          <cell r="F1237" t="str">
            <v>Industrial PB Arg. S.A.</v>
          </cell>
          <cell r="G1237" t="str">
            <v>DIRECCION INDUSTRIAL</v>
          </cell>
          <cell r="H1237" t="str">
            <v>PLANTA BAHIA BLANCA</v>
          </cell>
          <cell r="I1237" t="str">
            <v>OPERACIONES</v>
          </cell>
          <cell r="J1237" t="str">
            <v>AUXILIARES Y MOVIMIENTOS</v>
          </cell>
          <cell r="K1237">
            <v>0</v>
          </cell>
          <cell r="L1237" t="str">
            <v>Activos</v>
          </cell>
          <cell r="M1237" t="str">
            <v>Fuera de Convenio</v>
          </cell>
          <cell r="N1237" t="str">
            <v>Indeterminado</v>
          </cell>
          <cell r="O1237" t="str">
            <v>Ref. Bahía Bca.</v>
          </cell>
          <cell r="P1237">
            <v>32843</v>
          </cell>
        </row>
        <row r="1238">
          <cell r="A1238">
            <v>60002029</v>
          </cell>
          <cell r="B1238" t="str">
            <v>LAFALLA, CLAUDIO DANIEL</v>
          </cell>
          <cell r="C1238" t="str">
            <v>SUPERVISOR</v>
          </cell>
          <cell r="D1238">
            <v>53</v>
          </cell>
          <cell r="E1238" t="str">
            <v>Industrial</v>
          </cell>
          <cell r="F1238" t="str">
            <v>Industrial PB Arg. S.A.</v>
          </cell>
          <cell r="G1238" t="str">
            <v>DIRECCION INDUSTRIAL</v>
          </cell>
          <cell r="H1238" t="str">
            <v>PLANTA BAHIA BLANCA</v>
          </cell>
          <cell r="I1238" t="str">
            <v>MANTENIMIENTO</v>
          </cell>
          <cell r="J1238" t="str">
            <v>MECANICA</v>
          </cell>
          <cell r="K1238">
            <v>0</v>
          </cell>
          <cell r="L1238" t="str">
            <v>Activos</v>
          </cell>
          <cell r="M1238" t="str">
            <v>Fuera de Convenio</v>
          </cell>
          <cell r="N1238" t="str">
            <v>Indeterminado</v>
          </cell>
          <cell r="O1238" t="str">
            <v>Ref. Bahía Bca.</v>
          </cell>
          <cell r="P1238">
            <v>32721</v>
          </cell>
        </row>
        <row r="1239">
          <cell r="A1239">
            <v>60002082</v>
          </cell>
          <cell r="B1239" t="str">
            <v>FUENTES, EDUARDO DANIEL</v>
          </cell>
          <cell r="C1239" t="str">
            <v>PROYECTISTA SSR.</v>
          </cell>
          <cell r="D1239">
            <v>52</v>
          </cell>
          <cell r="E1239" t="str">
            <v>Industrial</v>
          </cell>
          <cell r="F1239" t="str">
            <v>Industrial PB Arg. S.A.</v>
          </cell>
          <cell r="G1239" t="str">
            <v>DIRECCION INDUSTRIAL</v>
          </cell>
          <cell r="H1239" t="str">
            <v>PLANTA BAHIA BLANCA</v>
          </cell>
          <cell r="I1239" t="str">
            <v>OPTIMIZACION</v>
          </cell>
          <cell r="J1239" t="str">
            <v>INGENIERIA Y OBRAS</v>
          </cell>
          <cell r="K1239">
            <v>0</v>
          </cell>
          <cell r="L1239" t="str">
            <v>Activos</v>
          </cell>
          <cell r="M1239" t="str">
            <v>Fuera de Convenio</v>
          </cell>
          <cell r="N1239" t="str">
            <v>Indeterminado</v>
          </cell>
          <cell r="O1239" t="str">
            <v>Ref. Bahía Bca.</v>
          </cell>
          <cell r="P1239">
            <v>37226</v>
          </cell>
        </row>
        <row r="1240">
          <cell r="A1240">
            <v>60003314</v>
          </cell>
          <cell r="B1240" t="str">
            <v>COLAGRECO, ANA LUCIA</v>
          </cell>
          <cell r="C1240" t="str">
            <v>INGENIERO JR.</v>
          </cell>
          <cell r="D1240">
            <v>53</v>
          </cell>
          <cell r="E1240" t="str">
            <v>Industrial</v>
          </cell>
          <cell r="F1240" t="str">
            <v>Industrial PB Arg. S.A.</v>
          </cell>
          <cell r="G1240" t="str">
            <v>DIRECCION INDUSTRIAL</v>
          </cell>
          <cell r="H1240" t="str">
            <v>PLANTA BAHIA BLANCA</v>
          </cell>
          <cell r="I1240" t="str">
            <v>OPTIMIZACION</v>
          </cell>
          <cell r="J1240" t="str">
            <v>INGENIERIA DE PROCESOS</v>
          </cell>
          <cell r="K1240">
            <v>0</v>
          </cell>
          <cell r="L1240" t="str">
            <v>Activos</v>
          </cell>
          <cell r="M1240" t="str">
            <v>Fuera de Convenio</v>
          </cell>
          <cell r="N1240" t="str">
            <v>Indeterminado</v>
          </cell>
          <cell r="O1240" t="str">
            <v>Ref. Bahía Bca.</v>
          </cell>
          <cell r="P1240">
            <v>38062</v>
          </cell>
        </row>
        <row r="1241">
          <cell r="A1241">
            <v>60003340</v>
          </cell>
          <cell r="B1241" t="str">
            <v>MENDEZ CIVARDI, JOSE LUIS</v>
          </cell>
          <cell r="C1241" t="str">
            <v>SUPERVISOR</v>
          </cell>
          <cell r="D1241">
            <v>53</v>
          </cell>
          <cell r="E1241" t="str">
            <v>Industrial</v>
          </cell>
          <cell r="F1241" t="str">
            <v>Industrial PB Arg. S.A.</v>
          </cell>
          <cell r="G1241" t="str">
            <v>DIRECCION INDUSTRIAL</v>
          </cell>
          <cell r="H1241" t="str">
            <v>PLANTA BAHIA BLANCA</v>
          </cell>
          <cell r="I1241" t="str">
            <v>OPERACIONES</v>
          </cell>
          <cell r="J1241" t="str">
            <v>PRODUCCION</v>
          </cell>
          <cell r="K1241">
            <v>0</v>
          </cell>
          <cell r="L1241" t="str">
            <v>Activos</v>
          </cell>
          <cell r="M1241" t="str">
            <v>Fuera de Convenio</v>
          </cell>
          <cell r="N1241" t="str">
            <v>Indeterminado</v>
          </cell>
          <cell r="O1241" t="str">
            <v>Ref. Bahía Bca.</v>
          </cell>
          <cell r="P1241">
            <v>38047</v>
          </cell>
        </row>
        <row r="1242">
          <cell r="A1242">
            <v>60003763</v>
          </cell>
          <cell r="B1242" t="str">
            <v>ALVAREZ, NATALIA LORENA</v>
          </cell>
          <cell r="C1242" t="str">
            <v>INGENIERO JR.</v>
          </cell>
          <cell r="D1242">
            <v>53</v>
          </cell>
          <cell r="E1242" t="str">
            <v>Industrial</v>
          </cell>
          <cell r="F1242" t="str">
            <v>Industrial PB Arg. S.A.</v>
          </cell>
          <cell r="G1242" t="str">
            <v>DIRECCION INDUSTRIAL</v>
          </cell>
          <cell r="H1242" t="str">
            <v>PLANTA BAHIA BLANCA</v>
          </cell>
          <cell r="I1242" t="str">
            <v>OPTIMIZACION</v>
          </cell>
          <cell r="J1242" t="str">
            <v>INGENIERIA DE PROCESOS</v>
          </cell>
          <cell r="K1242">
            <v>0</v>
          </cell>
          <cell r="L1242" t="str">
            <v>Activos</v>
          </cell>
          <cell r="M1242" t="str">
            <v>Fuera de Convenio</v>
          </cell>
          <cell r="N1242" t="str">
            <v>Indeterminado</v>
          </cell>
          <cell r="O1242" t="str">
            <v>Ref. Bahía Bca.</v>
          </cell>
          <cell r="P1242">
            <v>38078</v>
          </cell>
        </row>
        <row r="1243">
          <cell r="A1243">
            <v>60004587</v>
          </cell>
          <cell r="B1243" t="str">
            <v>RAVA, JOSE LUIS</v>
          </cell>
          <cell r="C1243" t="str">
            <v>INGENIERO CONSULTOR</v>
          </cell>
          <cell r="D1243">
            <v>56</v>
          </cell>
          <cell r="E1243" t="str">
            <v>Industrial</v>
          </cell>
          <cell r="F1243" t="str">
            <v>Industrial PB Arg. S.A.</v>
          </cell>
          <cell r="G1243" t="str">
            <v>DIRECCION INDUSTRIAL</v>
          </cell>
          <cell r="H1243" t="str">
            <v>PLANTA BAHIA BLANCA</v>
          </cell>
          <cell r="I1243" t="str">
            <v>OPTIMIZACION</v>
          </cell>
          <cell r="J1243" t="str">
            <v>INGENIERIA DE PROCESOS</v>
          </cell>
          <cell r="K1243">
            <v>0</v>
          </cell>
          <cell r="L1243" t="str">
            <v>Activos</v>
          </cell>
          <cell r="M1243" t="str">
            <v>Fuera de Convenio</v>
          </cell>
          <cell r="N1243" t="str">
            <v>Indeterminado</v>
          </cell>
          <cell r="O1243" t="str">
            <v>Ref. Bahía Bca.</v>
          </cell>
          <cell r="P1243">
            <v>38125</v>
          </cell>
        </row>
        <row r="1244">
          <cell r="A1244">
            <v>60005155</v>
          </cell>
          <cell r="B1244" t="str">
            <v>RIMOLI, GERARDO PABLO</v>
          </cell>
          <cell r="C1244" t="str">
            <v>SUPERVISOR</v>
          </cell>
          <cell r="D1244">
            <v>53</v>
          </cell>
          <cell r="E1244" t="str">
            <v>Industrial</v>
          </cell>
          <cell r="F1244" t="str">
            <v>Industrial PB Arg. S.A.</v>
          </cell>
          <cell r="G1244" t="str">
            <v>DIRECCION INDUSTRIAL</v>
          </cell>
          <cell r="H1244" t="str">
            <v>PLANTA BAHIA BLANCA</v>
          </cell>
          <cell r="I1244" t="str">
            <v>OPERACIONES</v>
          </cell>
          <cell r="J1244" t="str">
            <v>AUXILIARES Y MOVIMIENTOS</v>
          </cell>
          <cell r="K1244" t="str">
            <v>DESPACHO</v>
          </cell>
          <cell r="L1244" t="str">
            <v>Activos</v>
          </cell>
          <cell r="M1244" t="str">
            <v>Fuera de Convenio</v>
          </cell>
          <cell r="N1244" t="str">
            <v>Indeterminado</v>
          </cell>
          <cell r="O1244" t="str">
            <v>Ref. Bahía Bca.</v>
          </cell>
          <cell r="P1244">
            <v>38961</v>
          </cell>
        </row>
        <row r="1245">
          <cell r="A1245">
            <v>60005158</v>
          </cell>
          <cell r="B1245" t="str">
            <v>AUSILI, JAVIER FERNANDO</v>
          </cell>
          <cell r="C1245" t="str">
            <v>SUPERVISOR</v>
          </cell>
          <cell r="D1245">
            <v>53</v>
          </cell>
          <cell r="E1245" t="str">
            <v>Industrial</v>
          </cell>
          <cell r="F1245" t="str">
            <v>Industrial PB Arg. S.A.</v>
          </cell>
          <cell r="G1245" t="str">
            <v>DIRECCION INDUSTRIAL</v>
          </cell>
          <cell r="H1245" t="str">
            <v>PLANTA BAHIA BLANCA</v>
          </cell>
          <cell r="I1245" t="str">
            <v>OPERACIONES</v>
          </cell>
          <cell r="J1245" t="str">
            <v>AUXILIARES Y MOVIMIENTOS</v>
          </cell>
          <cell r="K1245">
            <v>0</v>
          </cell>
          <cell r="L1245" t="str">
            <v>Activos</v>
          </cell>
          <cell r="M1245" t="str">
            <v>Fuera de Convenio</v>
          </cell>
          <cell r="N1245" t="str">
            <v>Indeterminado</v>
          </cell>
          <cell r="O1245" t="str">
            <v>Ref. Bahía Bca.</v>
          </cell>
          <cell r="P1245">
            <v>38961</v>
          </cell>
        </row>
        <row r="1246">
          <cell r="A1246">
            <v>60005171</v>
          </cell>
          <cell r="B1246" t="str">
            <v>FAILLA, SEBASTIAN</v>
          </cell>
          <cell r="C1246" t="str">
            <v>TECNICO</v>
          </cell>
          <cell r="D1246">
            <v>53</v>
          </cell>
          <cell r="E1246" t="str">
            <v>Industrial</v>
          </cell>
          <cell r="F1246" t="str">
            <v>Industrial PB Arg. S.A.</v>
          </cell>
          <cell r="G1246" t="str">
            <v>DIRECCION INDUSTRIAL</v>
          </cell>
          <cell r="H1246" t="str">
            <v>PLANTA BAHIA BLANCA</v>
          </cell>
          <cell r="I1246" t="str">
            <v>CSMS</v>
          </cell>
          <cell r="J1246" t="str">
            <v>SEGURIDAD</v>
          </cell>
          <cell r="K1246">
            <v>0</v>
          </cell>
          <cell r="L1246" t="str">
            <v>Activos</v>
          </cell>
          <cell r="M1246" t="str">
            <v>Fuera de Convenio</v>
          </cell>
          <cell r="N1246" t="str">
            <v>Indeterminado</v>
          </cell>
          <cell r="O1246" t="str">
            <v>Ref. Bahía Bca.</v>
          </cell>
          <cell r="P1246">
            <v>38961</v>
          </cell>
        </row>
        <row r="1247">
          <cell r="A1247">
            <v>60005233</v>
          </cell>
          <cell r="B1247" t="str">
            <v>DI MARCO, VICTOR</v>
          </cell>
          <cell r="C1247" t="str">
            <v>SUPERVISOR</v>
          </cell>
          <cell r="D1247">
            <v>53</v>
          </cell>
          <cell r="E1247" t="str">
            <v>Industrial</v>
          </cell>
          <cell r="F1247" t="str">
            <v>Industrial PB Arg. S.A.</v>
          </cell>
          <cell r="G1247" t="str">
            <v>DIRECCION INDUSTRIAL</v>
          </cell>
          <cell r="H1247" t="str">
            <v>PLANTA BAHIA BLANCA</v>
          </cell>
          <cell r="I1247" t="str">
            <v>MANTENIMIENTO</v>
          </cell>
          <cell r="J1247" t="str">
            <v>ELECTRICIDAD E INSTRUMENTOS</v>
          </cell>
          <cell r="K1247">
            <v>0</v>
          </cell>
          <cell r="L1247" t="str">
            <v>Activos</v>
          </cell>
          <cell r="M1247" t="str">
            <v>Fuera de Convenio</v>
          </cell>
          <cell r="N1247" t="str">
            <v>Indeterminado</v>
          </cell>
          <cell r="O1247" t="str">
            <v>Ref. Bahía Bca.</v>
          </cell>
          <cell r="P1247">
            <v>38961</v>
          </cell>
        </row>
        <row r="1248">
          <cell r="A1248">
            <v>60005238</v>
          </cell>
          <cell r="B1248" t="str">
            <v>VARGAS, JORGE</v>
          </cell>
          <cell r="C1248" t="str">
            <v>SUPERVISOR</v>
          </cell>
          <cell r="D1248">
            <v>53</v>
          </cell>
          <cell r="E1248" t="str">
            <v>Industrial</v>
          </cell>
          <cell r="F1248" t="str">
            <v>Industrial PB Arg. S.A.</v>
          </cell>
          <cell r="G1248" t="str">
            <v>DIRECCION INDUSTRIAL</v>
          </cell>
          <cell r="H1248" t="str">
            <v>PLANTA BAHIA BLANCA</v>
          </cell>
          <cell r="I1248" t="str">
            <v>MANTENIMIENTO</v>
          </cell>
          <cell r="J1248" t="str">
            <v>ELECTRICIDAD E INSTRUMENTOS</v>
          </cell>
          <cell r="K1248">
            <v>0</v>
          </cell>
          <cell r="L1248" t="str">
            <v>Activos</v>
          </cell>
          <cell r="M1248" t="str">
            <v>Fuera de Convenio</v>
          </cell>
          <cell r="N1248" t="str">
            <v>Indeterminado</v>
          </cell>
          <cell r="O1248" t="str">
            <v>Ref. Bahía Bca.</v>
          </cell>
          <cell r="P1248">
            <v>38961</v>
          </cell>
        </row>
        <row r="1249">
          <cell r="A1249">
            <v>60005279</v>
          </cell>
          <cell r="B1249" t="str">
            <v>RUTSCH, JULIAN ADRIAN</v>
          </cell>
          <cell r="C1249" t="str">
            <v>TECNICO OPERACION</v>
          </cell>
          <cell r="D1249">
            <v>54</v>
          </cell>
          <cell r="E1249" t="str">
            <v>Industrial</v>
          </cell>
          <cell r="F1249" t="str">
            <v>Industrial PB Arg. S.A.</v>
          </cell>
          <cell r="G1249" t="str">
            <v>DIRECCION INDUSTRIAL</v>
          </cell>
          <cell r="H1249" t="str">
            <v>PLANTA BAHIA BLANCA</v>
          </cell>
          <cell r="I1249" t="str">
            <v>OPERACIONES</v>
          </cell>
          <cell r="J1249" t="str">
            <v>AUXILIARES Y MOVIMIENTOS</v>
          </cell>
          <cell r="K1249">
            <v>0</v>
          </cell>
          <cell r="L1249" t="str">
            <v>Activos</v>
          </cell>
          <cell r="M1249" t="str">
            <v>Fuera de Convenio</v>
          </cell>
          <cell r="N1249" t="str">
            <v>Eventual</v>
          </cell>
          <cell r="O1249" t="str">
            <v>Ref. Bahía Bca.</v>
          </cell>
          <cell r="P1249">
            <v>40224</v>
          </cell>
        </row>
        <row r="1250">
          <cell r="A1250">
            <v>60005921</v>
          </cell>
          <cell r="B1250" t="str">
            <v>DECIO, MARIANELA</v>
          </cell>
          <cell r="C1250" t="str">
            <v>ANALISTA JR.</v>
          </cell>
          <cell r="D1250">
            <v>53</v>
          </cell>
          <cell r="E1250" t="str">
            <v>Funciones Centralizadas</v>
          </cell>
          <cell r="F1250" t="str">
            <v>Industrial PB Arg. S.A.</v>
          </cell>
          <cell r="G1250" t="str">
            <v>DIRECCION INDUSTRIAL</v>
          </cell>
          <cell r="H1250" t="str">
            <v>PLANTA BAHIA BLANCA</v>
          </cell>
          <cell r="I1250" t="str">
            <v>RRHH</v>
          </cell>
          <cell r="J1250">
            <v>0</v>
          </cell>
          <cell r="K1250">
            <v>0</v>
          </cell>
          <cell r="L1250" t="str">
            <v>Activos</v>
          </cell>
          <cell r="M1250" t="str">
            <v>Fuera de Convenio</v>
          </cell>
          <cell r="N1250" t="str">
            <v>Indeterminado</v>
          </cell>
          <cell r="O1250" t="str">
            <v>Ref. Bahía Bca.</v>
          </cell>
          <cell r="P1250">
            <v>39661</v>
          </cell>
        </row>
        <row r="1251">
          <cell r="A1251">
            <v>60001855</v>
          </cell>
          <cell r="B1251" t="str">
            <v>DI PALMA, FABIO OSCAR</v>
          </cell>
          <cell r="C1251" t="str">
            <v>GERENTE</v>
          </cell>
          <cell r="D1251">
            <v>57</v>
          </cell>
          <cell r="E1251" t="str">
            <v>Comercial</v>
          </cell>
          <cell r="F1251" t="str">
            <v>Industrial PB Arg. S.A.</v>
          </cell>
          <cell r="G1251" t="str">
            <v>DIRECCION INDUSTRIAL</v>
          </cell>
          <cell r="H1251" t="str">
            <v>PLANTA DOCK SUD</v>
          </cell>
          <cell r="I1251" t="str">
            <v>OP. PLANTA CALETA PAULA</v>
          </cell>
          <cell r="J1251">
            <v>0</v>
          </cell>
          <cell r="K1251">
            <v>0</v>
          </cell>
          <cell r="L1251" t="str">
            <v>Activos</v>
          </cell>
          <cell r="M1251" t="str">
            <v>Fuera de Convenio</v>
          </cell>
          <cell r="N1251" t="str">
            <v>Indeterminado</v>
          </cell>
          <cell r="O1251" t="str">
            <v>Caleta Paula</v>
          </cell>
          <cell r="P1251">
            <v>36817</v>
          </cell>
        </row>
        <row r="1252">
          <cell r="A1252">
            <v>60002684</v>
          </cell>
          <cell r="B1252" t="str">
            <v>BELLIDO, GUSTAVO ARIEL</v>
          </cell>
          <cell r="C1252" t="str">
            <v>SUPERVISOR</v>
          </cell>
          <cell r="D1252">
            <v>54</v>
          </cell>
          <cell r="E1252" t="str">
            <v>Comercial</v>
          </cell>
          <cell r="F1252" t="str">
            <v>Industrial PB Arg. S.A.</v>
          </cell>
          <cell r="G1252" t="str">
            <v>DIRECCION INDUSTRIAL</v>
          </cell>
          <cell r="H1252" t="str">
            <v>PLANTA DOCK SUD</v>
          </cell>
          <cell r="I1252" t="str">
            <v>OP. PLANTA CALETA PAULA</v>
          </cell>
          <cell r="J1252">
            <v>0</v>
          </cell>
          <cell r="K1252">
            <v>0</v>
          </cell>
          <cell r="L1252" t="str">
            <v>Activos</v>
          </cell>
          <cell r="M1252" t="str">
            <v>Fuera de Convenio</v>
          </cell>
          <cell r="N1252" t="str">
            <v>Indeterminado</v>
          </cell>
          <cell r="O1252" t="str">
            <v>Caleta Paula</v>
          </cell>
          <cell r="P1252">
            <v>39044</v>
          </cell>
        </row>
        <row r="1253">
          <cell r="A1253">
            <v>60004909</v>
          </cell>
          <cell r="B1253" t="str">
            <v>ROBLES, MARCELO ORLANDO</v>
          </cell>
          <cell r="C1253" t="str">
            <v>ADMINISTRATIVO SSR.</v>
          </cell>
          <cell r="D1253">
            <v>52</v>
          </cell>
          <cell r="E1253" t="str">
            <v>Industrial</v>
          </cell>
          <cell r="F1253" t="str">
            <v>Industrial PB Arg. S.A.</v>
          </cell>
          <cell r="G1253" t="str">
            <v>DIRECCION COMERCIAL</v>
          </cell>
          <cell r="H1253" t="str">
            <v>SOPORTE TECNICO Y OPERACIONES</v>
          </cell>
          <cell r="I1253" t="str">
            <v>DESPACHO</v>
          </cell>
          <cell r="J1253" t="str">
            <v>DESPACHO CALETA PAULA</v>
          </cell>
          <cell r="K1253">
            <v>0</v>
          </cell>
          <cell r="L1253" t="str">
            <v>Activos</v>
          </cell>
          <cell r="M1253" t="str">
            <v>Fuera de Convenio</v>
          </cell>
          <cell r="N1253" t="str">
            <v>Indeterminado</v>
          </cell>
          <cell r="O1253" t="str">
            <v>Caleta Paula</v>
          </cell>
          <cell r="P1253">
            <v>39204</v>
          </cell>
        </row>
        <row r="1254">
          <cell r="A1254">
            <v>60000878</v>
          </cell>
          <cell r="B1254" t="str">
            <v>ARIAS, JOSE VICENTE</v>
          </cell>
          <cell r="C1254" t="str">
            <v>INGENIERO</v>
          </cell>
          <cell r="D1254">
            <v>54</v>
          </cell>
          <cell r="E1254" t="str">
            <v>Industrial</v>
          </cell>
          <cell r="F1254" t="str">
            <v>Industrial PB Arg. S.A.</v>
          </cell>
          <cell r="G1254" t="str">
            <v>DIRECCION INDUSTRIAL</v>
          </cell>
          <cell r="H1254" t="str">
            <v>ING Y SOPORTE INDUSTRIAL</v>
          </cell>
          <cell r="I1254" t="str">
            <v>EMPRENDIMIENTOS</v>
          </cell>
          <cell r="J1254" t="str">
            <v>EMPRENDIMIENTOS, DUCTOS, TERMINALES, LUB</v>
          </cell>
          <cell r="K1254">
            <v>0</v>
          </cell>
          <cell r="L1254" t="str">
            <v>Activos</v>
          </cell>
          <cell r="M1254" t="str">
            <v>Fuera de Convenio</v>
          </cell>
          <cell r="N1254" t="str">
            <v>Indeterminado</v>
          </cell>
          <cell r="O1254" t="str">
            <v>Dock Sud</v>
          </cell>
          <cell r="P1254">
            <v>38467</v>
          </cell>
        </row>
        <row r="1255">
          <cell r="A1255">
            <v>60001103</v>
          </cell>
          <cell r="B1255" t="str">
            <v>MORENO, JUAN PABLO</v>
          </cell>
          <cell r="C1255" t="str">
            <v>GERENTE</v>
          </cell>
          <cell r="D1255">
            <v>57</v>
          </cell>
          <cell r="E1255" t="str">
            <v>Comercial</v>
          </cell>
          <cell r="F1255" t="str">
            <v>Industrial PB Arg. S.A.</v>
          </cell>
          <cell r="G1255" t="str">
            <v>DIRECCION INDUSTRIAL</v>
          </cell>
          <cell r="H1255" t="str">
            <v>PLANTA DOCK SUD</v>
          </cell>
          <cell r="I1255" t="str">
            <v>OPERACIONES</v>
          </cell>
          <cell r="J1255">
            <v>0</v>
          </cell>
          <cell r="K1255">
            <v>0</v>
          </cell>
          <cell r="L1255" t="str">
            <v>Activos</v>
          </cell>
          <cell r="M1255" t="str">
            <v>Fuera de Convenio</v>
          </cell>
          <cell r="N1255" t="str">
            <v>Indeterminado</v>
          </cell>
          <cell r="O1255" t="str">
            <v>Dock Sud</v>
          </cell>
          <cell r="P1255">
            <v>34304</v>
          </cell>
        </row>
        <row r="1256">
          <cell r="A1256">
            <v>60001156</v>
          </cell>
          <cell r="B1256" t="str">
            <v>BEDUCCI, CARLOS GUILLERMO</v>
          </cell>
          <cell r="C1256" t="str">
            <v>SUPERVISOR</v>
          </cell>
          <cell r="D1256">
            <v>55</v>
          </cell>
          <cell r="E1256" t="str">
            <v>Comercial</v>
          </cell>
          <cell r="F1256" t="str">
            <v>Industrial PB Arg. S.A.</v>
          </cell>
          <cell r="G1256" t="str">
            <v>DIRECCION INDUSTRIAL</v>
          </cell>
          <cell r="H1256" t="str">
            <v>PLANTA DOCK SUD</v>
          </cell>
          <cell r="I1256" t="str">
            <v>MANTENIMIENTO Y SERVICIOS</v>
          </cell>
          <cell r="J1256">
            <v>0</v>
          </cell>
          <cell r="K1256">
            <v>0</v>
          </cell>
          <cell r="L1256" t="str">
            <v>Activos</v>
          </cell>
          <cell r="M1256" t="str">
            <v>Fuera de Convenio</v>
          </cell>
          <cell r="N1256" t="str">
            <v>Indeterminado</v>
          </cell>
          <cell r="O1256" t="str">
            <v>Dock Sud</v>
          </cell>
          <cell r="P1256">
            <v>38903</v>
          </cell>
        </row>
        <row r="1257">
          <cell r="A1257">
            <v>60001275</v>
          </cell>
          <cell r="B1257" t="str">
            <v>MALISANI, CARLOS ALBERTO</v>
          </cell>
          <cell r="C1257" t="str">
            <v>SUPERVISOR DE TURNO</v>
          </cell>
          <cell r="D1257">
            <v>54</v>
          </cell>
          <cell r="E1257" t="str">
            <v>Comercial</v>
          </cell>
          <cell r="F1257" t="str">
            <v>Industrial PB Arg. S.A.</v>
          </cell>
          <cell r="G1257" t="str">
            <v>DIRECCION INDUSTRIAL</v>
          </cell>
          <cell r="H1257" t="str">
            <v>PLANTA DOCK SUD</v>
          </cell>
          <cell r="I1257" t="str">
            <v>OPERACIONES</v>
          </cell>
          <cell r="J1257">
            <v>0</v>
          </cell>
          <cell r="K1257">
            <v>0</v>
          </cell>
          <cell r="L1257" t="str">
            <v>Activos</v>
          </cell>
          <cell r="M1257" t="str">
            <v>Fuera de Convenio</v>
          </cell>
          <cell r="N1257" t="str">
            <v>Indeterminado</v>
          </cell>
          <cell r="O1257" t="str">
            <v>Dock Sud</v>
          </cell>
          <cell r="P1257">
            <v>38504</v>
          </cell>
        </row>
        <row r="1258">
          <cell r="A1258">
            <v>60001381</v>
          </cell>
          <cell r="B1258" t="str">
            <v>MOLINA, JORGE DANIEL</v>
          </cell>
          <cell r="C1258" t="str">
            <v>GERENTE</v>
          </cell>
          <cell r="D1258">
            <v>57</v>
          </cell>
          <cell r="E1258" t="str">
            <v>Comercial</v>
          </cell>
          <cell r="F1258" t="str">
            <v>Industrial PB Arg. S.A.</v>
          </cell>
          <cell r="G1258" t="str">
            <v>DIRECCION INDUSTRIAL</v>
          </cell>
          <cell r="H1258" t="str">
            <v>PLANTA DOCK SUD</v>
          </cell>
          <cell r="I1258">
            <v>0</v>
          </cell>
          <cell r="J1258">
            <v>0</v>
          </cell>
          <cell r="K1258">
            <v>0</v>
          </cell>
          <cell r="L1258" t="str">
            <v>Activos</v>
          </cell>
          <cell r="M1258" t="str">
            <v>Fuera de Convenio</v>
          </cell>
          <cell r="N1258" t="str">
            <v>Indeterminado</v>
          </cell>
          <cell r="O1258" t="str">
            <v>Dock Sud</v>
          </cell>
          <cell r="P1258">
            <v>34394</v>
          </cell>
        </row>
        <row r="1259">
          <cell r="A1259">
            <v>60001433</v>
          </cell>
          <cell r="B1259" t="str">
            <v>TANGHERLINI, SERGIO</v>
          </cell>
          <cell r="C1259" t="str">
            <v>ANALISTA SR.</v>
          </cell>
          <cell r="D1259">
            <v>56</v>
          </cell>
          <cell r="E1259" t="str">
            <v>Comercial</v>
          </cell>
          <cell r="F1259" t="str">
            <v>Industrial PB Arg. S.A.</v>
          </cell>
          <cell r="G1259" t="str">
            <v>DIRECCION INDUSTRIAL</v>
          </cell>
          <cell r="H1259" t="str">
            <v>PLANTA DOCK SUD</v>
          </cell>
          <cell r="I1259" t="str">
            <v>CSMS y GESTION</v>
          </cell>
          <cell r="J1259">
            <v>0</v>
          </cell>
          <cell r="K1259">
            <v>0</v>
          </cell>
          <cell r="L1259" t="str">
            <v>Activos</v>
          </cell>
          <cell r="M1259" t="str">
            <v>Fuera de Convenio</v>
          </cell>
          <cell r="N1259" t="str">
            <v>Indeterminado</v>
          </cell>
          <cell r="O1259" t="str">
            <v>Dock Sud</v>
          </cell>
          <cell r="P1259">
            <v>35600</v>
          </cell>
        </row>
        <row r="1260">
          <cell r="A1260">
            <v>60001794</v>
          </cell>
          <cell r="B1260" t="str">
            <v>PAYES, PABLO DARDO</v>
          </cell>
          <cell r="C1260" t="str">
            <v>SUPERVISOR DE TURNO</v>
          </cell>
          <cell r="D1260">
            <v>54</v>
          </cell>
          <cell r="E1260" t="str">
            <v>Comercial</v>
          </cell>
          <cell r="F1260" t="str">
            <v>Industrial PB Arg. S.A.</v>
          </cell>
          <cell r="G1260" t="str">
            <v>DIRECCION INDUSTRIAL</v>
          </cell>
          <cell r="H1260" t="str">
            <v>PLANTA DOCK SUD</v>
          </cell>
          <cell r="I1260" t="str">
            <v>OPERACIONES</v>
          </cell>
          <cell r="J1260">
            <v>0</v>
          </cell>
          <cell r="K1260">
            <v>0</v>
          </cell>
          <cell r="L1260" t="str">
            <v>Activos</v>
          </cell>
          <cell r="M1260" t="str">
            <v>Fuera de Convenio</v>
          </cell>
          <cell r="N1260" t="str">
            <v>Indeterminado</v>
          </cell>
          <cell r="O1260" t="str">
            <v>Dock Sud</v>
          </cell>
          <cell r="P1260">
            <v>33482</v>
          </cell>
        </row>
        <row r="1261">
          <cell r="A1261">
            <v>60002116</v>
          </cell>
          <cell r="B1261" t="str">
            <v>BEJ, SERGIO DANIEL</v>
          </cell>
          <cell r="C1261" t="str">
            <v>SUPERVISOR DE TURNO</v>
          </cell>
          <cell r="D1261">
            <v>54</v>
          </cell>
          <cell r="E1261" t="str">
            <v>Comercial</v>
          </cell>
          <cell r="F1261" t="str">
            <v>Industrial PB Arg. S.A.</v>
          </cell>
          <cell r="G1261" t="str">
            <v>DIRECCION INDUSTRIAL</v>
          </cell>
          <cell r="H1261" t="str">
            <v>PLANTA DOCK SUD</v>
          </cell>
          <cell r="I1261" t="str">
            <v>OPERACIONES</v>
          </cell>
          <cell r="J1261">
            <v>0</v>
          </cell>
          <cell r="K1261">
            <v>0</v>
          </cell>
          <cell r="L1261" t="str">
            <v>Activos</v>
          </cell>
          <cell r="M1261" t="str">
            <v>Fuera de Convenio</v>
          </cell>
          <cell r="N1261" t="str">
            <v>Indeterminado</v>
          </cell>
          <cell r="O1261" t="str">
            <v>Dock Sud</v>
          </cell>
          <cell r="P1261">
            <v>37453</v>
          </cell>
        </row>
        <row r="1262">
          <cell r="A1262">
            <v>60002220</v>
          </cell>
          <cell r="B1262" t="str">
            <v>MOYANO, MARIA LUCRECIA</v>
          </cell>
          <cell r="C1262" t="str">
            <v>ANALISTA JR.</v>
          </cell>
          <cell r="D1262">
            <v>52</v>
          </cell>
          <cell r="E1262" t="str">
            <v>Comercial</v>
          </cell>
          <cell r="F1262" t="str">
            <v>Industrial PB Arg. S.A.</v>
          </cell>
          <cell r="G1262" t="str">
            <v>DIRECCION INDUSTRIAL</v>
          </cell>
          <cell r="H1262" t="str">
            <v>PLANTA DOCK SUD</v>
          </cell>
          <cell r="I1262" t="str">
            <v>CSMS y GESTION</v>
          </cell>
          <cell r="J1262">
            <v>0</v>
          </cell>
          <cell r="K1262">
            <v>0</v>
          </cell>
          <cell r="L1262" t="str">
            <v>Activos</v>
          </cell>
          <cell r="M1262" t="str">
            <v>Fuera de Convenio</v>
          </cell>
          <cell r="N1262" t="str">
            <v>Indeterminado</v>
          </cell>
          <cell r="O1262" t="str">
            <v>Dock Sud</v>
          </cell>
          <cell r="P1262">
            <v>38460</v>
          </cell>
        </row>
        <row r="1263">
          <cell r="A1263">
            <v>60002524</v>
          </cell>
          <cell r="B1263" t="str">
            <v>EUGUI, JUAN MANUEL</v>
          </cell>
          <cell r="C1263" t="str">
            <v>ANALISTA SR.</v>
          </cell>
          <cell r="D1263">
            <v>56</v>
          </cell>
          <cell r="E1263" t="str">
            <v>Funciones Centralizadas</v>
          </cell>
          <cell r="F1263" t="str">
            <v>Industrial PB Arg. S.A.</v>
          </cell>
          <cell r="G1263" t="str">
            <v>DIRECCION INDUSTRIAL</v>
          </cell>
          <cell r="H1263" t="str">
            <v>PLANTA DOCK SUD</v>
          </cell>
          <cell r="I1263" t="str">
            <v>RRHH</v>
          </cell>
          <cell r="J1263">
            <v>0</v>
          </cell>
          <cell r="K1263">
            <v>0</v>
          </cell>
          <cell r="L1263" t="str">
            <v>Activos</v>
          </cell>
          <cell r="M1263" t="str">
            <v>Fuera de Convenio</v>
          </cell>
          <cell r="N1263" t="str">
            <v>Indeterminado</v>
          </cell>
          <cell r="O1263" t="str">
            <v>Dock Sud</v>
          </cell>
          <cell r="P1263">
            <v>36710</v>
          </cell>
        </row>
        <row r="1264">
          <cell r="A1264">
            <v>60003778</v>
          </cell>
          <cell r="B1264" t="str">
            <v>ZALESKI, LAURA ROSANA</v>
          </cell>
          <cell r="C1264" t="str">
            <v>ANALISTA JR.</v>
          </cell>
          <cell r="D1264">
            <v>52</v>
          </cell>
          <cell r="E1264" t="str">
            <v>Comercial</v>
          </cell>
          <cell r="F1264" t="str">
            <v>Industrial PB Arg. S.A.</v>
          </cell>
          <cell r="G1264" t="str">
            <v>DIRECCION INDUSTRIAL</v>
          </cell>
          <cell r="H1264" t="str">
            <v>PLANTA DOCK SUD</v>
          </cell>
          <cell r="I1264" t="str">
            <v>CSMS y GESTION</v>
          </cell>
          <cell r="J1264">
            <v>0</v>
          </cell>
          <cell r="K1264">
            <v>0</v>
          </cell>
          <cell r="L1264" t="str">
            <v>Activos</v>
          </cell>
          <cell r="M1264" t="str">
            <v>Fuera de Convenio</v>
          </cell>
          <cell r="N1264" t="str">
            <v>Indeterminado</v>
          </cell>
          <cell r="O1264" t="str">
            <v>Dock Sud</v>
          </cell>
          <cell r="P1264">
            <v>39022</v>
          </cell>
        </row>
        <row r="1265">
          <cell r="A1265">
            <v>60004516</v>
          </cell>
          <cell r="B1265" t="str">
            <v>SALAZAR MATHISEN, KELD ROBERTO</v>
          </cell>
          <cell r="C1265" t="str">
            <v>SUPERVISOR DE TURNO</v>
          </cell>
          <cell r="D1265">
            <v>54</v>
          </cell>
          <cell r="E1265" t="str">
            <v>Comercial</v>
          </cell>
          <cell r="F1265" t="str">
            <v>Industrial PB Arg. S.A.</v>
          </cell>
          <cell r="G1265" t="str">
            <v>DIRECCION INDUSTRIAL</v>
          </cell>
          <cell r="H1265" t="str">
            <v>PLANTA DOCK SUD</v>
          </cell>
          <cell r="I1265" t="str">
            <v>OPERACIONES</v>
          </cell>
          <cell r="J1265">
            <v>0</v>
          </cell>
          <cell r="K1265">
            <v>0</v>
          </cell>
          <cell r="L1265" t="str">
            <v>Activos</v>
          </cell>
          <cell r="M1265" t="str">
            <v>Fuera de Convenio</v>
          </cell>
          <cell r="N1265" t="str">
            <v>Indeterminado</v>
          </cell>
          <cell r="O1265" t="str">
            <v>Dock Sud</v>
          </cell>
          <cell r="P1265">
            <v>38488</v>
          </cell>
        </row>
        <row r="1266">
          <cell r="A1266">
            <v>60005298</v>
          </cell>
          <cell r="B1266" t="str">
            <v>GIMENEZ, JOSE ALBERTO</v>
          </cell>
          <cell r="C1266" t="str">
            <v>TECNICO SR.</v>
          </cell>
          <cell r="D1266">
            <v>51</v>
          </cell>
          <cell r="E1266" t="str">
            <v>Comercial</v>
          </cell>
          <cell r="F1266" t="str">
            <v>Industrial PB Arg. S.A.</v>
          </cell>
          <cell r="G1266" t="str">
            <v>DIRECCION INDUSTRIAL</v>
          </cell>
          <cell r="H1266" t="str">
            <v>PLANTA DOCK SUD</v>
          </cell>
          <cell r="I1266" t="str">
            <v>CSMS y GESTION</v>
          </cell>
          <cell r="J1266">
            <v>0</v>
          </cell>
          <cell r="K1266">
            <v>0</v>
          </cell>
          <cell r="L1266" t="str">
            <v>Activos</v>
          </cell>
          <cell r="M1266" t="str">
            <v>Fuera de Convenio</v>
          </cell>
          <cell r="N1266" t="str">
            <v>Indeterminado</v>
          </cell>
          <cell r="O1266" t="str">
            <v>Dock Sud</v>
          </cell>
          <cell r="P1266">
            <v>40238</v>
          </cell>
        </row>
        <row r="1267">
          <cell r="A1267">
            <v>60001100</v>
          </cell>
          <cell r="B1267" t="str">
            <v>LOBATO, MIGUEL ANGEL</v>
          </cell>
          <cell r="C1267" t="str">
            <v>TECNICO</v>
          </cell>
          <cell r="D1267">
            <v>52</v>
          </cell>
          <cell r="E1267" t="str">
            <v>Industrial</v>
          </cell>
          <cell r="F1267" t="str">
            <v>Industrial PB Arg. S.A.</v>
          </cell>
          <cell r="G1267" t="str">
            <v>DIRECCION INDUSTRIAL</v>
          </cell>
          <cell r="H1267" t="str">
            <v>PLANTAS RSL/PGSM</v>
          </cell>
          <cell r="I1267" t="str">
            <v>OPERACIONES ESTIRENICOS/USINA</v>
          </cell>
          <cell r="J1267" t="str">
            <v>ETILENO SL</v>
          </cell>
          <cell r="K1267">
            <v>0</v>
          </cell>
          <cell r="L1267" t="str">
            <v>Activos</v>
          </cell>
          <cell r="M1267" t="str">
            <v>Fuera de Convenio</v>
          </cell>
          <cell r="N1267" t="str">
            <v>Indeterminado</v>
          </cell>
          <cell r="O1267" t="str">
            <v>Pta. Etil.S.Lzo</v>
          </cell>
          <cell r="P1267">
            <v>38355</v>
          </cell>
        </row>
        <row r="1268">
          <cell r="A1268">
            <v>60001333</v>
          </cell>
          <cell r="B1268" t="str">
            <v>DAMIANI CIRIBENI, CLAUDIO ENRIQUE</v>
          </cell>
          <cell r="C1268" t="str">
            <v>GERENTE</v>
          </cell>
          <cell r="D1268">
            <v>55</v>
          </cell>
          <cell r="E1268" t="str">
            <v>Industrial</v>
          </cell>
          <cell r="F1268" t="str">
            <v>Industrial PB Arg. S.A.</v>
          </cell>
          <cell r="G1268" t="str">
            <v>DIRECCION INDUSTRIAL</v>
          </cell>
          <cell r="H1268" t="str">
            <v>PLANTAS RSL/PGSM</v>
          </cell>
          <cell r="I1268" t="str">
            <v>OPERACIONES ESTIRENICOS/USINA</v>
          </cell>
          <cell r="J1268" t="str">
            <v>ETILENO SL</v>
          </cell>
          <cell r="K1268">
            <v>0</v>
          </cell>
          <cell r="L1268" t="str">
            <v>Activos</v>
          </cell>
          <cell r="M1268" t="str">
            <v>Fuera de Convenio</v>
          </cell>
          <cell r="N1268" t="str">
            <v>Indeterminado</v>
          </cell>
          <cell r="O1268" t="str">
            <v>Pta. Etil.S.Lzo</v>
          </cell>
          <cell r="P1268">
            <v>38068</v>
          </cell>
        </row>
        <row r="1269">
          <cell r="A1269">
            <v>60001363</v>
          </cell>
          <cell r="B1269" t="str">
            <v>CASAÑAS, JUAN CARLOS</v>
          </cell>
          <cell r="C1269" t="str">
            <v>INGENIERO</v>
          </cell>
          <cell r="D1269">
            <v>55</v>
          </cell>
          <cell r="E1269" t="str">
            <v>Industrial</v>
          </cell>
          <cell r="F1269" t="str">
            <v>Industrial PB Arg. S.A.</v>
          </cell>
          <cell r="G1269" t="str">
            <v>DIRECCION INDUSTRIAL</v>
          </cell>
          <cell r="H1269" t="str">
            <v>PLANTAS RSL/PGSM</v>
          </cell>
          <cell r="I1269" t="str">
            <v>MANTENIMIENTO</v>
          </cell>
          <cell r="J1269" t="str">
            <v>PROGRAMACION E INGENIERIA DE MANTENIM.</v>
          </cell>
          <cell r="K1269" t="str">
            <v>PROGRAMACION E ING. DE MANT. PGSM</v>
          </cell>
          <cell r="L1269" t="str">
            <v>Activos</v>
          </cell>
          <cell r="M1269" t="str">
            <v>Fuera de Convenio</v>
          </cell>
          <cell r="N1269" t="str">
            <v>Indeterminado</v>
          </cell>
          <cell r="O1269" t="str">
            <v>Pta. Etil.S.Lzo</v>
          </cell>
          <cell r="P1269">
            <v>38068</v>
          </cell>
        </row>
        <row r="1270">
          <cell r="A1270">
            <v>60000921</v>
          </cell>
          <cell r="B1270" t="str">
            <v>SAVASI, ANTONIO</v>
          </cell>
          <cell r="C1270" t="str">
            <v>ADMINISTRADOR</v>
          </cell>
          <cell r="D1270">
            <v>54</v>
          </cell>
          <cell r="E1270" t="str">
            <v>Gas &amp; Energía</v>
          </cell>
          <cell r="F1270" t="str">
            <v>Industrial PB Arg. S.A.</v>
          </cell>
          <cell r="G1270" t="str">
            <v>DIRECCION INDUSTRIAL</v>
          </cell>
          <cell r="H1270" t="str">
            <v>PLANTA GENELBA</v>
          </cell>
          <cell r="I1270" t="str">
            <v>ADMINISTRACION</v>
          </cell>
          <cell r="J1270">
            <v>0</v>
          </cell>
          <cell r="K1270">
            <v>0</v>
          </cell>
          <cell r="L1270" t="str">
            <v>Activos</v>
          </cell>
          <cell r="M1270" t="str">
            <v>Fuera de Convenio</v>
          </cell>
          <cell r="N1270" t="str">
            <v>Indeterminado</v>
          </cell>
          <cell r="O1270" t="str">
            <v>Planta Genelba</v>
          </cell>
          <cell r="P1270">
            <v>35653</v>
          </cell>
        </row>
        <row r="1271">
          <cell r="A1271">
            <v>60001178</v>
          </cell>
          <cell r="B1271" t="str">
            <v>ALONSO, ANIBAL R.</v>
          </cell>
          <cell r="C1271" t="str">
            <v>SUPERVISOR</v>
          </cell>
          <cell r="D1271">
            <v>55</v>
          </cell>
          <cell r="E1271" t="str">
            <v>Gas &amp; Energía</v>
          </cell>
          <cell r="F1271" t="str">
            <v>Industrial PB Arg. S.A.</v>
          </cell>
          <cell r="G1271" t="str">
            <v>DIRECCION INDUSTRIAL</v>
          </cell>
          <cell r="H1271" t="str">
            <v>PLANTA GENELBA</v>
          </cell>
          <cell r="I1271" t="str">
            <v>MANTENIMIENTO</v>
          </cell>
          <cell r="J1271" t="str">
            <v>MANTENIMIENTO ELECTRICO</v>
          </cell>
          <cell r="K1271">
            <v>0</v>
          </cell>
          <cell r="L1271" t="str">
            <v>Activos</v>
          </cell>
          <cell r="M1271" t="str">
            <v>Fuera de Convenio</v>
          </cell>
          <cell r="N1271" t="str">
            <v>Indeterminado</v>
          </cell>
          <cell r="O1271" t="str">
            <v>Planta Genelba</v>
          </cell>
          <cell r="P1271">
            <v>35277</v>
          </cell>
        </row>
        <row r="1272">
          <cell r="A1272">
            <v>60001464</v>
          </cell>
          <cell r="B1272" t="str">
            <v>GALLEGOS, DANIEL ADRIAN</v>
          </cell>
          <cell r="C1272" t="str">
            <v>ANALISTA SR.</v>
          </cell>
          <cell r="D1272">
            <v>55</v>
          </cell>
          <cell r="E1272" t="str">
            <v>Gas &amp; Energía</v>
          </cell>
          <cell r="F1272" t="str">
            <v>Industrial PB Arg. S.A.</v>
          </cell>
          <cell r="G1272" t="str">
            <v>DIRECCION INDUSTRIAL</v>
          </cell>
          <cell r="H1272" t="str">
            <v>PLANTA GENELBA</v>
          </cell>
          <cell r="I1272" t="str">
            <v>PROCESOS, INGENIERÍA Y SEGURIDAD</v>
          </cell>
          <cell r="J1272" t="str">
            <v>CSMS</v>
          </cell>
          <cell r="K1272">
            <v>0</v>
          </cell>
          <cell r="L1272" t="str">
            <v>Activos</v>
          </cell>
          <cell r="M1272" t="str">
            <v>Fuera de Convenio</v>
          </cell>
          <cell r="N1272" t="str">
            <v>Indeterminado</v>
          </cell>
          <cell r="O1272" t="str">
            <v>Planta Genelba</v>
          </cell>
          <cell r="P1272">
            <v>32939</v>
          </cell>
        </row>
        <row r="1273">
          <cell r="A1273">
            <v>60003361</v>
          </cell>
          <cell r="B1273" t="str">
            <v>D´AGOSTINO, HORACIO OMAR</v>
          </cell>
          <cell r="C1273" t="str">
            <v>TECNICO SR.</v>
          </cell>
          <cell r="D1273">
            <v>54</v>
          </cell>
          <cell r="E1273" t="str">
            <v>Gas &amp; Energía</v>
          </cell>
          <cell r="F1273" t="str">
            <v>Industrial PB Arg. S.A.</v>
          </cell>
          <cell r="G1273" t="str">
            <v>DIRECCION INDUSTRIAL</v>
          </cell>
          <cell r="H1273" t="str">
            <v>PLANTA GENELBA</v>
          </cell>
          <cell r="I1273" t="str">
            <v>MANTENIMIENTO</v>
          </cell>
          <cell r="J1273" t="str">
            <v>MANTENIMIENTO ELECTRICO</v>
          </cell>
          <cell r="K1273">
            <v>0</v>
          </cell>
          <cell r="L1273" t="str">
            <v>Activos</v>
          </cell>
          <cell r="M1273" t="str">
            <v>Fuera de Convenio</v>
          </cell>
          <cell r="N1273" t="str">
            <v>Indeterminado</v>
          </cell>
          <cell r="O1273" t="str">
            <v>Planta Genelba</v>
          </cell>
          <cell r="P1273">
            <v>36161</v>
          </cell>
        </row>
        <row r="1274">
          <cell r="A1274">
            <v>60003777</v>
          </cell>
          <cell r="B1274" t="str">
            <v>LEMOS, SEBASTIAN ANGEL</v>
          </cell>
          <cell r="C1274" t="str">
            <v>TECNICO SSR.</v>
          </cell>
          <cell r="D1274">
            <v>53</v>
          </cell>
          <cell r="E1274" t="str">
            <v>Gas &amp; Energía</v>
          </cell>
          <cell r="F1274" t="str">
            <v>Industrial PB Arg. S.A.</v>
          </cell>
          <cell r="G1274" t="str">
            <v>DIRECCION INDUSTRIAL</v>
          </cell>
          <cell r="H1274" t="str">
            <v>PLANTA GENELBA</v>
          </cell>
          <cell r="I1274" t="str">
            <v>MANTENIMIENTO</v>
          </cell>
          <cell r="J1274" t="str">
            <v>MANTENIMIENTO I&amp;C</v>
          </cell>
          <cell r="K1274">
            <v>0</v>
          </cell>
          <cell r="L1274" t="str">
            <v>Activos</v>
          </cell>
          <cell r="M1274" t="str">
            <v>Fuera de Convenio</v>
          </cell>
          <cell r="N1274" t="str">
            <v>Indeterminado</v>
          </cell>
          <cell r="O1274" t="str">
            <v>Planta Genelba</v>
          </cell>
          <cell r="P1274">
            <v>36586</v>
          </cell>
        </row>
        <row r="1275">
          <cell r="A1275">
            <v>60005284</v>
          </cell>
          <cell r="B1275" t="str">
            <v>ALVA, FABIAN ALBERTO</v>
          </cell>
          <cell r="C1275" t="str">
            <v>ANALISTA JR.</v>
          </cell>
          <cell r="D1275">
            <v>53</v>
          </cell>
          <cell r="E1275" t="str">
            <v>Gas &amp; Energía</v>
          </cell>
          <cell r="F1275" t="str">
            <v>Industrial PB Arg. S.A.</v>
          </cell>
          <cell r="G1275" t="str">
            <v>DIRECCION INDUSTRIAL</v>
          </cell>
          <cell r="H1275" t="str">
            <v>PLANTA GENELBA</v>
          </cell>
          <cell r="I1275" t="str">
            <v>OPERACIONES</v>
          </cell>
          <cell r="J1275">
            <v>0</v>
          </cell>
          <cell r="K1275">
            <v>0</v>
          </cell>
          <cell r="L1275" t="str">
            <v>Activos</v>
          </cell>
          <cell r="M1275" t="str">
            <v>Fuera de Convenio</v>
          </cell>
          <cell r="N1275" t="str">
            <v>Indeterminado</v>
          </cell>
          <cell r="O1275" t="str">
            <v>Planta Genelba</v>
          </cell>
          <cell r="P1275">
            <v>39307</v>
          </cell>
        </row>
        <row r="1276">
          <cell r="A1276">
            <v>60005515</v>
          </cell>
          <cell r="B1276" t="str">
            <v>MACUSO, JOSE EMMANUEL</v>
          </cell>
          <cell r="C1276" t="str">
            <v>TECNICO SSR.</v>
          </cell>
          <cell r="D1276">
            <v>53</v>
          </cell>
          <cell r="E1276" t="str">
            <v>Gas &amp; Energía</v>
          </cell>
          <cell r="F1276" t="str">
            <v>Industrial PB Arg. S.A.</v>
          </cell>
          <cell r="G1276" t="str">
            <v>DIRECCION INDUSTRIAL</v>
          </cell>
          <cell r="H1276" t="str">
            <v>PLANTA GENELBA</v>
          </cell>
          <cell r="I1276" t="str">
            <v>MANTENIMIENTO</v>
          </cell>
          <cell r="J1276" t="str">
            <v>MANTENIMIENTO ELECTRICO</v>
          </cell>
          <cell r="K1276">
            <v>0</v>
          </cell>
          <cell r="L1276" t="str">
            <v>Activos</v>
          </cell>
          <cell r="M1276" t="str">
            <v>Fuera de Convenio</v>
          </cell>
          <cell r="N1276" t="str">
            <v>Indeterminado</v>
          </cell>
          <cell r="O1276" t="str">
            <v>Planta Genelba</v>
          </cell>
          <cell r="P1276">
            <v>39417</v>
          </cell>
        </row>
        <row r="1277">
          <cell r="A1277">
            <v>60000121</v>
          </cell>
          <cell r="B1277" t="str">
            <v>DALLA PACE, DANTE RAFAEL</v>
          </cell>
          <cell r="C1277" t="str">
            <v>INSPECTOR SR.</v>
          </cell>
          <cell r="D1277">
            <v>54</v>
          </cell>
          <cell r="E1277" t="str">
            <v>Industrial</v>
          </cell>
          <cell r="F1277" t="str">
            <v>Industrial PB Arg. S.A.</v>
          </cell>
          <cell r="G1277" t="str">
            <v>DIRECCION INDUSTRIAL</v>
          </cell>
          <cell r="H1277" t="str">
            <v>PLANTAS RSL/PGSM</v>
          </cell>
          <cell r="I1277" t="str">
            <v>MANTENIMIENTO</v>
          </cell>
          <cell r="J1277" t="str">
            <v>PROGRAMACION E INGENIERIA DE MANTENIM.</v>
          </cell>
          <cell r="K1277" t="str">
            <v>PROGRAMACION E ING. DE MANT. RSL</v>
          </cell>
          <cell r="L1277" t="str">
            <v>Activos</v>
          </cell>
          <cell r="M1277" t="str">
            <v>Fuera de Convenio</v>
          </cell>
          <cell r="N1277" t="str">
            <v>Indeterminado</v>
          </cell>
          <cell r="O1277" t="str">
            <v>Pta. Pto. GSM</v>
          </cell>
          <cell r="P1277">
            <v>25447</v>
          </cell>
        </row>
        <row r="1278">
          <cell r="A1278">
            <v>60000320</v>
          </cell>
          <cell r="B1278" t="str">
            <v>VICENTE, OSCAR</v>
          </cell>
          <cell r="C1278" t="str">
            <v>SUPERVISOR DE TURNO</v>
          </cell>
          <cell r="D1278">
            <v>54</v>
          </cell>
          <cell r="E1278" t="str">
            <v>Industrial</v>
          </cell>
          <cell r="F1278" t="str">
            <v>Industrial PB Arg. S.A.</v>
          </cell>
          <cell r="G1278" t="str">
            <v>DIRECCION INDUSTRIAL</v>
          </cell>
          <cell r="H1278" t="str">
            <v>PLANTAS RSL/PGSM</v>
          </cell>
          <cell r="I1278" t="str">
            <v>OPTIMIZACION</v>
          </cell>
          <cell r="J1278" t="str">
            <v>LABORATORIO</v>
          </cell>
          <cell r="K1278" t="str">
            <v>LABORATORIO PGSM</v>
          </cell>
          <cell r="L1278" t="str">
            <v>Activos</v>
          </cell>
          <cell r="M1278" t="str">
            <v>Fuera de Convenio</v>
          </cell>
          <cell r="N1278" t="str">
            <v>Indeterminado</v>
          </cell>
          <cell r="O1278" t="str">
            <v>Pta. Pto. GSM</v>
          </cell>
          <cell r="P1278">
            <v>27273</v>
          </cell>
        </row>
        <row r="1279">
          <cell r="A1279">
            <v>60000545</v>
          </cell>
          <cell r="B1279" t="str">
            <v>BROCCA, ANA MARIA</v>
          </cell>
          <cell r="C1279" t="str">
            <v>ADMINISTRATIVO</v>
          </cell>
          <cell r="D1279">
            <v>52</v>
          </cell>
          <cell r="E1279" t="str">
            <v>Industrial</v>
          </cell>
          <cell r="F1279" t="str">
            <v>Industrial PB Arg. S.A.</v>
          </cell>
          <cell r="G1279" t="str">
            <v>DIRECCION INDUSTRIAL</v>
          </cell>
          <cell r="H1279" t="str">
            <v>PLANTAS RSL/PGSM</v>
          </cell>
          <cell r="I1279" t="str">
            <v>CSMS</v>
          </cell>
          <cell r="J1279" t="str">
            <v>SALUD OCUPACIONAL</v>
          </cell>
          <cell r="K1279">
            <v>0</v>
          </cell>
          <cell r="L1279" t="str">
            <v>Activos</v>
          </cell>
          <cell r="M1279" t="str">
            <v>Fuera de Convenio</v>
          </cell>
          <cell r="N1279" t="str">
            <v>Indeterminado</v>
          </cell>
          <cell r="O1279" t="str">
            <v>Pta. Pto. GSM</v>
          </cell>
          <cell r="P1279">
            <v>27426</v>
          </cell>
        </row>
        <row r="1280">
          <cell r="A1280">
            <v>60000798</v>
          </cell>
          <cell r="B1280" t="str">
            <v>FARNESE, CARLOS AUGUSTO</v>
          </cell>
          <cell r="C1280" t="str">
            <v>SUPERVISOR</v>
          </cell>
          <cell r="D1280">
            <v>54</v>
          </cell>
          <cell r="E1280" t="str">
            <v>Industrial</v>
          </cell>
          <cell r="F1280" t="str">
            <v>Industrial PB Arg. S.A.</v>
          </cell>
          <cell r="G1280" t="str">
            <v>DIRECCION INDUSTRIAL</v>
          </cell>
          <cell r="H1280" t="str">
            <v>PLANTAS RSL/PGSM</v>
          </cell>
          <cell r="I1280" t="str">
            <v>CSMS</v>
          </cell>
          <cell r="J1280" t="str">
            <v>SEGURIDAD OPERATIVA PGSM</v>
          </cell>
          <cell r="K1280">
            <v>0</v>
          </cell>
          <cell r="L1280" t="str">
            <v>Activos</v>
          </cell>
          <cell r="M1280" t="str">
            <v>Fuera de Convenio</v>
          </cell>
          <cell r="N1280" t="str">
            <v>Indeterminado</v>
          </cell>
          <cell r="O1280" t="str">
            <v>Pta. Pto. GSM</v>
          </cell>
          <cell r="P1280">
            <v>32234</v>
          </cell>
        </row>
        <row r="1281">
          <cell r="A1281">
            <v>60000834</v>
          </cell>
          <cell r="B1281" t="str">
            <v>DI MUCCIO, SERGIO MIGUEL</v>
          </cell>
          <cell r="C1281" t="str">
            <v>PROGRAMADOR SR.</v>
          </cell>
          <cell r="D1281">
            <v>53</v>
          </cell>
          <cell r="E1281" t="str">
            <v>Industrial</v>
          </cell>
          <cell r="F1281" t="str">
            <v>Industrial PB Arg. S.A.</v>
          </cell>
          <cell r="G1281" t="str">
            <v>DIRECCION INDUSTRIAL</v>
          </cell>
          <cell r="H1281" t="str">
            <v>PLANTAS RSL/PGSM</v>
          </cell>
          <cell r="I1281" t="str">
            <v>MANTENIMIENTO</v>
          </cell>
          <cell r="J1281" t="str">
            <v>PROGRAMACION E INGENIERIA DE MANTENIM.</v>
          </cell>
          <cell r="K1281" t="str">
            <v>PROGRAMACION E ING. DE MANT. PGSM</v>
          </cell>
          <cell r="L1281" t="str">
            <v>Activos</v>
          </cell>
          <cell r="M1281" t="str">
            <v>Fuera de Convenio</v>
          </cell>
          <cell r="N1281" t="str">
            <v>Indeterminado</v>
          </cell>
          <cell r="O1281" t="str">
            <v>Pta. Pto. GSM</v>
          </cell>
          <cell r="P1281">
            <v>28185</v>
          </cell>
        </row>
        <row r="1282">
          <cell r="A1282">
            <v>60000835</v>
          </cell>
          <cell r="B1282" t="str">
            <v>MARTINELLI, BRUNO LUIS</v>
          </cell>
          <cell r="C1282" t="str">
            <v>ENFERMERO</v>
          </cell>
          <cell r="D1282">
            <v>50</v>
          </cell>
          <cell r="E1282" t="str">
            <v>Industrial</v>
          </cell>
          <cell r="F1282" t="str">
            <v>Industrial PB Arg. S.A.</v>
          </cell>
          <cell r="G1282" t="str">
            <v>DIRECCION INDUSTRIAL</v>
          </cell>
          <cell r="H1282" t="str">
            <v>PLANTAS RSL/PGSM</v>
          </cell>
          <cell r="I1282" t="str">
            <v>CSMS</v>
          </cell>
          <cell r="J1282" t="str">
            <v>SALUD OCUPACIONAL</v>
          </cell>
          <cell r="K1282">
            <v>0</v>
          </cell>
          <cell r="L1282" t="str">
            <v>Activos</v>
          </cell>
          <cell r="M1282" t="str">
            <v>Fuera de Convenio</v>
          </cell>
          <cell r="N1282" t="str">
            <v>Indeterminado</v>
          </cell>
          <cell r="O1282" t="str">
            <v>Pta. Pto. GSM</v>
          </cell>
          <cell r="P1282">
            <v>37631</v>
          </cell>
        </row>
        <row r="1283">
          <cell r="A1283">
            <v>60000997</v>
          </cell>
          <cell r="B1283" t="str">
            <v>LEONORI, LUIS</v>
          </cell>
          <cell r="C1283" t="str">
            <v>GERENTE</v>
          </cell>
          <cell r="D1283">
            <v>55</v>
          </cell>
          <cell r="E1283" t="str">
            <v>Industrial</v>
          </cell>
          <cell r="F1283" t="str">
            <v>Industrial PB Arg. S.A.</v>
          </cell>
          <cell r="G1283" t="str">
            <v>DIRECCION INDUSTRIAL</v>
          </cell>
          <cell r="H1283" t="str">
            <v>PLANTAS RSL/PGSM</v>
          </cell>
          <cell r="I1283" t="str">
            <v>OPERACIONES ESTIRENICOS/USINA</v>
          </cell>
          <cell r="J1283" t="str">
            <v>USINA Y MUELLE</v>
          </cell>
          <cell r="K1283">
            <v>0</v>
          </cell>
          <cell r="L1283" t="str">
            <v>Activos</v>
          </cell>
          <cell r="M1283" t="str">
            <v>Fuera de Convenio</v>
          </cell>
          <cell r="N1283" t="str">
            <v>Indeterminado</v>
          </cell>
          <cell r="O1283" t="str">
            <v>Pta. Pto. GSM</v>
          </cell>
          <cell r="P1283">
            <v>31686</v>
          </cell>
        </row>
        <row r="1284">
          <cell r="A1284">
            <v>60001264</v>
          </cell>
          <cell r="B1284" t="str">
            <v>SPRENG, CRISTINA LYDIA DE</v>
          </cell>
          <cell r="C1284" t="str">
            <v>ADMINISTRATIVO</v>
          </cell>
          <cell r="D1284">
            <v>52</v>
          </cell>
          <cell r="E1284" t="str">
            <v>Industrial</v>
          </cell>
          <cell r="F1284" t="str">
            <v>Industrial PB Arg. S.A.</v>
          </cell>
          <cell r="G1284" t="str">
            <v>DIRECCION INDUSTRIAL</v>
          </cell>
          <cell r="H1284" t="str">
            <v>PLANTAS RSL/PGSM</v>
          </cell>
          <cell r="I1284" t="str">
            <v>OPERACIONES ESTIRENICOS/USINA</v>
          </cell>
          <cell r="J1284" t="str">
            <v>DESPACHO</v>
          </cell>
          <cell r="K1284">
            <v>0</v>
          </cell>
          <cell r="L1284" t="str">
            <v>Activos</v>
          </cell>
          <cell r="M1284" t="str">
            <v>Fuera de Convenio</v>
          </cell>
          <cell r="N1284" t="str">
            <v>Indeterminado</v>
          </cell>
          <cell r="O1284" t="str">
            <v>Pta. Pto. GSM</v>
          </cell>
          <cell r="P1284">
            <v>30195</v>
          </cell>
        </row>
        <row r="1285">
          <cell r="A1285">
            <v>60001290</v>
          </cell>
          <cell r="B1285" t="str">
            <v>SCALA, RUBEN ADELQUI</v>
          </cell>
          <cell r="C1285" t="str">
            <v>PROGRAMADOR SR.</v>
          </cell>
          <cell r="D1285">
            <v>53</v>
          </cell>
          <cell r="E1285" t="str">
            <v>Industrial</v>
          </cell>
          <cell r="F1285" t="str">
            <v>Industrial PB Arg. S.A.</v>
          </cell>
          <cell r="G1285" t="str">
            <v>DIRECCION INDUSTRIAL</v>
          </cell>
          <cell r="H1285" t="str">
            <v>PLANTAS RSL/PGSM</v>
          </cell>
          <cell r="I1285" t="str">
            <v>MANTENIMIENTO</v>
          </cell>
          <cell r="J1285" t="str">
            <v>PROGRAMACION E INGENIERIA DE MANTENIM.</v>
          </cell>
          <cell r="K1285" t="str">
            <v>PROGRAMACION E ING. DE MANT. PGSM</v>
          </cell>
          <cell r="L1285" t="str">
            <v>Activos</v>
          </cell>
          <cell r="M1285" t="str">
            <v>Fuera de Convenio</v>
          </cell>
          <cell r="N1285" t="str">
            <v>Indeterminado</v>
          </cell>
          <cell r="O1285" t="str">
            <v>Pta. Pto. GSM</v>
          </cell>
          <cell r="P1285">
            <v>32082</v>
          </cell>
        </row>
        <row r="1286">
          <cell r="A1286">
            <v>60001330</v>
          </cell>
          <cell r="B1286" t="str">
            <v>ZALTRON, GUIDO EDUARDO</v>
          </cell>
          <cell r="C1286" t="str">
            <v>GERENTE</v>
          </cell>
          <cell r="D1286">
            <v>55</v>
          </cell>
          <cell r="E1286" t="str">
            <v>Industrial</v>
          </cell>
          <cell r="F1286" t="str">
            <v>Industrial PB Arg. S.A.</v>
          </cell>
          <cell r="G1286" t="str">
            <v>DIRECCION INDUSTRIAL</v>
          </cell>
          <cell r="H1286" t="str">
            <v>PLANTAS RSL/PGSM</v>
          </cell>
          <cell r="I1286" t="str">
            <v>OPERACIONES ESTIRENICOS/USINA</v>
          </cell>
          <cell r="J1286" t="str">
            <v>EEE</v>
          </cell>
          <cell r="K1286">
            <v>0</v>
          </cell>
          <cell r="L1286" t="str">
            <v>Activos</v>
          </cell>
          <cell r="M1286" t="str">
            <v>Fuera de Convenio</v>
          </cell>
          <cell r="N1286" t="str">
            <v>Indeterminado</v>
          </cell>
          <cell r="O1286" t="str">
            <v>Pta. Pto. GSM</v>
          </cell>
          <cell r="P1286">
            <v>32174</v>
          </cell>
        </row>
        <row r="1287">
          <cell r="A1287">
            <v>60001365</v>
          </cell>
          <cell r="B1287" t="str">
            <v>BOTTINO, JOSE LUIS</v>
          </cell>
          <cell r="C1287" t="str">
            <v>TECNICO</v>
          </cell>
          <cell r="D1287">
            <v>54</v>
          </cell>
          <cell r="E1287" t="str">
            <v>Industrial</v>
          </cell>
          <cell r="F1287" t="str">
            <v>Industrial PB Arg. S.A.</v>
          </cell>
          <cell r="G1287" t="str">
            <v>DIRECCION INDUSTRIAL</v>
          </cell>
          <cell r="H1287" t="str">
            <v>PLANTAS RSL/PGSM</v>
          </cell>
          <cell r="I1287" t="str">
            <v>CSMS</v>
          </cell>
          <cell r="J1287" t="str">
            <v>SEGURIDAD OPERATIVA RSL Y ESL</v>
          </cell>
          <cell r="K1287">
            <v>0</v>
          </cell>
          <cell r="L1287" t="str">
            <v>Activos</v>
          </cell>
          <cell r="M1287" t="str">
            <v>Fuera de Convenio</v>
          </cell>
          <cell r="N1287" t="str">
            <v>Indeterminado</v>
          </cell>
          <cell r="O1287" t="str">
            <v>Pta. Pto. GSM</v>
          </cell>
          <cell r="P1287">
            <v>31747</v>
          </cell>
        </row>
        <row r="1288">
          <cell r="A1288">
            <v>60001383</v>
          </cell>
          <cell r="B1288" t="str">
            <v>DONAMARI, GUSTAVO ELIAS</v>
          </cell>
          <cell r="C1288" t="str">
            <v>ASESOR JURIDICO</v>
          </cell>
          <cell r="D1288">
            <v>54</v>
          </cell>
          <cell r="E1288" t="str">
            <v>Industrial</v>
          </cell>
          <cell r="F1288" t="str">
            <v>Industrial PB Arg. S.A.</v>
          </cell>
          <cell r="G1288" t="str">
            <v>DIRECCION INDUSTRIAL</v>
          </cell>
          <cell r="H1288" t="str">
            <v>PLANTAS RSL/PGSM</v>
          </cell>
          <cell r="I1288" t="str">
            <v>INGENIERIA Y SERVICIOS</v>
          </cell>
          <cell r="J1288" t="str">
            <v>ALMACENES E INTENDENCIA</v>
          </cell>
          <cell r="K1288" t="str">
            <v>ALMACENES E INTENDENCIA PGSM</v>
          </cell>
          <cell r="L1288" t="str">
            <v>Activos</v>
          </cell>
          <cell r="M1288" t="str">
            <v>Fuera de Convenio</v>
          </cell>
          <cell r="N1288" t="str">
            <v>Indeterminado</v>
          </cell>
          <cell r="O1288" t="str">
            <v>Pta. Pto. GSM</v>
          </cell>
          <cell r="P1288">
            <v>36894</v>
          </cell>
        </row>
        <row r="1289">
          <cell r="A1289">
            <v>60001459</v>
          </cell>
          <cell r="B1289" t="str">
            <v>TRENTIN, ADRIAN JOSE</v>
          </cell>
          <cell r="C1289" t="str">
            <v>GERENTE</v>
          </cell>
          <cell r="D1289">
            <v>56</v>
          </cell>
          <cell r="E1289" t="str">
            <v>Industrial</v>
          </cell>
          <cell r="F1289" t="str">
            <v>Industrial PB Arg. S.A.</v>
          </cell>
          <cell r="G1289" t="str">
            <v>DIRECCION INDUSTRIAL</v>
          </cell>
          <cell r="H1289" t="str">
            <v>PLANTAS RSL/PGSM</v>
          </cell>
          <cell r="I1289" t="str">
            <v>INGENIERIA Y SERVICIOS</v>
          </cell>
          <cell r="J1289" t="str">
            <v>INGENIERIA Y OBRA</v>
          </cell>
          <cell r="K1289">
            <v>0</v>
          </cell>
          <cell r="L1289" t="str">
            <v>Activos</v>
          </cell>
          <cell r="M1289" t="str">
            <v>Fuera de Convenio</v>
          </cell>
          <cell r="N1289" t="str">
            <v>Indeterminado</v>
          </cell>
          <cell r="O1289" t="str">
            <v>Pta. Pto. GSM</v>
          </cell>
          <cell r="P1289">
            <v>34425</v>
          </cell>
        </row>
        <row r="1290">
          <cell r="A1290">
            <v>60001838</v>
          </cell>
          <cell r="B1290" t="str">
            <v>RAMACCIOTTI, ROBERTO</v>
          </cell>
          <cell r="C1290" t="str">
            <v>INGENIERO</v>
          </cell>
          <cell r="D1290">
            <v>53</v>
          </cell>
          <cell r="E1290" t="str">
            <v>Industrial</v>
          </cell>
          <cell r="F1290" t="str">
            <v>Industrial PB Arg. S.A.</v>
          </cell>
          <cell r="G1290" t="str">
            <v>DIRECCION INDUSTRIAL</v>
          </cell>
          <cell r="H1290" t="str">
            <v>PLANTAS RSL/PGSM</v>
          </cell>
          <cell r="I1290" t="str">
            <v>INGENIERIA Y SERVICIOS</v>
          </cell>
          <cell r="J1290" t="str">
            <v>INGENIERIA Y OBRA</v>
          </cell>
          <cell r="K1290" t="str">
            <v>INGENIERIA Y OBRA PGSM</v>
          </cell>
          <cell r="L1290" t="str">
            <v>Activos</v>
          </cell>
          <cell r="M1290" t="str">
            <v>Fuera de Convenio</v>
          </cell>
          <cell r="N1290" t="str">
            <v>Indeterminado</v>
          </cell>
          <cell r="O1290" t="str">
            <v>Pta. Pto. GSM</v>
          </cell>
          <cell r="P1290">
            <v>37998</v>
          </cell>
        </row>
        <row r="1291">
          <cell r="A1291">
            <v>60001997</v>
          </cell>
          <cell r="B1291" t="str">
            <v>OVIEDO, GERMAN GABRIEL</v>
          </cell>
          <cell r="C1291" t="str">
            <v>MEDICO</v>
          </cell>
          <cell r="D1291">
            <v>56</v>
          </cell>
          <cell r="E1291" t="str">
            <v>Industrial</v>
          </cell>
          <cell r="F1291" t="str">
            <v>Industrial PB Arg. S.A.</v>
          </cell>
          <cell r="G1291" t="str">
            <v>DIRECCION INDUSTRIAL</v>
          </cell>
          <cell r="H1291" t="str">
            <v>PLANTAS RSL/PGSM</v>
          </cell>
          <cell r="I1291" t="str">
            <v>CSMS</v>
          </cell>
          <cell r="J1291" t="str">
            <v>SALUD OCUPACIONAL</v>
          </cell>
          <cell r="K1291">
            <v>0</v>
          </cell>
          <cell r="L1291" t="str">
            <v>Activos</v>
          </cell>
          <cell r="M1291" t="str">
            <v>Fuera de Convenio</v>
          </cell>
          <cell r="N1291" t="str">
            <v>Indeterminado</v>
          </cell>
          <cell r="O1291" t="str">
            <v>Pta. Pto. GSM</v>
          </cell>
          <cell r="P1291">
            <v>38687</v>
          </cell>
        </row>
        <row r="1292">
          <cell r="A1292">
            <v>60002282</v>
          </cell>
          <cell r="B1292" t="str">
            <v>VENTURINO, ISABEL</v>
          </cell>
          <cell r="C1292" t="str">
            <v>INGENIERO</v>
          </cell>
          <cell r="D1292">
            <v>55</v>
          </cell>
          <cell r="E1292" t="str">
            <v>Industrial</v>
          </cell>
          <cell r="F1292" t="str">
            <v>Industrial PB Arg. S.A.</v>
          </cell>
          <cell r="G1292" t="str">
            <v>DIRECCION INDUSTRIAL</v>
          </cell>
          <cell r="H1292" t="str">
            <v>PLANTAS RSL/PGSM</v>
          </cell>
          <cell r="I1292" t="str">
            <v>GESTION Y PRESUPUESTOS</v>
          </cell>
          <cell r="J1292">
            <v>0</v>
          </cell>
          <cell r="K1292">
            <v>0</v>
          </cell>
          <cell r="L1292" t="str">
            <v>Activos</v>
          </cell>
          <cell r="M1292" t="str">
            <v>Fuera de Convenio</v>
          </cell>
          <cell r="N1292" t="str">
            <v>Indeterminado</v>
          </cell>
          <cell r="O1292" t="str">
            <v>Pta. Pto. GSM</v>
          </cell>
          <cell r="P1292">
            <v>35521</v>
          </cell>
        </row>
        <row r="1293">
          <cell r="A1293">
            <v>60002352</v>
          </cell>
          <cell r="B1293" t="str">
            <v>PAJELLO, DANTE LUIS</v>
          </cell>
          <cell r="C1293" t="str">
            <v>GERENTE</v>
          </cell>
          <cell r="D1293">
            <v>58</v>
          </cell>
          <cell r="E1293" t="str">
            <v>Industrial</v>
          </cell>
          <cell r="F1293" t="str">
            <v>Industrial PB Arg. S.A.</v>
          </cell>
          <cell r="G1293" t="str">
            <v>DIRECCION INDUSTRIAL</v>
          </cell>
          <cell r="H1293" t="str">
            <v>PLANTAS RSL/PGSM</v>
          </cell>
          <cell r="I1293" t="str">
            <v>OPERACIONES ESTIRENICOS/USINA</v>
          </cell>
          <cell r="J1293">
            <v>0</v>
          </cell>
          <cell r="K1293">
            <v>0</v>
          </cell>
          <cell r="L1293" t="str">
            <v>Activos</v>
          </cell>
          <cell r="M1293" t="str">
            <v>Fuera de Convenio</v>
          </cell>
          <cell r="N1293" t="str">
            <v>Indeterminado</v>
          </cell>
          <cell r="O1293" t="str">
            <v>Pta. Pto. GSM</v>
          </cell>
          <cell r="P1293">
            <v>36801</v>
          </cell>
        </row>
        <row r="1294">
          <cell r="A1294">
            <v>60002549</v>
          </cell>
          <cell r="B1294" t="str">
            <v>ECHEVARRIA, JAVIER MARTIN</v>
          </cell>
          <cell r="C1294" t="str">
            <v>COORDINADOR</v>
          </cell>
          <cell r="D1294">
            <v>57</v>
          </cell>
          <cell r="E1294" t="str">
            <v>Funciones Centralizadas</v>
          </cell>
          <cell r="F1294" t="str">
            <v>Industrial PB Arg. S.A.</v>
          </cell>
          <cell r="G1294" t="str">
            <v>DIRECCION INDUSTRIAL</v>
          </cell>
          <cell r="H1294" t="str">
            <v>PLANTAS RSL/PGSM</v>
          </cell>
          <cell r="I1294" t="str">
            <v>RRHH PGSM</v>
          </cell>
          <cell r="J1294">
            <v>0</v>
          </cell>
          <cell r="K1294">
            <v>0</v>
          </cell>
          <cell r="L1294" t="str">
            <v>Activos</v>
          </cell>
          <cell r="M1294" t="str">
            <v>Fuera de Convenio</v>
          </cell>
          <cell r="N1294" t="str">
            <v>Indeterminado</v>
          </cell>
          <cell r="O1294" t="str">
            <v>Pta. Pto. GSM</v>
          </cell>
          <cell r="P1294">
            <v>38516</v>
          </cell>
        </row>
        <row r="1295">
          <cell r="A1295">
            <v>60002556</v>
          </cell>
          <cell r="B1295" t="str">
            <v>KUSCHNER, GUILLERMO DAVID</v>
          </cell>
          <cell r="C1295" t="str">
            <v>SUPERVISOR</v>
          </cell>
          <cell r="D1295">
            <v>54</v>
          </cell>
          <cell r="E1295" t="str">
            <v>Industrial</v>
          </cell>
          <cell r="F1295" t="str">
            <v>Industrial PB Arg. S.A.</v>
          </cell>
          <cell r="G1295" t="str">
            <v>DIRECCION INDUSTRIAL</v>
          </cell>
          <cell r="H1295" t="str">
            <v>PLANTAS RSL/PGSM</v>
          </cell>
          <cell r="I1295" t="str">
            <v>MANTENIMIENTO</v>
          </cell>
          <cell r="J1295" t="str">
            <v>CALDERERIA Y OBRAS CIVILES PGSM</v>
          </cell>
          <cell r="K1295" t="str">
            <v>OTRAS AREAS</v>
          </cell>
          <cell r="L1295" t="str">
            <v>Activos</v>
          </cell>
          <cell r="M1295" t="str">
            <v>Fuera de Convenio</v>
          </cell>
          <cell r="N1295" t="str">
            <v>Indeterminado</v>
          </cell>
          <cell r="O1295" t="str">
            <v>Pta. Pto. GSM</v>
          </cell>
          <cell r="P1295">
            <v>37956</v>
          </cell>
        </row>
        <row r="1296">
          <cell r="A1296">
            <v>60002558</v>
          </cell>
          <cell r="B1296" t="str">
            <v>SCARPONI, ARIEL RICARDO</v>
          </cell>
          <cell r="C1296" t="str">
            <v>INGENIERO JR. DE INGENIERIA DE MANT.</v>
          </cell>
          <cell r="D1296">
            <v>53</v>
          </cell>
          <cell r="E1296" t="str">
            <v>Industrial</v>
          </cell>
          <cell r="F1296" t="str">
            <v>Industrial PB Arg. S.A.</v>
          </cell>
          <cell r="G1296" t="str">
            <v>DIRECCION INDUSTRIAL</v>
          </cell>
          <cell r="H1296" t="str">
            <v>PLANTAS RSL/PGSM</v>
          </cell>
          <cell r="I1296" t="str">
            <v>MANTENIMIENTO</v>
          </cell>
          <cell r="J1296" t="str">
            <v>PROGRAMACION E INGENIERIA DE MANTENIM.</v>
          </cell>
          <cell r="K1296" t="str">
            <v>PROGRAMACION E ING. DE MANT. PGSM</v>
          </cell>
          <cell r="L1296" t="str">
            <v>Activos</v>
          </cell>
          <cell r="M1296" t="str">
            <v>Fuera de Convenio</v>
          </cell>
          <cell r="N1296" t="str">
            <v>Indeterminado</v>
          </cell>
          <cell r="O1296" t="str">
            <v>Pta. Pto. GSM</v>
          </cell>
          <cell r="P1296">
            <v>38355</v>
          </cell>
        </row>
        <row r="1297">
          <cell r="A1297">
            <v>60002874</v>
          </cell>
          <cell r="B1297" t="str">
            <v>MANGUZZI, GERMAN CLAUDIO</v>
          </cell>
          <cell r="C1297" t="str">
            <v>SUPERVISOR</v>
          </cell>
          <cell r="D1297">
            <v>55</v>
          </cell>
          <cell r="E1297" t="str">
            <v>Industrial</v>
          </cell>
          <cell r="F1297" t="str">
            <v>Industrial PB Arg. S.A.</v>
          </cell>
          <cell r="G1297" t="str">
            <v>DIRECCION INDUSTRIAL</v>
          </cell>
          <cell r="H1297" t="str">
            <v>PLANTAS RSL/PGSM</v>
          </cell>
          <cell r="I1297" t="str">
            <v>MANTENIMIENTO</v>
          </cell>
          <cell r="J1297" t="str">
            <v>ELECTRICIDAD</v>
          </cell>
          <cell r="K1297" t="str">
            <v>ELECTRICIDAD PGSM</v>
          </cell>
          <cell r="L1297" t="str">
            <v>Activos</v>
          </cell>
          <cell r="M1297" t="str">
            <v>Fuera de Convenio</v>
          </cell>
          <cell r="N1297" t="str">
            <v>Indeterminado</v>
          </cell>
          <cell r="O1297" t="str">
            <v>Pta. Pto. GSM</v>
          </cell>
          <cell r="P1297">
            <v>38216</v>
          </cell>
        </row>
        <row r="1298">
          <cell r="A1298">
            <v>60003176</v>
          </cell>
          <cell r="B1298" t="str">
            <v>BERNARDI, MARTIN</v>
          </cell>
          <cell r="C1298" t="str">
            <v>FISCAL</v>
          </cell>
          <cell r="D1298">
            <v>51</v>
          </cell>
          <cell r="E1298" t="str">
            <v>Industrial</v>
          </cell>
          <cell r="F1298" t="str">
            <v>Industrial PB Arg. S.A.</v>
          </cell>
          <cell r="G1298" t="str">
            <v>DIRECCION INDUSTRIAL</v>
          </cell>
          <cell r="H1298" t="str">
            <v>PLANTAS RSL/PGSM</v>
          </cell>
          <cell r="I1298" t="str">
            <v>INGENIERIA Y SERVICIOS</v>
          </cell>
          <cell r="J1298" t="str">
            <v>INGENIERIA Y OBRA</v>
          </cell>
          <cell r="K1298" t="str">
            <v>INGENIERIA Y OBRA PGSM</v>
          </cell>
          <cell r="L1298" t="str">
            <v>Activos</v>
          </cell>
          <cell r="M1298" t="str">
            <v>Fuera de Convenio</v>
          </cell>
          <cell r="N1298" t="str">
            <v>Indeterminado</v>
          </cell>
          <cell r="O1298" t="str">
            <v>Pta. Pto. GSM</v>
          </cell>
          <cell r="P1298">
            <v>38504</v>
          </cell>
        </row>
        <row r="1299">
          <cell r="A1299">
            <v>60003303</v>
          </cell>
          <cell r="B1299" t="str">
            <v>SAINZ, MELINA</v>
          </cell>
          <cell r="C1299" t="str">
            <v>ANALISTA SSR.</v>
          </cell>
          <cell r="D1299">
            <v>54</v>
          </cell>
          <cell r="E1299" t="str">
            <v>Funciones Centralizadas</v>
          </cell>
          <cell r="F1299" t="str">
            <v>Industrial PB Arg. S.A.</v>
          </cell>
          <cell r="G1299" t="str">
            <v>DIRECCION INDUSTRIAL</v>
          </cell>
          <cell r="H1299" t="str">
            <v>PLANTAS RSL/PGSM</v>
          </cell>
          <cell r="I1299" t="str">
            <v>RRHH PGSM</v>
          </cell>
          <cell r="J1299">
            <v>0</v>
          </cell>
          <cell r="K1299">
            <v>0</v>
          </cell>
          <cell r="L1299" t="str">
            <v>Activos</v>
          </cell>
          <cell r="M1299" t="str">
            <v>Fuera de Convenio</v>
          </cell>
          <cell r="N1299" t="str">
            <v>Indeterminado</v>
          </cell>
          <cell r="O1299" t="str">
            <v>Pta. Pto. GSM</v>
          </cell>
          <cell r="P1299">
            <v>36906</v>
          </cell>
        </row>
        <row r="1300">
          <cell r="A1300">
            <v>60003322</v>
          </cell>
          <cell r="B1300" t="str">
            <v>PEREZ RENNA, ANDRES OSVALDO</v>
          </cell>
          <cell r="C1300" t="str">
            <v>INGENIERO JR.</v>
          </cell>
          <cell r="D1300">
            <v>53</v>
          </cell>
          <cell r="E1300" t="str">
            <v>Industrial</v>
          </cell>
          <cell r="F1300" t="str">
            <v>Industrial PB Arg. S.A.</v>
          </cell>
          <cell r="G1300" t="str">
            <v>DIRECCION INDUSTRIAL</v>
          </cell>
          <cell r="H1300" t="str">
            <v>PLANTAS RSL/PGSM</v>
          </cell>
          <cell r="I1300" t="str">
            <v>MANTENIMIENTO</v>
          </cell>
          <cell r="J1300" t="str">
            <v>PROGRAMACION E INGENIERIA DE MANTENIM.</v>
          </cell>
          <cell r="K1300" t="str">
            <v>PROGRAMACION E ING. DE MANT. PGSM</v>
          </cell>
          <cell r="L1300" t="str">
            <v>Activos</v>
          </cell>
          <cell r="M1300" t="str">
            <v>Fuera de Convenio</v>
          </cell>
          <cell r="N1300" t="str">
            <v>Indeterminado</v>
          </cell>
          <cell r="O1300" t="str">
            <v>Pta. Pto. GSM</v>
          </cell>
          <cell r="P1300">
            <v>37956</v>
          </cell>
        </row>
        <row r="1301">
          <cell r="A1301">
            <v>60003345</v>
          </cell>
          <cell r="B1301" t="str">
            <v>FISSOLO, GUILLERMO GABRIEL</v>
          </cell>
          <cell r="C1301" t="str">
            <v>INGENIERO SSR.</v>
          </cell>
          <cell r="D1301">
            <v>54</v>
          </cell>
          <cell r="E1301" t="str">
            <v>Industrial</v>
          </cell>
          <cell r="F1301" t="str">
            <v>Industrial PB Arg. S.A.</v>
          </cell>
          <cell r="G1301" t="str">
            <v>DIRECCION INDUSTRIAL</v>
          </cell>
          <cell r="H1301" t="str">
            <v>PLANTAS RSL/PGSM</v>
          </cell>
          <cell r="I1301" t="str">
            <v>OPTIMIZACION</v>
          </cell>
          <cell r="J1301" t="str">
            <v>INGENIERIA DE PROCESOS ESTIRENICOS/USINA</v>
          </cell>
          <cell r="K1301">
            <v>0</v>
          </cell>
          <cell r="L1301" t="str">
            <v>Activos</v>
          </cell>
          <cell r="M1301" t="str">
            <v>Fuera de Convenio</v>
          </cell>
          <cell r="N1301" t="str">
            <v>Indeterminado</v>
          </cell>
          <cell r="O1301" t="str">
            <v>Pta. Pto. GSM</v>
          </cell>
          <cell r="P1301">
            <v>38208</v>
          </cell>
        </row>
        <row r="1302">
          <cell r="A1302">
            <v>60003376</v>
          </cell>
          <cell r="B1302" t="str">
            <v>BITTI, MAXIMILIANO DANIE</v>
          </cell>
          <cell r="C1302" t="str">
            <v>ANALISTA</v>
          </cell>
          <cell r="D1302">
            <v>53</v>
          </cell>
          <cell r="E1302" t="str">
            <v>Industrial</v>
          </cell>
          <cell r="F1302" t="str">
            <v>Industrial PB Arg. S.A.</v>
          </cell>
          <cell r="G1302" t="str">
            <v>DIRECCION INDUSTRIAL</v>
          </cell>
          <cell r="H1302" t="str">
            <v>PLANTAS RSL/PGSM</v>
          </cell>
          <cell r="I1302" t="str">
            <v>OPTIMIZACION</v>
          </cell>
          <cell r="J1302" t="str">
            <v>LABORATORIO</v>
          </cell>
          <cell r="K1302" t="str">
            <v>LABORATORIO PGSM</v>
          </cell>
          <cell r="L1302" t="str">
            <v>Activos</v>
          </cell>
          <cell r="M1302" t="str">
            <v>Fuera de Convenio</v>
          </cell>
          <cell r="N1302" t="str">
            <v>Indeterminado</v>
          </cell>
          <cell r="O1302" t="str">
            <v>Pta. Pto. GSM</v>
          </cell>
          <cell r="P1302">
            <v>37487</v>
          </cell>
        </row>
        <row r="1303">
          <cell r="A1303">
            <v>60003389</v>
          </cell>
          <cell r="B1303" t="str">
            <v>IÑIGUEZ, JUAN IGNACIO</v>
          </cell>
          <cell r="C1303" t="str">
            <v>GERENTE</v>
          </cell>
          <cell r="D1303">
            <v>56</v>
          </cell>
          <cell r="E1303" t="str">
            <v>Industrial</v>
          </cell>
          <cell r="F1303" t="str">
            <v>Industrial PB Arg. S.A.</v>
          </cell>
          <cell r="G1303" t="str">
            <v>DIRECCION INDUSTRIAL</v>
          </cell>
          <cell r="H1303" t="str">
            <v>PLANTAS RSL/PGSM</v>
          </cell>
          <cell r="I1303" t="str">
            <v>MANTENIMIENTO</v>
          </cell>
          <cell r="J1303" t="str">
            <v>MECANICA</v>
          </cell>
          <cell r="K1303">
            <v>0</v>
          </cell>
          <cell r="L1303" t="str">
            <v>Activos</v>
          </cell>
          <cell r="M1303" t="str">
            <v>Fuera de Convenio</v>
          </cell>
          <cell r="N1303" t="str">
            <v>Indeterminado</v>
          </cell>
          <cell r="O1303" t="str">
            <v>Pta. Pto. GSM</v>
          </cell>
          <cell r="P1303">
            <v>37624</v>
          </cell>
        </row>
        <row r="1304">
          <cell r="A1304">
            <v>60003525</v>
          </cell>
          <cell r="B1304" t="str">
            <v>DEL PAZO, GERARDO</v>
          </cell>
          <cell r="C1304" t="str">
            <v>INGENIERO</v>
          </cell>
          <cell r="D1304">
            <v>52</v>
          </cell>
          <cell r="E1304" t="str">
            <v>Industrial</v>
          </cell>
          <cell r="F1304" t="str">
            <v>Industrial PB Arg. S.A.</v>
          </cell>
          <cell r="G1304" t="str">
            <v>DIRECCION INDUSTRIAL</v>
          </cell>
          <cell r="H1304" t="str">
            <v>PLANTAS RSL/PGSM</v>
          </cell>
          <cell r="I1304" t="str">
            <v>OPERACIONES ESTIRENICOS/USINA</v>
          </cell>
          <cell r="J1304" t="str">
            <v>EEE</v>
          </cell>
          <cell r="K1304">
            <v>0</v>
          </cell>
          <cell r="L1304" t="str">
            <v>Activos</v>
          </cell>
          <cell r="M1304" t="str">
            <v>Fuera de Convenio</v>
          </cell>
          <cell r="N1304" t="str">
            <v>Indeterminado</v>
          </cell>
          <cell r="O1304" t="str">
            <v>Pta. Pto. GSM</v>
          </cell>
          <cell r="P1304">
            <v>38567</v>
          </cell>
        </row>
        <row r="1305">
          <cell r="A1305">
            <v>60003602</v>
          </cell>
          <cell r="B1305" t="str">
            <v>MUNAFO, GISELA NOEMI</v>
          </cell>
          <cell r="C1305" t="str">
            <v>ANALISTA JR.</v>
          </cell>
          <cell r="D1305">
            <v>52</v>
          </cell>
          <cell r="E1305" t="str">
            <v>Industrial</v>
          </cell>
          <cell r="F1305" t="str">
            <v>Industrial PB Arg. S.A.</v>
          </cell>
          <cell r="G1305" t="str">
            <v>DIRECCION INDUSTRIAL</v>
          </cell>
          <cell r="H1305" t="str">
            <v>PLANTAS RSL/PGSM</v>
          </cell>
          <cell r="I1305" t="str">
            <v>OPTIMIZACION</v>
          </cell>
          <cell r="J1305" t="str">
            <v>LABORATORIO</v>
          </cell>
          <cell r="K1305" t="str">
            <v>LABORATORIO PGSM</v>
          </cell>
          <cell r="L1305" t="str">
            <v>Activos</v>
          </cell>
          <cell r="M1305" t="str">
            <v>Fuera de Convenio</v>
          </cell>
          <cell r="N1305" t="str">
            <v>Indeterminado</v>
          </cell>
          <cell r="O1305" t="str">
            <v>Pta. Pto. GSM</v>
          </cell>
          <cell r="P1305">
            <v>39022</v>
          </cell>
        </row>
        <row r="1306">
          <cell r="A1306">
            <v>60003626</v>
          </cell>
          <cell r="B1306" t="str">
            <v>MIRETTI, MARIO OSCAR</v>
          </cell>
          <cell r="C1306" t="str">
            <v>SUPERVISOR</v>
          </cell>
          <cell r="D1306">
            <v>53</v>
          </cell>
          <cell r="E1306" t="str">
            <v>Industrial</v>
          </cell>
          <cell r="F1306" t="str">
            <v>Industrial PB Arg. S.A.</v>
          </cell>
          <cell r="G1306" t="str">
            <v>DIRECCION INDUSTRIAL</v>
          </cell>
          <cell r="H1306" t="str">
            <v>PLANTAS RSL/PGSM</v>
          </cell>
          <cell r="I1306" t="str">
            <v>MANTENIMIENTO</v>
          </cell>
          <cell r="J1306" t="str">
            <v>MECANICA</v>
          </cell>
          <cell r="K1306" t="str">
            <v>MECANICA PGSM</v>
          </cell>
          <cell r="L1306" t="str">
            <v>Activos</v>
          </cell>
          <cell r="M1306" t="str">
            <v>Fuera de Convenio</v>
          </cell>
          <cell r="N1306" t="str">
            <v>Indeterminado</v>
          </cell>
          <cell r="O1306" t="str">
            <v>Pta. Pto. GSM</v>
          </cell>
          <cell r="P1306">
            <v>39084</v>
          </cell>
        </row>
        <row r="1307">
          <cell r="A1307">
            <v>60003652</v>
          </cell>
          <cell r="B1307" t="str">
            <v>MASTRIA, CLARA MARIA</v>
          </cell>
          <cell r="C1307" t="str">
            <v>INGENIERO SSR.</v>
          </cell>
          <cell r="D1307">
            <v>53</v>
          </cell>
          <cell r="E1307" t="str">
            <v>Industrial</v>
          </cell>
          <cell r="F1307" t="str">
            <v>Industrial PB Arg. S.A.</v>
          </cell>
          <cell r="G1307" t="str">
            <v>DIRECCION INDUSTRIAL</v>
          </cell>
          <cell r="H1307" t="str">
            <v>PLANTAS RSL/PGSM</v>
          </cell>
          <cell r="I1307" t="str">
            <v>CSMS</v>
          </cell>
          <cell r="J1307" t="str">
            <v>MEDIO AMBIENTE</v>
          </cell>
          <cell r="K1307">
            <v>0</v>
          </cell>
          <cell r="L1307" t="str">
            <v>Activos</v>
          </cell>
          <cell r="M1307" t="str">
            <v>Fuera de Convenio</v>
          </cell>
          <cell r="N1307" t="str">
            <v>Indeterminado</v>
          </cell>
          <cell r="O1307" t="str">
            <v>Pta. Pto. GSM</v>
          </cell>
          <cell r="P1307">
            <v>38353</v>
          </cell>
        </row>
        <row r="1308">
          <cell r="A1308">
            <v>60003704</v>
          </cell>
          <cell r="B1308" t="str">
            <v>HULJICH, AGUSTINA</v>
          </cell>
          <cell r="C1308" t="str">
            <v>INGENIERO SSR.</v>
          </cell>
          <cell r="D1308">
            <v>54</v>
          </cell>
          <cell r="E1308" t="str">
            <v>Industrial</v>
          </cell>
          <cell r="F1308" t="str">
            <v>Industrial PB Arg. S.A.</v>
          </cell>
          <cell r="G1308" t="str">
            <v>DIRECCION INDUSTRIAL</v>
          </cell>
          <cell r="H1308" t="str">
            <v>PLANTAS RSL/PGSM</v>
          </cell>
          <cell r="I1308" t="str">
            <v>CSMS</v>
          </cell>
          <cell r="J1308" t="str">
            <v>MEDIO AMBIENTE</v>
          </cell>
          <cell r="K1308">
            <v>0</v>
          </cell>
          <cell r="L1308" t="str">
            <v>Activos</v>
          </cell>
          <cell r="M1308" t="str">
            <v>Fuera de Convenio</v>
          </cell>
          <cell r="N1308" t="str">
            <v>Indeterminado</v>
          </cell>
          <cell r="O1308" t="str">
            <v>Pta. Pto. GSM</v>
          </cell>
          <cell r="P1308">
            <v>38657</v>
          </cell>
        </row>
        <row r="1309">
          <cell r="A1309">
            <v>60004060</v>
          </cell>
          <cell r="B1309" t="str">
            <v>MORDINI, LAURA ANDREA</v>
          </cell>
          <cell r="C1309" t="str">
            <v>ANALISTA JR.</v>
          </cell>
          <cell r="D1309">
            <v>53</v>
          </cell>
          <cell r="E1309" t="str">
            <v>Funciones Centralizadas</v>
          </cell>
          <cell r="F1309" t="str">
            <v>Industrial PB Arg. S.A.</v>
          </cell>
          <cell r="G1309" t="str">
            <v>DIRECCION INDUSTRIAL</v>
          </cell>
          <cell r="H1309" t="str">
            <v>PLANTAS RSL/PGSM</v>
          </cell>
          <cell r="I1309" t="str">
            <v>RRHH PGSM</v>
          </cell>
          <cell r="J1309">
            <v>0</v>
          </cell>
          <cell r="K1309">
            <v>0</v>
          </cell>
          <cell r="L1309" t="str">
            <v>Activos</v>
          </cell>
          <cell r="M1309" t="str">
            <v>Fuera de Convenio</v>
          </cell>
          <cell r="N1309" t="str">
            <v>Indeterminado</v>
          </cell>
          <cell r="O1309" t="str">
            <v>Pta. Pto. GSM</v>
          </cell>
          <cell r="P1309">
            <v>39005</v>
          </cell>
        </row>
        <row r="1310">
          <cell r="A1310">
            <v>60004818</v>
          </cell>
          <cell r="B1310" t="str">
            <v>LARPIN, JOSE ALBERTO</v>
          </cell>
          <cell r="C1310" t="str">
            <v>GERENTE</v>
          </cell>
          <cell r="D1310">
            <v>61</v>
          </cell>
          <cell r="E1310" t="str">
            <v>Industrial</v>
          </cell>
          <cell r="F1310" t="str">
            <v>Industrial PB Arg. S.A.</v>
          </cell>
          <cell r="G1310" t="str">
            <v>DIRECCION INDUSTRIAL</v>
          </cell>
          <cell r="H1310" t="str">
            <v>PLANTAS RSL/PGSM</v>
          </cell>
          <cell r="I1310">
            <v>0</v>
          </cell>
          <cell r="J1310">
            <v>0</v>
          </cell>
          <cell r="K1310">
            <v>0</v>
          </cell>
          <cell r="L1310" t="str">
            <v>Activos</v>
          </cell>
          <cell r="M1310" t="str">
            <v>Fuera de Convenio</v>
          </cell>
          <cell r="N1310" t="str">
            <v>Indeterminado</v>
          </cell>
          <cell r="O1310" t="str">
            <v>Pta. Pto. GSM</v>
          </cell>
          <cell r="P1310">
            <v>31058</v>
          </cell>
        </row>
        <row r="1311">
          <cell r="A1311">
            <v>60004893</v>
          </cell>
          <cell r="B1311" t="str">
            <v>SOLA, NILDA EVELIN</v>
          </cell>
          <cell r="C1311" t="str">
            <v>ANALISTA JR. T</v>
          </cell>
          <cell r="D1311">
            <v>52</v>
          </cell>
          <cell r="E1311" t="str">
            <v>Industrial</v>
          </cell>
          <cell r="F1311" t="str">
            <v>Industrial PB Arg. S.A.</v>
          </cell>
          <cell r="G1311" t="str">
            <v>DIRECCION INDUSTRIAL</v>
          </cell>
          <cell r="H1311" t="str">
            <v>PLANTAS RSL/PGSM</v>
          </cell>
          <cell r="I1311" t="str">
            <v>OPTIMIZACION</v>
          </cell>
          <cell r="J1311" t="str">
            <v>LABORATORIO</v>
          </cell>
          <cell r="K1311" t="str">
            <v>LABORATORIO PGSM</v>
          </cell>
          <cell r="L1311" t="str">
            <v>Activos</v>
          </cell>
          <cell r="M1311" t="str">
            <v>Fuera de Convenio</v>
          </cell>
          <cell r="N1311" t="str">
            <v>Plazo Fijo</v>
          </cell>
          <cell r="O1311" t="str">
            <v>Pta. Pto. GSM</v>
          </cell>
          <cell r="P1311">
            <v>40189</v>
          </cell>
        </row>
        <row r="1312">
          <cell r="A1312">
            <v>60004900</v>
          </cell>
          <cell r="B1312" t="str">
            <v>ROULIER, RODOLFO JOSE</v>
          </cell>
          <cell r="C1312" t="str">
            <v>GERENTE</v>
          </cell>
          <cell r="D1312">
            <v>56</v>
          </cell>
          <cell r="E1312" t="str">
            <v>Industrial</v>
          </cell>
          <cell r="F1312" t="str">
            <v>Industrial PB Arg. S.A.</v>
          </cell>
          <cell r="G1312" t="str">
            <v>DIRECCION INDUSTRIAL</v>
          </cell>
          <cell r="H1312" t="str">
            <v>PLANTAS RSL/PGSM</v>
          </cell>
          <cell r="I1312" t="str">
            <v>CSMS</v>
          </cell>
          <cell r="J1312" t="str">
            <v>SALUD OCUPACIONAL</v>
          </cell>
          <cell r="K1312">
            <v>0</v>
          </cell>
          <cell r="L1312" t="str">
            <v>Activos</v>
          </cell>
          <cell r="M1312" t="str">
            <v>Fuera de Convenio</v>
          </cell>
          <cell r="N1312" t="str">
            <v>Indeterminado</v>
          </cell>
          <cell r="O1312" t="str">
            <v>Pta. Pto. GSM</v>
          </cell>
          <cell r="P1312">
            <v>33972</v>
          </cell>
        </row>
        <row r="1313">
          <cell r="A1313">
            <v>60006292</v>
          </cell>
          <cell r="B1313" t="str">
            <v>PEIROTTI, EDUARDO MARTIN</v>
          </cell>
          <cell r="C1313" t="str">
            <v>INGENIERO SSR.</v>
          </cell>
          <cell r="D1313">
            <v>54</v>
          </cell>
          <cell r="E1313" t="str">
            <v>Industrial</v>
          </cell>
          <cell r="F1313" t="str">
            <v>Industrial PB Arg. S.A.</v>
          </cell>
          <cell r="G1313" t="str">
            <v>DIRECCION INDUSTRIAL</v>
          </cell>
          <cell r="H1313" t="str">
            <v>PLANTAS RSL/PGSM</v>
          </cell>
          <cell r="I1313" t="str">
            <v>OPERACIONES ESTIRENICOS/USINA</v>
          </cell>
          <cell r="J1313" t="str">
            <v>USINA Y MUELLE</v>
          </cell>
          <cell r="K1313">
            <v>0</v>
          </cell>
          <cell r="L1313" t="str">
            <v>Activos</v>
          </cell>
          <cell r="M1313" t="str">
            <v>Fuera de Convenio</v>
          </cell>
          <cell r="N1313" t="str">
            <v>Indeterminado</v>
          </cell>
          <cell r="O1313" t="str">
            <v>Pta. Pto. GSM</v>
          </cell>
          <cell r="P1313">
            <v>39860</v>
          </cell>
        </row>
        <row r="1314">
          <cell r="A1314">
            <v>60000735</v>
          </cell>
          <cell r="B1314" t="str">
            <v>YORNET, GUILLERMO ERNESTO</v>
          </cell>
          <cell r="C1314" t="str">
            <v>SUPERVISOR DE TURNO</v>
          </cell>
          <cell r="D1314">
            <v>55</v>
          </cell>
          <cell r="E1314" t="str">
            <v>Gas &amp; Energía</v>
          </cell>
          <cell r="F1314" t="str">
            <v>Industrial PB Arg. S.A.</v>
          </cell>
          <cell r="G1314" t="str">
            <v>DIRECCION INDUSTRIAL</v>
          </cell>
          <cell r="H1314" t="str">
            <v>PLANTA HPPL</v>
          </cell>
          <cell r="I1314" t="str">
            <v>OPERACIONES</v>
          </cell>
          <cell r="J1314">
            <v>0</v>
          </cell>
          <cell r="K1314">
            <v>0</v>
          </cell>
          <cell r="L1314" t="str">
            <v>Activos</v>
          </cell>
          <cell r="M1314" t="str">
            <v>Fuera de Convenio</v>
          </cell>
          <cell r="N1314" t="str">
            <v>Indeterminado</v>
          </cell>
          <cell r="O1314" t="str">
            <v>Pichi Picun Leu</v>
          </cell>
          <cell r="P1314">
            <v>36227</v>
          </cell>
        </row>
        <row r="1315">
          <cell r="A1315">
            <v>60000796</v>
          </cell>
          <cell r="B1315" t="str">
            <v>TURNER, JORGE LUIS</v>
          </cell>
          <cell r="C1315" t="str">
            <v>OPERADOR DE TURNO</v>
          </cell>
          <cell r="D1315">
            <v>53</v>
          </cell>
          <cell r="E1315" t="str">
            <v>Gas &amp; Energía</v>
          </cell>
          <cell r="F1315" t="str">
            <v>Industrial PB Arg. S.A.</v>
          </cell>
          <cell r="G1315" t="str">
            <v>DIRECCION INDUSTRIAL</v>
          </cell>
          <cell r="H1315" t="str">
            <v>PLANTA HPPL</v>
          </cell>
          <cell r="I1315" t="str">
            <v>OPERACIONES</v>
          </cell>
          <cell r="J1315">
            <v>0</v>
          </cell>
          <cell r="K1315">
            <v>0</v>
          </cell>
          <cell r="L1315" t="str">
            <v>Activos</v>
          </cell>
          <cell r="M1315" t="str">
            <v>Fuera de Convenio</v>
          </cell>
          <cell r="N1315" t="str">
            <v>Indeterminado</v>
          </cell>
          <cell r="O1315" t="str">
            <v>Pichi Picun Leu</v>
          </cell>
          <cell r="P1315">
            <v>36227</v>
          </cell>
        </row>
        <row r="1316">
          <cell r="A1316">
            <v>60000953</v>
          </cell>
          <cell r="B1316" t="str">
            <v>MORA, JORGE ANDINO</v>
          </cell>
          <cell r="C1316" t="str">
            <v>OFICIAL MECANICO</v>
          </cell>
          <cell r="D1316">
            <v>53</v>
          </cell>
          <cell r="E1316" t="str">
            <v>Gas &amp; Energía</v>
          </cell>
          <cell r="F1316" t="str">
            <v>Industrial PB Arg. S.A.</v>
          </cell>
          <cell r="G1316" t="str">
            <v>DIRECCION INDUSTRIAL</v>
          </cell>
          <cell r="H1316" t="str">
            <v>PLANTA HPPL</v>
          </cell>
          <cell r="I1316" t="str">
            <v>MANTENIMIENTO ELECTROMECANICO</v>
          </cell>
          <cell r="J1316">
            <v>0</v>
          </cell>
          <cell r="K1316">
            <v>0</v>
          </cell>
          <cell r="L1316" t="str">
            <v>Activos</v>
          </cell>
          <cell r="M1316" t="str">
            <v>Fuera de Convenio</v>
          </cell>
          <cell r="N1316" t="str">
            <v>Indeterminado</v>
          </cell>
          <cell r="O1316" t="str">
            <v>Pichi Picun Leu</v>
          </cell>
          <cell r="P1316">
            <v>36342</v>
          </cell>
        </row>
        <row r="1317">
          <cell r="A1317">
            <v>60000960</v>
          </cell>
          <cell r="B1317" t="str">
            <v>ROCO, SERGIO OMAR</v>
          </cell>
          <cell r="C1317" t="str">
            <v>OFICIAL ELECTRONICO</v>
          </cell>
          <cell r="D1317">
            <v>53</v>
          </cell>
          <cell r="E1317" t="str">
            <v>Gas &amp; Energía</v>
          </cell>
          <cell r="F1317" t="str">
            <v>Industrial PB Arg. S.A.</v>
          </cell>
          <cell r="G1317" t="str">
            <v>DIRECCION INDUSTRIAL</v>
          </cell>
          <cell r="H1317" t="str">
            <v>PLANTA HPPL</v>
          </cell>
          <cell r="I1317" t="str">
            <v>MANTENIMIENTO ELECTROMECANICO</v>
          </cell>
          <cell r="J1317">
            <v>0</v>
          </cell>
          <cell r="K1317">
            <v>0</v>
          </cell>
          <cell r="L1317" t="str">
            <v>Activos</v>
          </cell>
          <cell r="M1317" t="str">
            <v>Fuera de Convenio</v>
          </cell>
          <cell r="N1317" t="str">
            <v>Indeterminado</v>
          </cell>
          <cell r="O1317" t="str">
            <v>Pichi Picun Leu</v>
          </cell>
          <cell r="P1317">
            <v>36374</v>
          </cell>
        </row>
        <row r="1318">
          <cell r="A1318">
            <v>60000967</v>
          </cell>
          <cell r="B1318" t="str">
            <v>MUÑOZ, MIGUEL ANGEL</v>
          </cell>
          <cell r="C1318" t="str">
            <v>SUPERVISOR DE TURNO</v>
          </cell>
          <cell r="D1318">
            <v>55</v>
          </cell>
          <cell r="E1318" t="str">
            <v>Gas &amp; Energía</v>
          </cell>
          <cell r="F1318" t="str">
            <v>Industrial PB Arg. S.A.</v>
          </cell>
          <cell r="G1318" t="str">
            <v>DIRECCION INDUSTRIAL</v>
          </cell>
          <cell r="H1318" t="str">
            <v>PLANTA HPPL</v>
          </cell>
          <cell r="I1318" t="str">
            <v>OPERACIONES</v>
          </cell>
          <cell r="J1318">
            <v>0</v>
          </cell>
          <cell r="K1318">
            <v>0</v>
          </cell>
          <cell r="L1318" t="str">
            <v>Activos</v>
          </cell>
          <cell r="M1318" t="str">
            <v>Fuera de Convenio</v>
          </cell>
          <cell r="N1318" t="str">
            <v>Indeterminado</v>
          </cell>
          <cell r="O1318" t="str">
            <v>Pichi Picun Leu</v>
          </cell>
          <cell r="P1318">
            <v>36241</v>
          </cell>
        </row>
        <row r="1319">
          <cell r="A1319">
            <v>60001152</v>
          </cell>
          <cell r="B1319" t="str">
            <v>VACCARO, DANIEL OSVALDO</v>
          </cell>
          <cell r="C1319" t="str">
            <v>GERENTE</v>
          </cell>
          <cell r="D1319">
            <v>60</v>
          </cell>
          <cell r="E1319" t="str">
            <v>Gas &amp; Energía</v>
          </cell>
          <cell r="F1319" t="str">
            <v>Industrial PB Arg. S.A.</v>
          </cell>
          <cell r="G1319" t="str">
            <v>DIRECCION INDUSTRIAL</v>
          </cell>
          <cell r="H1319" t="str">
            <v>PLANTA HPPL</v>
          </cell>
          <cell r="I1319">
            <v>0</v>
          </cell>
          <cell r="J1319">
            <v>0</v>
          </cell>
          <cell r="K1319">
            <v>0</v>
          </cell>
          <cell r="L1319" t="str">
            <v>Activos</v>
          </cell>
          <cell r="M1319" t="str">
            <v>Fuera de Convenio</v>
          </cell>
          <cell r="N1319" t="str">
            <v>Indeterminado</v>
          </cell>
          <cell r="O1319" t="str">
            <v>Pichi Picun Leu</v>
          </cell>
          <cell r="P1319">
            <v>36185</v>
          </cell>
        </row>
        <row r="1320">
          <cell r="A1320">
            <v>60001678</v>
          </cell>
          <cell r="B1320" t="str">
            <v>MARTINEZ, RICARDO JOSE</v>
          </cell>
          <cell r="C1320" t="str">
            <v>SUPERVISOR DE TURNO</v>
          </cell>
          <cell r="D1320">
            <v>55</v>
          </cell>
          <cell r="E1320" t="str">
            <v>Gas &amp; Energía</v>
          </cell>
          <cell r="F1320" t="str">
            <v>Industrial PB Arg. S.A.</v>
          </cell>
          <cell r="G1320" t="str">
            <v>DIRECCION INDUSTRIAL</v>
          </cell>
          <cell r="H1320" t="str">
            <v>PLANTA HPPL</v>
          </cell>
          <cell r="I1320" t="str">
            <v>OPERACIONES</v>
          </cell>
          <cell r="J1320">
            <v>0</v>
          </cell>
          <cell r="K1320">
            <v>0</v>
          </cell>
          <cell r="L1320" t="str">
            <v>Activos</v>
          </cell>
          <cell r="M1320" t="str">
            <v>Fuera de Convenio</v>
          </cell>
          <cell r="N1320" t="str">
            <v>Indeterminado</v>
          </cell>
          <cell r="O1320" t="str">
            <v>Pichi Picun Leu</v>
          </cell>
          <cell r="P1320">
            <v>36241</v>
          </cell>
        </row>
        <row r="1321">
          <cell r="A1321">
            <v>60001966</v>
          </cell>
          <cell r="B1321" t="str">
            <v>FRANCO, MIGUEL ANGEL</v>
          </cell>
          <cell r="C1321" t="str">
            <v>SUPERVISOR DE TURNO</v>
          </cell>
          <cell r="D1321">
            <v>55</v>
          </cell>
          <cell r="E1321" t="str">
            <v>Gas &amp; Energía</v>
          </cell>
          <cell r="F1321" t="str">
            <v>Industrial PB Arg. S.A.</v>
          </cell>
          <cell r="G1321" t="str">
            <v>DIRECCION INDUSTRIAL</v>
          </cell>
          <cell r="H1321" t="str">
            <v>PLANTA HPPL</v>
          </cell>
          <cell r="I1321" t="str">
            <v>OPERACIONES</v>
          </cell>
          <cell r="J1321">
            <v>0</v>
          </cell>
          <cell r="K1321">
            <v>0</v>
          </cell>
          <cell r="L1321" t="str">
            <v>Activos</v>
          </cell>
          <cell r="M1321" t="str">
            <v>Fuera de Convenio</v>
          </cell>
          <cell r="N1321" t="str">
            <v>Indeterminado</v>
          </cell>
          <cell r="O1321" t="str">
            <v>Pichi Picun Leu</v>
          </cell>
          <cell r="P1321">
            <v>36241</v>
          </cell>
        </row>
        <row r="1322">
          <cell r="A1322">
            <v>60002145</v>
          </cell>
          <cell r="B1322" t="str">
            <v>DIFRANCO, MARIO OSCAR</v>
          </cell>
          <cell r="C1322" t="str">
            <v>SUPERVISOR DE TURNO</v>
          </cell>
          <cell r="D1322">
            <v>55</v>
          </cell>
          <cell r="E1322" t="str">
            <v>Gas &amp; Energía</v>
          </cell>
          <cell r="F1322" t="str">
            <v>Industrial PB Arg. S.A.</v>
          </cell>
          <cell r="G1322" t="str">
            <v>DIRECCION INDUSTRIAL</v>
          </cell>
          <cell r="H1322" t="str">
            <v>PLANTA HPPL</v>
          </cell>
          <cell r="I1322" t="str">
            <v>OPERACIONES</v>
          </cell>
          <cell r="J1322">
            <v>0</v>
          </cell>
          <cell r="K1322">
            <v>0</v>
          </cell>
          <cell r="L1322" t="str">
            <v>Activos</v>
          </cell>
          <cell r="M1322" t="str">
            <v>Fuera de Convenio</v>
          </cell>
          <cell r="N1322" t="str">
            <v>Indeterminado</v>
          </cell>
          <cell r="O1322" t="str">
            <v>Pichi Picun Leu</v>
          </cell>
          <cell r="P1322">
            <v>36234</v>
          </cell>
        </row>
        <row r="1323">
          <cell r="A1323">
            <v>60002335</v>
          </cell>
          <cell r="B1323" t="str">
            <v>POMILIO, DIEGO MARCELO</v>
          </cell>
          <cell r="C1323" t="str">
            <v>OPERADOR DE TURNO</v>
          </cell>
          <cell r="D1323">
            <v>53</v>
          </cell>
          <cell r="E1323" t="str">
            <v>Gas &amp; Energía</v>
          </cell>
          <cell r="F1323" t="str">
            <v>Industrial PB Arg. S.A.</v>
          </cell>
          <cell r="G1323" t="str">
            <v>DIRECCION INDUSTRIAL</v>
          </cell>
          <cell r="H1323" t="str">
            <v>PLANTA HPPL</v>
          </cell>
          <cell r="I1323" t="str">
            <v>OPERACIONES</v>
          </cell>
          <cell r="J1323">
            <v>0</v>
          </cell>
          <cell r="K1323">
            <v>0</v>
          </cell>
          <cell r="L1323" t="str">
            <v>Activos</v>
          </cell>
          <cell r="M1323" t="str">
            <v>Fuera de Convenio</v>
          </cell>
          <cell r="N1323" t="str">
            <v>Indeterminado</v>
          </cell>
          <cell r="O1323" t="str">
            <v>Pichi Picun Leu</v>
          </cell>
          <cell r="P1323">
            <v>36262</v>
          </cell>
        </row>
        <row r="1324">
          <cell r="A1324">
            <v>60002420</v>
          </cell>
          <cell r="B1324" t="str">
            <v>BARRIENTOS, ALEJANDRO S.</v>
          </cell>
          <cell r="C1324" t="str">
            <v>OPERADOR DE TURNO</v>
          </cell>
          <cell r="D1324">
            <v>53</v>
          </cell>
          <cell r="E1324" t="str">
            <v>Gas &amp; Energía</v>
          </cell>
          <cell r="F1324" t="str">
            <v>Industrial PB Arg. S.A.</v>
          </cell>
          <cell r="G1324" t="str">
            <v>DIRECCION INDUSTRIAL</v>
          </cell>
          <cell r="H1324" t="str">
            <v>PLANTA HPPL</v>
          </cell>
          <cell r="I1324" t="str">
            <v>OPERACIONES</v>
          </cell>
          <cell r="J1324">
            <v>0</v>
          </cell>
          <cell r="K1324">
            <v>0</v>
          </cell>
          <cell r="L1324" t="str">
            <v>Activos</v>
          </cell>
          <cell r="M1324" t="str">
            <v>Fuera de Convenio</v>
          </cell>
          <cell r="N1324" t="str">
            <v>Indeterminado</v>
          </cell>
          <cell r="O1324" t="str">
            <v>Pichi Picun Leu</v>
          </cell>
          <cell r="P1324">
            <v>36255</v>
          </cell>
        </row>
        <row r="1325">
          <cell r="A1325">
            <v>60002619</v>
          </cell>
          <cell r="B1325" t="str">
            <v>VALENTINI, RUBEN ALEJANDRO</v>
          </cell>
          <cell r="C1325" t="str">
            <v>OFICIAL TECNICO</v>
          </cell>
          <cell r="D1325">
            <v>53</v>
          </cell>
          <cell r="E1325" t="str">
            <v>Gas &amp; Energía</v>
          </cell>
          <cell r="F1325" t="str">
            <v>Industrial PB Arg. S.A.</v>
          </cell>
          <cell r="G1325" t="str">
            <v>DIRECCION INDUSTRIAL</v>
          </cell>
          <cell r="H1325" t="str">
            <v>PLANTA HPPL</v>
          </cell>
          <cell r="I1325" t="str">
            <v>MANTENIMIENTO CIVIL, SERV. GRALES Y ADM.</v>
          </cell>
          <cell r="J1325">
            <v>0</v>
          </cell>
          <cell r="K1325">
            <v>0</v>
          </cell>
          <cell r="L1325" t="str">
            <v>Activos</v>
          </cell>
          <cell r="M1325" t="str">
            <v>Fuera de Convenio</v>
          </cell>
          <cell r="N1325" t="str">
            <v>Indeterminado</v>
          </cell>
          <cell r="O1325" t="str">
            <v>Pichi Picun Leu</v>
          </cell>
          <cell r="P1325">
            <v>38930</v>
          </cell>
        </row>
        <row r="1326">
          <cell r="A1326">
            <v>60002644</v>
          </cell>
          <cell r="B1326" t="str">
            <v>BARRA, NESTOR RENE</v>
          </cell>
          <cell r="C1326" t="str">
            <v>OPERADOR DE TURNO</v>
          </cell>
          <cell r="D1326">
            <v>53</v>
          </cell>
          <cell r="E1326" t="str">
            <v>Gas &amp; Energía</v>
          </cell>
          <cell r="F1326" t="str">
            <v>Industrial PB Arg. S.A.</v>
          </cell>
          <cell r="G1326" t="str">
            <v>DIRECCION INDUSTRIAL</v>
          </cell>
          <cell r="H1326" t="str">
            <v>PLANTA HPPL</v>
          </cell>
          <cell r="I1326" t="str">
            <v>OPERACIONES</v>
          </cell>
          <cell r="J1326">
            <v>0</v>
          </cell>
          <cell r="K1326">
            <v>0</v>
          </cell>
          <cell r="L1326" t="str">
            <v>Activos</v>
          </cell>
          <cell r="M1326" t="str">
            <v>Fuera de Convenio</v>
          </cell>
          <cell r="N1326" t="str">
            <v>Indeterminado</v>
          </cell>
          <cell r="O1326" t="str">
            <v>Pichi Picun Leu</v>
          </cell>
          <cell r="P1326">
            <v>36241</v>
          </cell>
        </row>
        <row r="1327">
          <cell r="A1327">
            <v>60002904</v>
          </cell>
          <cell r="B1327" t="str">
            <v>GIMENEZ, EDUARDO FABIAN</v>
          </cell>
          <cell r="C1327" t="str">
            <v>OFICIAL ELECTRONICO</v>
          </cell>
          <cell r="D1327">
            <v>53</v>
          </cell>
          <cell r="E1327" t="str">
            <v>Gas &amp; Energía</v>
          </cell>
          <cell r="F1327" t="str">
            <v>Industrial PB Arg. S.A.</v>
          </cell>
          <cell r="G1327" t="str">
            <v>DIRECCION INDUSTRIAL</v>
          </cell>
          <cell r="H1327" t="str">
            <v>PLANTA HPPL</v>
          </cell>
          <cell r="I1327" t="str">
            <v>MANTENIMIENTO ELECTROMECANICO</v>
          </cell>
          <cell r="J1327">
            <v>0</v>
          </cell>
          <cell r="K1327">
            <v>0</v>
          </cell>
          <cell r="L1327" t="str">
            <v>Activos</v>
          </cell>
          <cell r="M1327" t="str">
            <v>Fuera de Convenio</v>
          </cell>
          <cell r="N1327" t="str">
            <v>Indeterminado</v>
          </cell>
          <cell r="O1327" t="str">
            <v>Pichi Picun Leu</v>
          </cell>
          <cell r="P1327">
            <v>36241</v>
          </cell>
        </row>
        <row r="1328">
          <cell r="A1328">
            <v>60003095</v>
          </cell>
          <cell r="B1328" t="str">
            <v>LAFUENTE, SEBASTIAN</v>
          </cell>
          <cell r="C1328" t="str">
            <v>GERENTE</v>
          </cell>
          <cell r="D1328">
            <v>58</v>
          </cell>
          <cell r="E1328" t="str">
            <v>Gas &amp; Energía</v>
          </cell>
          <cell r="F1328" t="str">
            <v>Industrial PB Arg. S.A.</v>
          </cell>
          <cell r="G1328" t="str">
            <v>DIRECCION INDUSTRIAL</v>
          </cell>
          <cell r="H1328" t="str">
            <v>PLANTA HPPL</v>
          </cell>
          <cell r="I1328" t="str">
            <v>MANTENIMIENTO ELECTROMECANICO</v>
          </cell>
          <cell r="J1328">
            <v>0</v>
          </cell>
          <cell r="K1328">
            <v>0</v>
          </cell>
          <cell r="L1328" t="str">
            <v>Activos</v>
          </cell>
          <cell r="M1328" t="str">
            <v>Fuera de Convenio</v>
          </cell>
          <cell r="N1328" t="str">
            <v>Indeterminado</v>
          </cell>
          <cell r="O1328" t="str">
            <v>Pichi Picun Leu</v>
          </cell>
          <cell r="P1328">
            <v>38626</v>
          </cell>
        </row>
        <row r="1329">
          <cell r="A1329">
            <v>60003217</v>
          </cell>
          <cell r="B1329" t="str">
            <v>SANINO, PABLO IVAN</v>
          </cell>
          <cell r="C1329" t="str">
            <v>ADMINISTRATIVO</v>
          </cell>
          <cell r="D1329">
            <v>53</v>
          </cell>
          <cell r="E1329" t="str">
            <v>Gas &amp; Energía</v>
          </cell>
          <cell r="F1329" t="str">
            <v>Industrial PB Arg. S.A.</v>
          </cell>
          <cell r="G1329" t="str">
            <v>DIRECCION INDUSTRIAL</v>
          </cell>
          <cell r="H1329" t="str">
            <v>PLANTA HPPL</v>
          </cell>
          <cell r="I1329" t="str">
            <v>MANTENIMIENTO CIVIL, SERV. GRALES Y ADM.</v>
          </cell>
          <cell r="J1329">
            <v>0</v>
          </cell>
          <cell r="K1329">
            <v>0</v>
          </cell>
          <cell r="L1329" t="str">
            <v>Activos</v>
          </cell>
          <cell r="M1329" t="str">
            <v>Fuera de Convenio</v>
          </cell>
          <cell r="N1329" t="str">
            <v>Indeterminado</v>
          </cell>
          <cell r="O1329" t="str">
            <v>Pichi Picun Leu</v>
          </cell>
          <cell r="P1329">
            <v>36285</v>
          </cell>
        </row>
        <row r="1330">
          <cell r="A1330">
            <v>60003242</v>
          </cell>
          <cell r="B1330" t="str">
            <v>VERA, GUILLERMO ANDRES</v>
          </cell>
          <cell r="C1330" t="str">
            <v>OPERADOR DE TURNO</v>
          </cell>
          <cell r="D1330">
            <v>53</v>
          </cell>
          <cell r="E1330" t="str">
            <v>Gas &amp; Energía</v>
          </cell>
          <cell r="F1330" t="str">
            <v>Industrial PB Arg. S.A.</v>
          </cell>
          <cell r="G1330" t="str">
            <v>DIRECCION INDUSTRIAL</v>
          </cell>
          <cell r="H1330" t="str">
            <v>PLANTA HPPL</v>
          </cell>
          <cell r="I1330" t="str">
            <v>OPERACIONES</v>
          </cell>
          <cell r="J1330">
            <v>0</v>
          </cell>
          <cell r="K1330">
            <v>0</v>
          </cell>
          <cell r="L1330" t="str">
            <v>Activos</v>
          </cell>
          <cell r="M1330" t="str">
            <v>Fuera de Convenio</v>
          </cell>
          <cell r="N1330" t="str">
            <v>Indeterminado</v>
          </cell>
          <cell r="O1330" t="str">
            <v>Pichi Picun Leu</v>
          </cell>
          <cell r="P1330">
            <v>36241</v>
          </cell>
        </row>
        <row r="1331">
          <cell r="A1331">
            <v>60003313</v>
          </cell>
          <cell r="B1331" t="str">
            <v>LUCERO, CARLOS ADRIAN</v>
          </cell>
          <cell r="C1331" t="str">
            <v>SUPERVISOR</v>
          </cell>
          <cell r="D1331">
            <v>55</v>
          </cell>
          <cell r="E1331" t="str">
            <v>Gas &amp; Energía</v>
          </cell>
          <cell r="F1331" t="str">
            <v>Industrial PB Arg. S.A.</v>
          </cell>
          <cell r="G1331" t="str">
            <v>DIRECCION INDUSTRIAL</v>
          </cell>
          <cell r="H1331" t="str">
            <v>PLANTA HPPL</v>
          </cell>
          <cell r="I1331" t="str">
            <v>MANTENIMIENTO ELECTROMECANICO</v>
          </cell>
          <cell r="J1331">
            <v>0</v>
          </cell>
          <cell r="K1331">
            <v>0</v>
          </cell>
          <cell r="L1331" t="str">
            <v>Activos</v>
          </cell>
          <cell r="M1331" t="str">
            <v>Fuera de Convenio</v>
          </cell>
          <cell r="N1331" t="str">
            <v>Indeterminado</v>
          </cell>
          <cell r="O1331" t="str">
            <v>Pichi Picun Leu</v>
          </cell>
          <cell r="P1331">
            <v>36241</v>
          </cell>
        </row>
        <row r="1332">
          <cell r="A1332">
            <v>60004223</v>
          </cell>
          <cell r="B1332" t="str">
            <v>ZARATE ACUÑA, FRANCO GABRIEL</v>
          </cell>
          <cell r="C1332" t="str">
            <v>OFICIAL ELECTRONICO</v>
          </cell>
          <cell r="D1332">
            <v>53</v>
          </cell>
          <cell r="E1332" t="str">
            <v>Gas &amp; Energía</v>
          </cell>
          <cell r="F1332" t="str">
            <v>Industrial PB Arg. S.A.</v>
          </cell>
          <cell r="G1332" t="str">
            <v>DIRECCION INDUSTRIAL</v>
          </cell>
          <cell r="H1332" t="str">
            <v>PLANTA HPPL</v>
          </cell>
          <cell r="I1332" t="str">
            <v>MANTENIMIENTO ELECTROMECANICO</v>
          </cell>
          <cell r="J1332">
            <v>0</v>
          </cell>
          <cell r="K1332">
            <v>0</v>
          </cell>
          <cell r="L1332" t="str">
            <v>Activos</v>
          </cell>
          <cell r="M1332" t="str">
            <v>Fuera de Convenio</v>
          </cell>
          <cell r="N1332" t="str">
            <v>Indeterminado</v>
          </cell>
          <cell r="O1332" t="str">
            <v>Pichi Picun Leu</v>
          </cell>
          <cell r="P1332">
            <v>39062</v>
          </cell>
        </row>
        <row r="1333">
          <cell r="A1333">
            <v>60004475</v>
          </cell>
          <cell r="B1333" t="str">
            <v>COLQUE ESPINOZA, BENITO</v>
          </cell>
          <cell r="C1333" t="str">
            <v>GERENTE</v>
          </cell>
          <cell r="D1333">
            <v>58</v>
          </cell>
          <cell r="E1333" t="str">
            <v>Gas &amp; Energía</v>
          </cell>
          <cell r="F1333" t="str">
            <v>Industrial PB Arg. S.A.</v>
          </cell>
          <cell r="G1333" t="str">
            <v>DIRECCION INDUSTRIAL</v>
          </cell>
          <cell r="H1333" t="str">
            <v>PLANTA HPPL</v>
          </cell>
          <cell r="I1333" t="str">
            <v>MANTENIMIENTO CIVIL, SERV. GRALES Y ADM.</v>
          </cell>
          <cell r="J1333">
            <v>0</v>
          </cell>
          <cell r="K1333">
            <v>0</v>
          </cell>
          <cell r="L1333" t="str">
            <v>Activos</v>
          </cell>
          <cell r="M1333" t="str">
            <v>Fuera de Convenio</v>
          </cell>
          <cell r="N1333" t="str">
            <v>Indeterminado</v>
          </cell>
          <cell r="O1333" t="str">
            <v>Pichi Picun Leu</v>
          </cell>
          <cell r="P1333">
            <v>36178</v>
          </cell>
        </row>
        <row r="1334">
          <cell r="A1334">
            <v>60004483</v>
          </cell>
          <cell r="B1334" t="str">
            <v>REYES SALINAS, CHARLES IGOR</v>
          </cell>
          <cell r="C1334" t="str">
            <v>SUPERVISOR</v>
          </cell>
          <cell r="D1334">
            <v>55</v>
          </cell>
          <cell r="E1334" t="str">
            <v>Gas &amp; Energía</v>
          </cell>
          <cell r="F1334" t="str">
            <v>Industrial PB Arg. S.A.</v>
          </cell>
          <cell r="G1334" t="str">
            <v>DIRECCION INDUSTRIAL</v>
          </cell>
          <cell r="H1334" t="str">
            <v>PLANTA HPPL</v>
          </cell>
          <cell r="I1334" t="str">
            <v>MANTENIMIENTO ELECTROMECANICO</v>
          </cell>
          <cell r="J1334">
            <v>0</v>
          </cell>
          <cell r="K1334">
            <v>0</v>
          </cell>
          <cell r="L1334" t="str">
            <v>Activos</v>
          </cell>
          <cell r="M1334" t="str">
            <v>Fuera de Convenio</v>
          </cell>
          <cell r="N1334" t="str">
            <v>Indeterminado</v>
          </cell>
          <cell r="O1334" t="str">
            <v>Pichi Picun Leu</v>
          </cell>
          <cell r="P1334">
            <v>36342</v>
          </cell>
        </row>
        <row r="1335">
          <cell r="A1335">
            <v>60004716</v>
          </cell>
          <cell r="B1335" t="str">
            <v>CULOTTA, MARCELO JAVIER</v>
          </cell>
          <cell r="C1335" t="str">
            <v>INGENIERO SSR.</v>
          </cell>
          <cell r="D1335">
            <v>55</v>
          </cell>
          <cell r="E1335" t="str">
            <v>Gas &amp; Energía</v>
          </cell>
          <cell r="F1335" t="str">
            <v>Industrial PB Arg. S.A.</v>
          </cell>
          <cell r="G1335" t="str">
            <v>DIRECCION INDUSTRIAL</v>
          </cell>
          <cell r="H1335" t="str">
            <v>PLANTA HPPL</v>
          </cell>
          <cell r="I1335" t="str">
            <v>MANTENIMIENTO ELECTROMECANICO</v>
          </cell>
          <cell r="J1335">
            <v>0</v>
          </cell>
          <cell r="K1335">
            <v>0</v>
          </cell>
          <cell r="L1335" t="str">
            <v>Activos</v>
          </cell>
          <cell r="M1335" t="str">
            <v>Fuera de Convenio</v>
          </cell>
          <cell r="N1335" t="str">
            <v>Indeterminado</v>
          </cell>
          <cell r="O1335" t="str">
            <v>Pichi Picun Leu</v>
          </cell>
          <cell r="P1335">
            <v>39904</v>
          </cell>
        </row>
        <row r="1336">
          <cell r="A1336">
            <v>60004834</v>
          </cell>
          <cell r="B1336" t="str">
            <v>VILUGRON, RICARDO MANUEL</v>
          </cell>
          <cell r="C1336" t="str">
            <v>OFICIAL</v>
          </cell>
          <cell r="D1336">
            <v>53</v>
          </cell>
          <cell r="E1336" t="str">
            <v>Gas &amp; Energía</v>
          </cell>
          <cell r="F1336" t="str">
            <v>Industrial PB Arg. S.A.</v>
          </cell>
          <cell r="G1336" t="str">
            <v>DIRECCION INDUSTRIAL</v>
          </cell>
          <cell r="H1336" t="str">
            <v>PLANTA HPPL</v>
          </cell>
          <cell r="I1336" t="str">
            <v>MANTENIMIENTO ELECTROMECANICO</v>
          </cell>
          <cell r="J1336">
            <v>0</v>
          </cell>
          <cell r="K1336">
            <v>0</v>
          </cell>
          <cell r="L1336" t="str">
            <v>Activos</v>
          </cell>
          <cell r="M1336" t="str">
            <v>Fuera de Convenio</v>
          </cell>
          <cell r="N1336" t="str">
            <v>Indeterminado</v>
          </cell>
          <cell r="O1336" t="str">
            <v>Pichi Picun Leu</v>
          </cell>
          <cell r="P1336">
            <v>40057</v>
          </cell>
        </row>
        <row r="1337">
          <cell r="A1337">
            <v>60005874</v>
          </cell>
          <cell r="B1337" t="str">
            <v>BEJA, JORGE ALFREDO</v>
          </cell>
          <cell r="C1337" t="str">
            <v>ANALISTA CONSULTOR</v>
          </cell>
          <cell r="D1337">
            <v>56</v>
          </cell>
          <cell r="E1337" t="str">
            <v>Gas &amp; Energía</v>
          </cell>
          <cell r="F1337" t="str">
            <v>Industrial PB Arg. S.A.</v>
          </cell>
          <cell r="G1337" t="str">
            <v>DIRECCION INDUSTRIAL</v>
          </cell>
          <cell r="H1337" t="str">
            <v>PLANTA HPPL</v>
          </cell>
          <cell r="I1337">
            <v>0</v>
          </cell>
          <cell r="J1337">
            <v>0</v>
          </cell>
          <cell r="K1337">
            <v>0</v>
          </cell>
          <cell r="L1337" t="str">
            <v>Activos</v>
          </cell>
          <cell r="M1337" t="str">
            <v>Fuera de Convenio</v>
          </cell>
          <cell r="N1337" t="str">
            <v>Indeterminado</v>
          </cell>
          <cell r="O1337" t="str">
            <v>Pichi Picun Leu</v>
          </cell>
          <cell r="P1337">
            <v>39639</v>
          </cell>
        </row>
        <row r="1338">
          <cell r="A1338">
            <v>60006034</v>
          </cell>
          <cell r="B1338" t="str">
            <v>HERNANDEZ, MARTIN MIGUEL</v>
          </cell>
          <cell r="C1338" t="str">
            <v>OFICIAL MECANICO</v>
          </cell>
          <cell r="D1338">
            <v>53</v>
          </cell>
          <cell r="E1338" t="str">
            <v>Gas &amp; Energía</v>
          </cell>
          <cell r="F1338" t="str">
            <v>Industrial PB Arg. S.A.</v>
          </cell>
          <cell r="G1338" t="str">
            <v>DIRECCION INDUSTRIAL</v>
          </cell>
          <cell r="H1338" t="str">
            <v>PLANTA HPPL</v>
          </cell>
          <cell r="I1338" t="str">
            <v>MANTENIMIENTO ELECTROMECANICO</v>
          </cell>
          <cell r="J1338">
            <v>0</v>
          </cell>
          <cell r="K1338">
            <v>0</v>
          </cell>
          <cell r="L1338" t="str">
            <v>Activos</v>
          </cell>
          <cell r="M1338" t="str">
            <v>Fuera de Convenio</v>
          </cell>
          <cell r="N1338" t="str">
            <v>Eventual</v>
          </cell>
          <cell r="O1338" t="str">
            <v>Pichi Picun Leu</v>
          </cell>
          <cell r="P1338">
            <v>39753</v>
          </cell>
        </row>
        <row r="1339">
          <cell r="A1339">
            <v>60000253</v>
          </cell>
          <cell r="B1339" t="str">
            <v>BRUZZO, VICTOR ROGELIO</v>
          </cell>
          <cell r="C1339" t="str">
            <v>SUPERVISOR DE TURNO</v>
          </cell>
          <cell r="D1339">
            <v>54</v>
          </cell>
          <cell r="E1339" t="str">
            <v>Industrial</v>
          </cell>
          <cell r="F1339" t="str">
            <v>Industrial PB Arg. S.A.</v>
          </cell>
          <cell r="G1339" t="str">
            <v>DIRECCION INDUSTRIAL</v>
          </cell>
          <cell r="H1339" t="str">
            <v>PLANTAS RSL/PGSM</v>
          </cell>
          <cell r="I1339" t="str">
            <v>OPERACIONES DE RSL/REFORMA</v>
          </cell>
          <cell r="J1339" t="str">
            <v>MBM Y DESPACHO</v>
          </cell>
          <cell r="K1339" t="str">
            <v>DESPACHO B1</v>
          </cell>
          <cell r="L1339" t="str">
            <v>Activos</v>
          </cell>
          <cell r="M1339" t="str">
            <v>Fuera de Convenio</v>
          </cell>
          <cell r="N1339" t="str">
            <v>Indeterminado</v>
          </cell>
          <cell r="O1339" t="str">
            <v>Pl. S.Lorenzo</v>
          </cell>
          <cell r="P1339">
            <v>34151</v>
          </cell>
        </row>
        <row r="1340">
          <cell r="A1340">
            <v>60000297</v>
          </cell>
          <cell r="B1340" t="str">
            <v>DI LORENZO, HUGO ERNESTO</v>
          </cell>
          <cell r="C1340" t="str">
            <v>SUPERVISOR</v>
          </cell>
          <cell r="D1340">
            <v>54</v>
          </cell>
          <cell r="E1340" t="str">
            <v>Industrial</v>
          </cell>
          <cell r="F1340" t="str">
            <v>Industrial PB Arg. S.A.</v>
          </cell>
          <cell r="G1340" t="str">
            <v>DIRECCION INDUSTRIAL</v>
          </cell>
          <cell r="H1340" t="str">
            <v>PLANTAS RSL/PGSM</v>
          </cell>
          <cell r="I1340" t="str">
            <v>OPTIMIZACION</v>
          </cell>
          <cell r="J1340" t="str">
            <v>LABORATORIO</v>
          </cell>
          <cell r="K1340" t="str">
            <v>LABORATORIO RSL</v>
          </cell>
          <cell r="L1340" t="str">
            <v>Activos</v>
          </cell>
          <cell r="M1340" t="str">
            <v>Fuera de Convenio</v>
          </cell>
          <cell r="N1340" t="str">
            <v>Indeterminado</v>
          </cell>
          <cell r="O1340" t="str">
            <v>Pl. S.Lorenzo</v>
          </cell>
          <cell r="P1340">
            <v>34060</v>
          </cell>
        </row>
        <row r="1341">
          <cell r="A1341">
            <v>60000406</v>
          </cell>
          <cell r="B1341" t="str">
            <v>ARROYO, RUBEN OSCAR</v>
          </cell>
          <cell r="C1341" t="str">
            <v>GERENTE</v>
          </cell>
          <cell r="D1341">
            <v>55</v>
          </cell>
          <cell r="E1341" t="str">
            <v>Industrial</v>
          </cell>
          <cell r="F1341" t="str">
            <v>Industrial PB Arg. S.A.</v>
          </cell>
          <cell r="G1341" t="str">
            <v>DIRECCION INDUSTRIAL</v>
          </cell>
          <cell r="H1341" t="str">
            <v>PLANTAS RSL/PGSM</v>
          </cell>
          <cell r="I1341" t="str">
            <v>CSMS</v>
          </cell>
          <cell r="J1341" t="str">
            <v>SEGURIDAD OPERATIVA RSL Y ESL</v>
          </cell>
          <cell r="K1341">
            <v>0</v>
          </cell>
          <cell r="L1341" t="str">
            <v>Activos</v>
          </cell>
          <cell r="M1341" t="str">
            <v>Fuera de Convenio</v>
          </cell>
          <cell r="N1341" t="str">
            <v>Indeterminado</v>
          </cell>
          <cell r="O1341" t="str">
            <v>Pl. S.Lorenzo</v>
          </cell>
          <cell r="P1341">
            <v>34121</v>
          </cell>
        </row>
        <row r="1342">
          <cell r="A1342">
            <v>60000477</v>
          </cell>
          <cell r="B1342" t="str">
            <v>ARIOTTI, MARTA ESTER</v>
          </cell>
          <cell r="C1342" t="str">
            <v>GERENTE</v>
          </cell>
          <cell r="D1342">
            <v>56</v>
          </cell>
          <cell r="E1342" t="str">
            <v>Industrial</v>
          </cell>
          <cell r="F1342" t="str">
            <v>Industrial PB Arg. S.A.</v>
          </cell>
          <cell r="G1342" t="str">
            <v>DIRECCION INDUSTRIAL</v>
          </cell>
          <cell r="H1342" t="str">
            <v>PLANTAS RSL/PGSM</v>
          </cell>
          <cell r="I1342" t="str">
            <v>OPTIMIZACION</v>
          </cell>
          <cell r="J1342" t="str">
            <v>LABORATORIO</v>
          </cell>
          <cell r="K1342">
            <v>0</v>
          </cell>
          <cell r="L1342" t="str">
            <v>Activos</v>
          </cell>
          <cell r="M1342" t="str">
            <v>Fuera de Convenio</v>
          </cell>
          <cell r="N1342" t="str">
            <v>Indeterminado</v>
          </cell>
          <cell r="O1342" t="str">
            <v>Pl. S.Lorenzo</v>
          </cell>
          <cell r="P1342">
            <v>30773</v>
          </cell>
        </row>
        <row r="1343">
          <cell r="A1343">
            <v>60000554</v>
          </cell>
          <cell r="B1343" t="str">
            <v>PEREZ, GRACIELA BEATRIZ</v>
          </cell>
          <cell r="C1343" t="str">
            <v>ANALISTA SSR.</v>
          </cell>
          <cell r="D1343">
            <v>53</v>
          </cell>
          <cell r="E1343" t="str">
            <v>Industrial</v>
          </cell>
          <cell r="F1343" t="str">
            <v>Industrial PB Arg. S.A.</v>
          </cell>
          <cell r="G1343" t="str">
            <v>DIRECCION INDUSTRIAL</v>
          </cell>
          <cell r="H1343" t="str">
            <v>PLANTAS RSL/PGSM</v>
          </cell>
          <cell r="I1343" t="str">
            <v>OPTIMIZACION</v>
          </cell>
          <cell r="J1343" t="str">
            <v>PLANIFICACION Y CONTROL DE PRODUCCION</v>
          </cell>
          <cell r="K1343">
            <v>0</v>
          </cell>
          <cell r="L1343" t="str">
            <v>Activos</v>
          </cell>
          <cell r="M1343" t="str">
            <v>Fuera de Convenio</v>
          </cell>
          <cell r="N1343" t="str">
            <v>Indeterminado</v>
          </cell>
          <cell r="O1343" t="str">
            <v>Pl. S.Lorenzo</v>
          </cell>
          <cell r="P1343">
            <v>34060</v>
          </cell>
        </row>
        <row r="1344">
          <cell r="A1344">
            <v>60000560</v>
          </cell>
          <cell r="B1344" t="str">
            <v>CEBOLLADA, ALBERTO FLOREAL</v>
          </cell>
          <cell r="C1344" t="str">
            <v>ANALISTA</v>
          </cell>
          <cell r="D1344">
            <v>55</v>
          </cell>
          <cell r="E1344" t="str">
            <v>Industrial</v>
          </cell>
          <cell r="F1344" t="str">
            <v>Industrial PB Arg. S.A.</v>
          </cell>
          <cell r="G1344" t="str">
            <v>DIRECCION INDUSTRIAL</v>
          </cell>
          <cell r="H1344" t="str">
            <v>ING Y SOPORTE INDUSTRIAL</v>
          </cell>
          <cell r="I1344" t="str">
            <v>TECNOLOGIA</v>
          </cell>
          <cell r="J1344" t="str">
            <v>DESARROLLO DE PRODUCTOS</v>
          </cell>
          <cell r="K1344">
            <v>0</v>
          </cell>
          <cell r="L1344" t="str">
            <v>Activos</v>
          </cell>
          <cell r="M1344" t="str">
            <v>Fuera de Convenio</v>
          </cell>
          <cell r="N1344" t="str">
            <v>Indeterminado</v>
          </cell>
          <cell r="O1344" t="str">
            <v>Pl. S.Lorenzo</v>
          </cell>
          <cell r="P1344">
            <v>34304</v>
          </cell>
        </row>
        <row r="1345">
          <cell r="A1345">
            <v>60000633</v>
          </cell>
          <cell r="B1345" t="str">
            <v>PRIOTTO, ALFREDO ANGEL</v>
          </cell>
          <cell r="C1345" t="str">
            <v>SUPERVISOR</v>
          </cell>
          <cell r="D1345">
            <v>54</v>
          </cell>
          <cell r="E1345" t="str">
            <v>Industrial</v>
          </cell>
          <cell r="F1345" t="str">
            <v>Industrial PB Arg. S.A.</v>
          </cell>
          <cell r="G1345" t="str">
            <v>DIRECCION INDUSTRIAL</v>
          </cell>
          <cell r="H1345" t="str">
            <v>PLANTAS RSL/PGSM</v>
          </cell>
          <cell r="I1345" t="str">
            <v>OPTIMIZACION</v>
          </cell>
          <cell r="J1345" t="str">
            <v>LABORATORIO</v>
          </cell>
          <cell r="K1345" t="str">
            <v>LABORATORIO RSL</v>
          </cell>
          <cell r="L1345" t="str">
            <v>Activos</v>
          </cell>
          <cell r="M1345" t="str">
            <v>Fuera de Convenio</v>
          </cell>
          <cell r="N1345" t="str">
            <v>Indeterminado</v>
          </cell>
          <cell r="O1345" t="str">
            <v>Pl. S.Lorenzo</v>
          </cell>
          <cell r="P1345">
            <v>34060</v>
          </cell>
        </row>
        <row r="1346">
          <cell r="A1346">
            <v>60000765</v>
          </cell>
          <cell r="B1346" t="str">
            <v>TORRES, EDGARDO JOSE LUJA</v>
          </cell>
          <cell r="C1346" t="str">
            <v>SUPERVISOR</v>
          </cell>
          <cell r="D1346">
            <v>53</v>
          </cell>
          <cell r="E1346" t="str">
            <v>Industrial</v>
          </cell>
          <cell r="F1346" t="str">
            <v>Industrial PB Arg. S.A.</v>
          </cell>
          <cell r="G1346" t="str">
            <v>DIRECCION COMERCIAL</v>
          </cell>
          <cell r="H1346" t="str">
            <v>SOPORTE TECNICO Y OPERACIONES</v>
          </cell>
          <cell r="I1346" t="str">
            <v>DESPACHO</v>
          </cell>
          <cell r="J1346" t="str">
            <v>DESPACHO SAN LORENZO</v>
          </cell>
          <cell r="K1346">
            <v>0</v>
          </cell>
          <cell r="L1346" t="str">
            <v>Activos</v>
          </cell>
          <cell r="M1346" t="str">
            <v>Fuera de Convenio</v>
          </cell>
          <cell r="N1346" t="str">
            <v>Indeterminado</v>
          </cell>
          <cell r="O1346" t="str">
            <v>Pl. S.Lorenzo</v>
          </cell>
          <cell r="P1346">
            <v>35033</v>
          </cell>
        </row>
        <row r="1347">
          <cell r="A1347">
            <v>60001001</v>
          </cell>
          <cell r="B1347" t="str">
            <v>PODBERSICH, EDUARDO GABRIEL</v>
          </cell>
          <cell r="C1347" t="str">
            <v>PROYECTISTA SR.</v>
          </cell>
          <cell r="D1347">
            <v>54</v>
          </cell>
          <cell r="E1347" t="str">
            <v>Industrial</v>
          </cell>
          <cell r="F1347" t="str">
            <v>Industrial PB Arg. S.A.</v>
          </cell>
          <cell r="G1347" t="str">
            <v>DIRECCION INDUSTRIAL</v>
          </cell>
          <cell r="H1347" t="str">
            <v>PLANTAS RSL/PGSM</v>
          </cell>
          <cell r="I1347" t="str">
            <v>INGENIERIA Y SERVICIOS</v>
          </cell>
          <cell r="J1347" t="str">
            <v>INGENIERIA Y OBRA</v>
          </cell>
          <cell r="K1347" t="str">
            <v>INGENIERIA Y OBRA RSL</v>
          </cell>
          <cell r="L1347" t="str">
            <v>Activos</v>
          </cell>
          <cell r="M1347" t="str">
            <v>Fuera de Convenio</v>
          </cell>
          <cell r="N1347" t="str">
            <v>Indeterminado</v>
          </cell>
          <cell r="O1347" t="str">
            <v>Pl. S.Lorenzo</v>
          </cell>
          <cell r="P1347">
            <v>38078</v>
          </cell>
        </row>
        <row r="1348">
          <cell r="A1348">
            <v>60001002</v>
          </cell>
          <cell r="B1348" t="str">
            <v>DE DOMINICIS, EDGARDO DANIEL</v>
          </cell>
          <cell r="C1348" t="str">
            <v>SUPERVISOR DE TURNO</v>
          </cell>
          <cell r="D1348">
            <v>54</v>
          </cell>
          <cell r="E1348" t="str">
            <v>Industrial</v>
          </cell>
          <cell r="F1348" t="str">
            <v>Industrial PB Arg. S.A.</v>
          </cell>
          <cell r="G1348" t="str">
            <v>DIRECCION INDUSTRIAL</v>
          </cell>
          <cell r="H1348" t="str">
            <v>PLANTAS RSL/PGSM</v>
          </cell>
          <cell r="I1348" t="str">
            <v>OPERACIONES DE RSL/REFORMA</v>
          </cell>
          <cell r="J1348" t="str">
            <v>COMBUSTIBLES</v>
          </cell>
          <cell r="K1348" t="str">
            <v>COMBUSTIBLES D</v>
          </cell>
          <cell r="L1348" t="str">
            <v>Activos</v>
          </cell>
          <cell r="M1348" t="str">
            <v>Fuera de Convenio</v>
          </cell>
          <cell r="N1348" t="str">
            <v>Indeterminado</v>
          </cell>
          <cell r="O1348" t="str">
            <v>Pl. S.Lorenzo</v>
          </cell>
          <cell r="P1348">
            <v>34060</v>
          </cell>
        </row>
        <row r="1349">
          <cell r="A1349">
            <v>60001438</v>
          </cell>
          <cell r="B1349" t="str">
            <v>SOLIS, ARIEL HECTOR</v>
          </cell>
          <cell r="C1349" t="str">
            <v>SUPERVISOR DE TURNO</v>
          </cell>
          <cell r="D1349">
            <v>54</v>
          </cell>
          <cell r="E1349" t="str">
            <v>Industrial</v>
          </cell>
          <cell r="F1349" t="str">
            <v>Industrial PB Arg. S.A.</v>
          </cell>
          <cell r="G1349" t="str">
            <v>DIRECCION INDUSTRIAL</v>
          </cell>
          <cell r="H1349" t="str">
            <v>PLANTAS RSL/PGSM</v>
          </cell>
          <cell r="I1349" t="str">
            <v>OPERACIONES DE RSL/REFORMA</v>
          </cell>
          <cell r="J1349" t="str">
            <v>COMBUSTIBLES</v>
          </cell>
          <cell r="K1349" t="str">
            <v>COMBUSTIBLES B</v>
          </cell>
          <cell r="L1349" t="str">
            <v>Activos</v>
          </cell>
          <cell r="M1349" t="str">
            <v>Fuera de Convenio</v>
          </cell>
          <cell r="N1349" t="str">
            <v>Indeterminado</v>
          </cell>
          <cell r="O1349" t="str">
            <v>Pl. S.Lorenzo</v>
          </cell>
          <cell r="P1349">
            <v>34060</v>
          </cell>
        </row>
        <row r="1350">
          <cell r="A1350">
            <v>60001717</v>
          </cell>
          <cell r="B1350" t="str">
            <v>PEDRAZ, NORBERTO JOSE</v>
          </cell>
          <cell r="C1350" t="str">
            <v>SUPERVISOR DE TURNO</v>
          </cell>
          <cell r="D1350">
            <v>54</v>
          </cell>
          <cell r="E1350" t="str">
            <v>Industrial</v>
          </cell>
          <cell r="F1350" t="str">
            <v>Industrial PB Arg. S.A.</v>
          </cell>
          <cell r="G1350" t="str">
            <v>DIRECCION INDUSTRIAL</v>
          </cell>
          <cell r="H1350" t="str">
            <v>PLANTAS RSL/PGSM</v>
          </cell>
          <cell r="I1350" t="str">
            <v>OPERACIONES DE RSL/REFORMA</v>
          </cell>
          <cell r="J1350" t="str">
            <v>MBM Y DESPACHO</v>
          </cell>
          <cell r="K1350" t="str">
            <v>MYM A</v>
          </cell>
          <cell r="L1350" t="str">
            <v>Activos</v>
          </cell>
          <cell r="M1350" t="str">
            <v>Fuera de Convenio</v>
          </cell>
          <cell r="N1350" t="str">
            <v>Indeterminado</v>
          </cell>
          <cell r="O1350" t="str">
            <v>Pl. S.Lorenzo</v>
          </cell>
          <cell r="P1350">
            <v>35186</v>
          </cell>
        </row>
        <row r="1351">
          <cell r="A1351">
            <v>60001871</v>
          </cell>
          <cell r="B1351" t="str">
            <v>CASTILLO, MONICA VIVIANA</v>
          </cell>
          <cell r="C1351" t="str">
            <v>ANALISTA SR.</v>
          </cell>
          <cell r="D1351">
            <v>57</v>
          </cell>
          <cell r="E1351" t="str">
            <v>Funciones Centralizadas</v>
          </cell>
          <cell r="F1351" t="str">
            <v>Industrial PB Arg. S.A.</v>
          </cell>
          <cell r="G1351" t="str">
            <v>DIRECCION INDUSTRIAL</v>
          </cell>
          <cell r="H1351" t="str">
            <v>PLANTAS RSL/PGSM</v>
          </cell>
          <cell r="I1351" t="str">
            <v>RRHH RSL</v>
          </cell>
          <cell r="J1351">
            <v>0</v>
          </cell>
          <cell r="K1351">
            <v>0</v>
          </cell>
          <cell r="L1351" t="str">
            <v>Activos</v>
          </cell>
          <cell r="M1351" t="str">
            <v>Fuera de Convenio</v>
          </cell>
          <cell r="N1351" t="str">
            <v>Indeterminado</v>
          </cell>
          <cell r="O1351" t="str">
            <v>Pl. S.Lorenzo</v>
          </cell>
          <cell r="P1351">
            <v>35156</v>
          </cell>
        </row>
        <row r="1352">
          <cell r="A1352">
            <v>60001967</v>
          </cell>
          <cell r="B1352" t="str">
            <v>DEL BLANCO, MARIA FERNANDA</v>
          </cell>
          <cell r="C1352" t="str">
            <v>FISCAL</v>
          </cell>
          <cell r="D1352">
            <v>52</v>
          </cell>
          <cell r="E1352" t="str">
            <v>Industrial</v>
          </cell>
          <cell r="F1352" t="str">
            <v>Industrial PB Arg. S.A.</v>
          </cell>
          <cell r="G1352" t="str">
            <v>DIRECCION INDUSTRIAL</v>
          </cell>
          <cell r="H1352" t="str">
            <v>PLANTAS RSL/PGSM</v>
          </cell>
          <cell r="I1352" t="str">
            <v>INGENIERIA Y SERVICIOS</v>
          </cell>
          <cell r="J1352" t="str">
            <v>ALMACENES E INTENDENCIA</v>
          </cell>
          <cell r="K1352" t="str">
            <v>ALMACENES E INTENDENCIA RSL</v>
          </cell>
          <cell r="L1352" t="str">
            <v>Activos</v>
          </cell>
          <cell r="M1352" t="str">
            <v>Fuera de Convenio</v>
          </cell>
          <cell r="N1352" t="str">
            <v>Indeterminado</v>
          </cell>
          <cell r="O1352" t="str">
            <v>Pl. S.Lorenzo</v>
          </cell>
          <cell r="P1352">
            <v>38019</v>
          </cell>
        </row>
        <row r="1353">
          <cell r="A1353">
            <v>60002049</v>
          </cell>
          <cell r="B1353" t="str">
            <v>DIMAIO, ALEJANDRO ANDRES</v>
          </cell>
          <cell r="C1353" t="str">
            <v>ASISTENTE</v>
          </cell>
          <cell r="D1353">
            <v>52</v>
          </cell>
          <cell r="E1353" t="str">
            <v>Funciones Centralizadas</v>
          </cell>
          <cell r="F1353" t="str">
            <v>Industrial PB Arg. S.A.</v>
          </cell>
          <cell r="G1353" t="str">
            <v>DIRECCION INDUSTRIAL</v>
          </cell>
          <cell r="H1353" t="str">
            <v>PLANTAS RSL/PGSM</v>
          </cell>
          <cell r="I1353" t="str">
            <v>MANTENIMIENTO</v>
          </cell>
          <cell r="J1353" t="str">
            <v>PROGRAMACION E INGENIERIA DE MANTENIM.</v>
          </cell>
          <cell r="K1353" t="str">
            <v>PROGRAMACION E ING. DE MANT. RSL</v>
          </cell>
          <cell r="L1353" t="str">
            <v>Activos</v>
          </cell>
          <cell r="M1353" t="str">
            <v>Fuera de Convenio</v>
          </cell>
          <cell r="N1353" t="str">
            <v>Indeterminado</v>
          </cell>
          <cell r="O1353" t="str">
            <v>Pl. S.Lorenzo</v>
          </cell>
          <cell r="P1353">
            <v>35610</v>
          </cell>
        </row>
        <row r="1354">
          <cell r="A1354">
            <v>60002351</v>
          </cell>
          <cell r="B1354" t="str">
            <v>FRANKEL, PATRICIA DANIELA</v>
          </cell>
          <cell r="C1354" t="str">
            <v>GERENTE</v>
          </cell>
          <cell r="D1354">
            <v>57</v>
          </cell>
          <cell r="E1354" t="str">
            <v>Industrial</v>
          </cell>
          <cell r="F1354" t="str">
            <v>Industrial PB Arg. S.A.</v>
          </cell>
          <cell r="G1354" t="str">
            <v>DIRECCION INDUSTRIAL</v>
          </cell>
          <cell r="H1354" t="str">
            <v>PLANTAS RSL/PGSM</v>
          </cell>
          <cell r="I1354" t="str">
            <v>OPTIMIZACION</v>
          </cell>
          <cell r="J1354" t="str">
            <v>PLANIFICACION Y CONTROL DE PRODUCCION</v>
          </cell>
          <cell r="K1354">
            <v>0</v>
          </cell>
          <cell r="L1354" t="str">
            <v>Activos</v>
          </cell>
          <cell r="M1354" t="str">
            <v>Fuera de Convenio</v>
          </cell>
          <cell r="N1354" t="str">
            <v>Indeterminado</v>
          </cell>
          <cell r="O1354" t="str">
            <v>Pl. S.Lorenzo</v>
          </cell>
          <cell r="P1354">
            <v>35490</v>
          </cell>
        </row>
        <row r="1355">
          <cell r="A1355">
            <v>60002555</v>
          </cell>
          <cell r="B1355" t="str">
            <v>PIACENTINI, ARIEL RUBEN</v>
          </cell>
          <cell r="C1355" t="str">
            <v>INGENIERO</v>
          </cell>
          <cell r="D1355">
            <v>55</v>
          </cell>
          <cell r="E1355" t="str">
            <v>Industrial</v>
          </cell>
          <cell r="F1355" t="str">
            <v>Industrial PB Arg. S.A.</v>
          </cell>
          <cell r="G1355" t="str">
            <v>DIRECCION INDUSTRIAL</v>
          </cell>
          <cell r="H1355" t="str">
            <v>PLANTAS RSL/PGSM</v>
          </cell>
          <cell r="I1355" t="str">
            <v>OPTIMIZACION</v>
          </cell>
          <cell r="J1355" t="str">
            <v>PLANIFICACION Y CONTROL DE PRODUCCION</v>
          </cell>
          <cell r="K1355">
            <v>0</v>
          </cell>
          <cell r="L1355" t="str">
            <v>Activos</v>
          </cell>
          <cell r="M1355" t="str">
            <v>Fuera de Convenio</v>
          </cell>
          <cell r="N1355" t="str">
            <v>Indeterminado</v>
          </cell>
          <cell r="O1355" t="str">
            <v>Pl. S.Lorenzo</v>
          </cell>
          <cell r="P1355">
            <v>36647</v>
          </cell>
        </row>
        <row r="1356">
          <cell r="A1356">
            <v>60002593</v>
          </cell>
          <cell r="B1356" t="str">
            <v>CAMAÑO, ANDRES PABLO</v>
          </cell>
          <cell r="C1356" t="str">
            <v>INGENIERO</v>
          </cell>
          <cell r="D1356">
            <v>55</v>
          </cell>
          <cell r="E1356" t="str">
            <v>Industrial</v>
          </cell>
          <cell r="F1356" t="str">
            <v>Industrial PB Arg. S.A.</v>
          </cell>
          <cell r="G1356" t="str">
            <v>DIRECCION INDUSTRIAL</v>
          </cell>
          <cell r="H1356" t="str">
            <v>PLANTAS RSL/PGSM</v>
          </cell>
          <cell r="I1356" t="str">
            <v>OPERACIONES DE RSL/REFORMA</v>
          </cell>
          <cell r="J1356" t="str">
            <v>COMBUSTIBLES</v>
          </cell>
          <cell r="K1356">
            <v>0</v>
          </cell>
          <cell r="L1356" t="str">
            <v>Activos</v>
          </cell>
          <cell r="M1356" t="str">
            <v>Fuera de Convenio</v>
          </cell>
          <cell r="N1356" t="str">
            <v>Indeterminado</v>
          </cell>
          <cell r="O1356" t="str">
            <v>Pl. S.Lorenzo</v>
          </cell>
          <cell r="P1356">
            <v>36893</v>
          </cell>
        </row>
        <row r="1357">
          <cell r="A1357">
            <v>60002665</v>
          </cell>
          <cell r="B1357" t="str">
            <v>PICCOLO, CARINA</v>
          </cell>
          <cell r="C1357" t="str">
            <v>SECRETARIA</v>
          </cell>
          <cell r="D1357">
            <v>52</v>
          </cell>
          <cell r="E1357" t="str">
            <v>Funciones Centralizadas</v>
          </cell>
          <cell r="F1357" t="str">
            <v>Industrial PB Arg. S.A.</v>
          </cell>
          <cell r="G1357" t="str">
            <v>DIRECCION INDUSTRIAL</v>
          </cell>
          <cell r="H1357" t="str">
            <v>PLANTAS RSL/PGSM</v>
          </cell>
          <cell r="I1357">
            <v>0</v>
          </cell>
          <cell r="J1357">
            <v>0</v>
          </cell>
          <cell r="K1357">
            <v>0</v>
          </cell>
          <cell r="L1357" t="str">
            <v>Activos</v>
          </cell>
          <cell r="M1357" t="str">
            <v>Fuera de Convenio</v>
          </cell>
          <cell r="N1357" t="str">
            <v>Indeterminado</v>
          </cell>
          <cell r="O1357" t="str">
            <v>Pl. S.Lorenzo</v>
          </cell>
          <cell r="P1357">
            <v>38701</v>
          </cell>
        </row>
        <row r="1358">
          <cell r="A1358">
            <v>60002735</v>
          </cell>
          <cell r="B1358" t="str">
            <v>ALBARELLO, FEDERICO ALFREDO</v>
          </cell>
          <cell r="C1358" t="str">
            <v>INGENIERO</v>
          </cell>
          <cell r="D1358">
            <v>53</v>
          </cell>
          <cell r="E1358" t="str">
            <v>Industrial</v>
          </cell>
          <cell r="F1358" t="str">
            <v>Industrial PB Arg. S.A.</v>
          </cell>
          <cell r="G1358" t="str">
            <v>DIRECCION INDUSTRIAL</v>
          </cell>
          <cell r="H1358" t="str">
            <v>PLANTAS RSL/PGSM</v>
          </cell>
          <cell r="I1358" t="str">
            <v>INGENIERIA Y SERVICIOS</v>
          </cell>
          <cell r="J1358" t="str">
            <v>INGENIERIA Y OBRA</v>
          </cell>
          <cell r="K1358" t="str">
            <v>INGENIERIA Y OBRA RSL</v>
          </cell>
          <cell r="L1358" t="str">
            <v>Activos</v>
          </cell>
          <cell r="M1358" t="str">
            <v>Fuera de Convenio</v>
          </cell>
          <cell r="N1358" t="str">
            <v>Indeterminado</v>
          </cell>
          <cell r="O1358" t="str">
            <v>Pl. S.Lorenzo</v>
          </cell>
          <cell r="P1358">
            <v>38139</v>
          </cell>
        </row>
        <row r="1359">
          <cell r="A1359">
            <v>60002751</v>
          </cell>
          <cell r="B1359" t="str">
            <v>CUGNO BIOLATTO, CRISTIAN</v>
          </cell>
          <cell r="C1359" t="str">
            <v>INGENIERO SSR.</v>
          </cell>
          <cell r="D1359">
            <v>54</v>
          </cell>
          <cell r="E1359" t="str">
            <v>Industrial</v>
          </cell>
          <cell r="F1359" t="str">
            <v>Industrial PB Arg. S.A.</v>
          </cell>
          <cell r="G1359" t="str">
            <v>DIRECCION INDUSTRIAL</v>
          </cell>
          <cell r="H1359" t="str">
            <v>PLANTAS RSL/PGSM</v>
          </cell>
          <cell r="I1359" t="str">
            <v>OPTIMIZACION</v>
          </cell>
          <cell r="J1359" t="str">
            <v>INGENIERIA PROCESOS REF., REFOR. Y DER.</v>
          </cell>
          <cell r="K1359">
            <v>0</v>
          </cell>
          <cell r="L1359" t="str">
            <v>Activos</v>
          </cell>
          <cell r="M1359" t="str">
            <v>Fuera de Convenio</v>
          </cell>
          <cell r="N1359" t="str">
            <v>Indeterminado</v>
          </cell>
          <cell r="O1359" t="str">
            <v>Pl. S.Lorenzo</v>
          </cell>
          <cell r="P1359">
            <v>38734</v>
          </cell>
        </row>
        <row r="1360">
          <cell r="A1360">
            <v>60003112</v>
          </cell>
          <cell r="B1360" t="str">
            <v>ONEDA, ALFREDO JORGE</v>
          </cell>
          <cell r="C1360" t="str">
            <v>INGENIERO</v>
          </cell>
          <cell r="D1360">
            <v>54</v>
          </cell>
          <cell r="E1360" t="str">
            <v>Industrial</v>
          </cell>
          <cell r="F1360" t="str">
            <v>Industrial PB Arg. S.A.</v>
          </cell>
          <cell r="G1360" t="str">
            <v>DIRECCION INDUSTRIAL</v>
          </cell>
          <cell r="H1360" t="str">
            <v>PLANTAS RSL/PGSM</v>
          </cell>
          <cell r="I1360" t="str">
            <v>OPTIMIZACION</v>
          </cell>
          <cell r="J1360" t="str">
            <v>PLANIFICACION Y CONTROL DE PRODUCCION</v>
          </cell>
          <cell r="K1360">
            <v>0</v>
          </cell>
          <cell r="L1360" t="str">
            <v>Activos</v>
          </cell>
          <cell r="M1360" t="str">
            <v>Fuera de Convenio</v>
          </cell>
          <cell r="N1360" t="str">
            <v>Indeterminado</v>
          </cell>
          <cell r="O1360" t="str">
            <v>Pl. S.Lorenzo</v>
          </cell>
          <cell r="P1360">
            <v>37564</v>
          </cell>
        </row>
        <row r="1361">
          <cell r="A1361">
            <v>60003177</v>
          </cell>
          <cell r="B1361" t="str">
            <v>GARCIA, JAVIER</v>
          </cell>
          <cell r="C1361" t="str">
            <v>ASISTENTE TECNICO</v>
          </cell>
          <cell r="D1361">
            <v>52</v>
          </cell>
          <cell r="E1361" t="str">
            <v>Industrial</v>
          </cell>
          <cell r="F1361" t="str">
            <v>Industrial PB Arg. S.A.</v>
          </cell>
          <cell r="G1361" t="str">
            <v>DIRECCION INDUSTRIAL</v>
          </cell>
          <cell r="H1361" t="str">
            <v>PLANTAS RSL/PGSM</v>
          </cell>
          <cell r="I1361" t="str">
            <v>CSMS</v>
          </cell>
          <cell r="J1361" t="str">
            <v>SEGURIDAD OPERATIVA RSL Y ESL</v>
          </cell>
          <cell r="K1361">
            <v>0</v>
          </cell>
          <cell r="L1361" t="str">
            <v>Activos</v>
          </cell>
          <cell r="M1361" t="str">
            <v>Fuera de Convenio</v>
          </cell>
          <cell r="N1361" t="str">
            <v>Indeterminado</v>
          </cell>
          <cell r="O1361" t="str">
            <v>Pl. S.Lorenzo</v>
          </cell>
          <cell r="P1361">
            <v>37866</v>
          </cell>
        </row>
        <row r="1362">
          <cell r="A1362">
            <v>60003416</v>
          </cell>
          <cell r="B1362" t="str">
            <v>GIAGNORIO, CARLOS ALBERTO</v>
          </cell>
          <cell r="C1362" t="str">
            <v>AUXILIAR</v>
          </cell>
          <cell r="D1362">
            <v>51</v>
          </cell>
          <cell r="E1362" t="str">
            <v>Industrial</v>
          </cell>
          <cell r="F1362" t="str">
            <v>Industrial PB Arg. S.A.</v>
          </cell>
          <cell r="G1362" t="str">
            <v>DIRECCION INDUSTRIAL</v>
          </cell>
          <cell r="H1362" t="str">
            <v>PLANTAS RSL/PGSM</v>
          </cell>
          <cell r="I1362" t="str">
            <v>CSMS</v>
          </cell>
          <cell r="J1362" t="str">
            <v>SEGURIDAD OPERATIVA RSL Y ESL</v>
          </cell>
          <cell r="K1362">
            <v>0</v>
          </cell>
          <cell r="L1362" t="str">
            <v>Activos</v>
          </cell>
          <cell r="M1362" t="str">
            <v>Fuera de Convenio</v>
          </cell>
          <cell r="N1362" t="str">
            <v>Indeterminado</v>
          </cell>
          <cell r="O1362" t="str">
            <v>Pl. S.Lorenzo</v>
          </cell>
          <cell r="P1362">
            <v>38831</v>
          </cell>
        </row>
        <row r="1363">
          <cell r="A1363">
            <v>60003540</v>
          </cell>
          <cell r="B1363" t="str">
            <v>LUCERO, DIEGO MARTIN</v>
          </cell>
          <cell r="C1363" t="str">
            <v>PROGRAMADOR JR.</v>
          </cell>
          <cell r="D1363">
            <v>53</v>
          </cell>
          <cell r="E1363" t="str">
            <v>Industrial</v>
          </cell>
          <cell r="F1363" t="str">
            <v>Industrial PB Arg. S.A.</v>
          </cell>
          <cell r="G1363" t="str">
            <v>DIRECCION INDUSTRIAL</v>
          </cell>
          <cell r="H1363" t="str">
            <v>PLANTAS RSL/PGSM</v>
          </cell>
          <cell r="I1363" t="str">
            <v>MANTENIMIENTO</v>
          </cell>
          <cell r="J1363" t="str">
            <v>PROGRAMACION E INGENIERIA DE MANTENIM.</v>
          </cell>
          <cell r="K1363" t="str">
            <v>PROGRAMACION E ING. DE MANT. RSL</v>
          </cell>
          <cell r="L1363" t="str">
            <v>Activos</v>
          </cell>
          <cell r="M1363" t="str">
            <v>Fuera de Convenio</v>
          </cell>
          <cell r="N1363" t="str">
            <v>Indeterminado</v>
          </cell>
          <cell r="O1363" t="str">
            <v>Pl. S.Lorenzo</v>
          </cell>
          <cell r="P1363">
            <v>38817</v>
          </cell>
        </row>
        <row r="1364">
          <cell r="A1364">
            <v>60003720</v>
          </cell>
          <cell r="B1364" t="str">
            <v>PAGNUTTI, NESTOR RAUL</v>
          </cell>
          <cell r="C1364" t="str">
            <v>ASISTENTE TECNICO</v>
          </cell>
          <cell r="D1364">
            <v>52</v>
          </cell>
          <cell r="E1364" t="str">
            <v>Industrial</v>
          </cell>
          <cell r="F1364" t="str">
            <v>Industrial PB Arg. S.A.</v>
          </cell>
          <cell r="G1364" t="str">
            <v>DIRECCION INDUSTRIAL</v>
          </cell>
          <cell r="H1364" t="str">
            <v>PLANTAS RSL/PGSM</v>
          </cell>
          <cell r="I1364" t="str">
            <v>CSMS</v>
          </cell>
          <cell r="J1364" t="str">
            <v>SEGURIDAD OPERATIVA RSL Y ESL</v>
          </cell>
          <cell r="K1364">
            <v>0</v>
          </cell>
          <cell r="L1364" t="str">
            <v>Activos</v>
          </cell>
          <cell r="M1364" t="str">
            <v>Fuera de Convenio</v>
          </cell>
          <cell r="N1364" t="str">
            <v>Indeterminado</v>
          </cell>
          <cell r="O1364" t="str">
            <v>Pl. S.Lorenzo</v>
          </cell>
          <cell r="P1364">
            <v>38019</v>
          </cell>
        </row>
        <row r="1365">
          <cell r="A1365">
            <v>60003948</v>
          </cell>
          <cell r="B1365" t="str">
            <v>FERREYRA, MARIA MICAELA</v>
          </cell>
          <cell r="C1365" t="str">
            <v>ANALISTA JR.</v>
          </cell>
          <cell r="D1365">
            <v>52</v>
          </cell>
          <cell r="E1365" t="str">
            <v>Industrial</v>
          </cell>
          <cell r="F1365" t="str">
            <v>Industrial PB Arg. S.A.</v>
          </cell>
          <cell r="G1365" t="str">
            <v>DIRECCION INDUSTRIAL</v>
          </cell>
          <cell r="H1365" t="str">
            <v>PLANTAS RSL/PGSM</v>
          </cell>
          <cell r="I1365" t="str">
            <v>GESTION Y PRESUPUESTOS</v>
          </cell>
          <cell r="J1365">
            <v>0</v>
          </cell>
          <cell r="K1365">
            <v>0</v>
          </cell>
          <cell r="L1365" t="str">
            <v>Activos</v>
          </cell>
          <cell r="M1365" t="str">
            <v>Fuera de Convenio</v>
          </cell>
          <cell r="N1365" t="str">
            <v>Indeterminado</v>
          </cell>
          <cell r="O1365" t="str">
            <v>Pl. S.Lorenzo</v>
          </cell>
          <cell r="P1365">
            <v>38364</v>
          </cell>
        </row>
        <row r="1366">
          <cell r="A1366">
            <v>60004727</v>
          </cell>
          <cell r="B1366" t="str">
            <v>AZCARATE, ALEJANDRA BEATRIZ</v>
          </cell>
          <cell r="C1366" t="str">
            <v>FISCAL</v>
          </cell>
          <cell r="D1366">
            <v>50</v>
          </cell>
          <cell r="E1366" t="str">
            <v>Industrial</v>
          </cell>
          <cell r="F1366" t="str">
            <v>Industrial PB Arg. S.A.</v>
          </cell>
          <cell r="G1366" t="str">
            <v>DIRECCION INDUSTRIAL</v>
          </cell>
          <cell r="H1366" t="str">
            <v>PLANTAS RSL/PGSM</v>
          </cell>
          <cell r="I1366" t="str">
            <v>INGENIERIA Y SERVICIOS</v>
          </cell>
          <cell r="J1366" t="str">
            <v>ALMACENES E INTENDENCIA</v>
          </cell>
          <cell r="K1366" t="str">
            <v>ALMACENES E INTENDENCIA RSL</v>
          </cell>
          <cell r="L1366" t="str">
            <v>Activos</v>
          </cell>
          <cell r="M1366" t="str">
            <v>Fuera de Convenio</v>
          </cell>
          <cell r="N1366" t="str">
            <v>Indeterminado</v>
          </cell>
          <cell r="O1366" t="str">
            <v>Pl. S.Lorenzo</v>
          </cell>
          <cell r="P1366">
            <v>38232</v>
          </cell>
        </row>
        <row r="1367">
          <cell r="A1367">
            <v>60005920</v>
          </cell>
          <cell r="B1367" t="str">
            <v>SARKISSIAN, GISELA</v>
          </cell>
          <cell r="C1367" t="str">
            <v>ANALISTA JR.</v>
          </cell>
          <cell r="D1367">
            <v>53</v>
          </cell>
          <cell r="E1367" t="str">
            <v>Funciones Centralizadas</v>
          </cell>
          <cell r="F1367" t="str">
            <v>Industrial PB Arg. S.A.</v>
          </cell>
          <cell r="G1367" t="str">
            <v>DIRECCION INDUSTRIAL</v>
          </cell>
          <cell r="H1367" t="str">
            <v>PLANTAS RSL/PGSM</v>
          </cell>
          <cell r="I1367" t="str">
            <v>RRHH RSL</v>
          </cell>
          <cell r="J1367">
            <v>0</v>
          </cell>
          <cell r="K1367">
            <v>0</v>
          </cell>
          <cell r="L1367" t="str">
            <v>Activos</v>
          </cell>
          <cell r="M1367" t="str">
            <v>Fuera de Convenio</v>
          </cell>
          <cell r="N1367" t="str">
            <v>Indeterminado</v>
          </cell>
          <cell r="O1367" t="str">
            <v>Pl. S.Lorenzo</v>
          </cell>
          <cell r="P1367">
            <v>39680</v>
          </cell>
        </row>
        <row r="1368">
          <cell r="A1368">
            <v>60006055</v>
          </cell>
          <cell r="B1368" t="str">
            <v>RACCA, EMILIANO LUIS</v>
          </cell>
          <cell r="C1368" t="str">
            <v>INGENIERO JR.</v>
          </cell>
          <cell r="D1368">
            <v>53</v>
          </cell>
          <cell r="E1368" t="str">
            <v>Industrial</v>
          </cell>
          <cell r="F1368" t="str">
            <v>Industrial PB Arg. S.A.</v>
          </cell>
          <cell r="G1368" t="str">
            <v>DIRECCION INDUSTRIAL</v>
          </cell>
          <cell r="H1368" t="str">
            <v>PLANTAS RSL/PGSM</v>
          </cell>
          <cell r="I1368" t="str">
            <v>CSMS</v>
          </cell>
          <cell r="J1368" t="str">
            <v>MEDIO AMBIENTE</v>
          </cell>
          <cell r="K1368">
            <v>0</v>
          </cell>
          <cell r="L1368" t="str">
            <v>Activos</v>
          </cell>
          <cell r="M1368" t="str">
            <v>Fuera de Convenio</v>
          </cell>
          <cell r="N1368" t="str">
            <v>Indeterminado</v>
          </cell>
          <cell r="O1368" t="str">
            <v>Pl. S.Lorenzo</v>
          </cell>
          <cell r="P1368">
            <v>39762</v>
          </cell>
        </row>
        <row r="1369">
          <cell r="A1369">
            <v>60002197</v>
          </cell>
          <cell r="B1369" t="str">
            <v>STELLA, LUIS ALBERTO</v>
          </cell>
          <cell r="C1369" t="str">
            <v>GERENTE</v>
          </cell>
          <cell r="D1369">
            <v>56</v>
          </cell>
          <cell r="E1369" t="str">
            <v>Industrial</v>
          </cell>
          <cell r="F1369" t="str">
            <v>Industrial PB Arg. S.A.</v>
          </cell>
          <cell r="G1369" t="str">
            <v>DIRECCION INDUSTRIAL</v>
          </cell>
          <cell r="H1369" t="str">
            <v>PLANTAS RSL/PGSM</v>
          </cell>
          <cell r="I1369" t="str">
            <v>OPTIMIZACION</v>
          </cell>
          <cell r="J1369" t="str">
            <v>INGENIERIA DE PROCESOS ESTIRENICOS/USINA</v>
          </cell>
          <cell r="K1369">
            <v>0</v>
          </cell>
          <cell r="L1369" t="str">
            <v>Activos</v>
          </cell>
          <cell r="M1369" t="str">
            <v>Fuera de Convenio</v>
          </cell>
          <cell r="N1369" t="str">
            <v>Indeterminado</v>
          </cell>
          <cell r="O1369" t="str">
            <v>Pta. Pto. GSM</v>
          </cell>
          <cell r="P1369">
            <v>35827</v>
          </cell>
        </row>
        <row r="1370">
          <cell r="A1370">
            <v>60002257</v>
          </cell>
          <cell r="B1370" t="str">
            <v>NICOCIA, ESTEBAN JOSE</v>
          </cell>
          <cell r="C1370" t="str">
            <v>GERENTE</v>
          </cell>
          <cell r="D1370">
            <v>56</v>
          </cell>
          <cell r="E1370" t="str">
            <v>Industrial</v>
          </cell>
          <cell r="F1370" t="str">
            <v>Industrial PB Arg. S.A.</v>
          </cell>
          <cell r="G1370" t="str">
            <v>DIRECCION INDUSTRIAL</v>
          </cell>
          <cell r="H1370" t="str">
            <v>ING Y SOPORTE INDUSTRIAL</v>
          </cell>
          <cell r="I1370" t="str">
            <v>TECNOLOGIA</v>
          </cell>
          <cell r="J1370" t="str">
            <v>DESARROLLO DE PRODUCTOS</v>
          </cell>
          <cell r="K1370">
            <v>0</v>
          </cell>
          <cell r="L1370" t="str">
            <v>Activos</v>
          </cell>
          <cell r="M1370" t="str">
            <v>Fuera de Convenio</v>
          </cell>
          <cell r="N1370" t="str">
            <v>Indeterminado</v>
          </cell>
          <cell r="O1370" t="str">
            <v>Pta. Pto. GSM</v>
          </cell>
          <cell r="P1370">
            <v>35735</v>
          </cell>
        </row>
        <row r="1371">
          <cell r="A1371">
            <v>60002495</v>
          </cell>
          <cell r="B1371" t="str">
            <v>TAYLOR, MARIA ALEJANDRA</v>
          </cell>
          <cell r="C1371" t="str">
            <v>GERENTE</v>
          </cell>
          <cell r="D1371">
            <v>56</v>
          </cell>
          <cell r="E1371" t="str">
            <v>Industrial</v>
          </cell>
          <cell r="F1371" t="str">
            <v>Industrial PB Arg. S.A.</v>
          </cell>
          <cell r="G1371" t="str">
            <v>DIRECCION INDUSTRIAL</v>
          </cell>
          <cell r="H1371" t="str">
            <v>PLANTAS RSL/PGSM</v>
          </cell>
          <cell r="I1371" t="str">
            <v>CSMS</v>
          </cell>
          <cell r="J1371" t="str">
            <v>MEDIO AMBIENTE</v>
          </cell>
          <cell r="K1371">
            <v>0</v>
          </cell>
          <cell r="L1371" t="str">
            <v>Activos</v>
          </cell>
          <cell r="M1371" t="str">
            <v>Fuera de Convenio</v>
          </cell>
          <cell r="N1371" t="str">
            <v>Indeterminado</v>
          </cell>
          <cell r="O1371" t="str">
            <v>Pta. Pto. GSM</v>
          </cell>
          <cell r="P1371">
            <v>36404</v>
          </cell>
        </row>
        <row r="1372">
          <cell r="A1372">
            <v>60002864</v>
          </cell>
          <cell r="B1372" t="str">
            <v>CIANCIO, GUILLERMO CARLOS</v>
          </cell>
          <cell r="C1372" t="str">
            <v>INGENIERO SSR.</v>
          </cell>
          <cell r="D1372">
            <v>54</v>
          </cell>
          <cell r="E1372" t="str">
            <v>Industrial</v>
          </cell>
          <cell r="F1372" t="str">
            <v>Industrial PB Arg. S.A.</v>
          </cell>
          <cell r="G1372" t="str">
            <v>DIRECCION INDUSTRIAL</v>
          </cell>
          <cell r="H1372" t="str">
            <v>PLANTAS RSL/PGSM</v>
          </cell>
          <cell r="I1372" t="str">
            <v>OPTIMIZACION</v>
          </cell>
          <cell r="J1372" t="str">
            <v>INGENIERIA DE PROCESOS ESTIRENICOS/USINA</v>
          </cell>
          <cell r="K1372">
            <v>0</v>
          </cell>
          <cell r="L1372" t="str">
            <v>Activos</v>
          </cell>
          <cell r="M1372" t="str">
            <v>Fuera de Convenio</v>
          </cell>
          <cell r="N1372" t="str">
            <v>Indeterminado</v>
          </cell>
          <cell r="O1372" t="str">
            <v>Pta. Pto. GSM</v>
          </cell>
          <cell r="P1372">
            <v>37522</v>
          </cell>
        </row>
        <row r="1373">
          <cell r="A1373">
            <v>60002865</v>
          </cell>
          <cell r="B1373" t="str">
            <v>BONACORSI, HERNAN PEDRO</v>
          </cell>
          <cell r="C1373" t="str">
            <v>ANALISTA SR.</v>
          </cell>
          <cell r="D1373">
            <v>54</v>
          </cell>
          <cell r="E1373" t="str">
            <v>Industrial</v>
          </cell>
          <cell r="F1373" t="str">
            <v>Industrial PB Arg. S.A.</v>
          </cell>
          <cell r="G1373" t="str">
            <v>DIRECCION INDUSTRIAL</v>
          </cell>
          <cell r="H1373" t="str">
            <v>ING Y SOPORTE INDUSTRIAL</v>
          </cell>
          <cell r="I1373" t="str">
            <v>TECNOLOGIA</v>
          </cell>
          <cell r="J1373" t="str">
            <v>DESARROLLO DE PRODUCTOS</v>
          </cell>
          <cell r="K1373">
            <v>0</v>
          </cell>
          <cell r="L1373" t="str">
            <v>Activos</v>
          </cell>
          <cell r="M1373" t="str">
            <v>Fuera de Convenio</v>
          </cell>
          <cell r="N1373" t="str">
            <v>Indeterminado</v>
          </cell>
          <cell r="O1373" t="str">
            <v>Pta. Pto. GSM</v>
          </cell>
          <cell r="P1373">
            <v>36850</v>
          </cell>
        </row>
        <row r="1374">
          <cell r="A1374">
            <v>60003194</v>
          </cell>
          <cell r="B1374" t="str">
            <v>ORTENZI, LETICIA PAOLA</v>
          </cell>
          <cell r="C1374" t="str">
            <v>ANALISTA SSR.</v>
          </cell>
          <cell r="D1374">
            <v>53</v>
          </cell>
          <cell r="E1374" t="str">
            <v>Industrial</v>
          </cell>
          <cell r="F1374" t="str">
            <v>Industrial PB Arg. S.A.</v>
          </cell>
          <cell r="G1374" t="str">
            <v>DIRECCION INDUSTRIAL</v>
          </cell>
          <cell r="H1374" t="str">
            <v>ING Y SOPORTE INDUSTRIAL</v>
          </cell>
          <cell r="I1374" t="str">
            <v>TECNOLOGIA</v>
          </cell>
          <cell r="J1374" t="str">
            <v>DESARROLLO DE PRODUCTOS</v>
          </cell>
          <cell r="K1374">
            <v>0</v>
          </cell>
          <cell r="L1374" t="str">
            <v>Activos</v>
          </cell>
          <cell r="M1374" t="str">
            <v>Fuera de Convenio</v>
          </cell>
          <cell r="N1374" t="str">
            <v>Indeterminado</v>
          </cell>
          <cell r="O1374" t="str">
            <v>Pta. Pto. GSM</v>
          </cell>
          <cell r="P1374">
            <v>38718</v>
          </cell>
        </row>
        <row r="1375">
          <cell r="A1375">
            <v>60003784</v>
          </cell>
          <cell r="B1375" t="str">
            <v>BRAVO, ROCIO SOLEDAD</v>
          </cell>
          <cell r="C1375" t="str">
            <v>ANALISTA JR.</v>
          </cell>
          <cell r="D1375">
            <v>52</v>
          </cell>
          <cell r="E1375" t="str">
            <v>Industrial</v>
          </cell>
          <cell r="F1375" t="str">
            <v>Industrial PB Arg. S.A.</v>
          </cell>
          <cell r="G1375" t="str">
            <v>DIRECCION INDUSTRIAL</v>
          </cell>
          <cell r="H1375" t="str">
            <v>PLANTAS RSL/PGSM</v>
          </cell>
          <cell r="I1375" t="str">
            <v>OPTIMIZACION</v>
          </cell>
          <cell r="J1375" t="str">
            <v>LABORATORIO</v>
          </cell>
          <cell r="K1375" t="str">
            <v>LABORATORIO PGSM</v>
          </cell>
          <cell r="L1375" t="str">
            <v>Activos</v>
          </cell>
          <cell r="M1375" t="str">
            <v>Fuera de Convenio</v>
          </cell>
          <cell r="N1375" t="str">
            <v>Indeterminado</v>
          </cell>
          <cell r="O1375" t="str">
            <v>Pta. Pto. GSM</v>
          </cell>
          <cell r="P1375">
            <v>38329</v>
          </cell>
        </row>
        <row r="1376">
          <cell r="A1376">
            <v>60006085</v>
          </cell>
          <cell r="B1376" t="str">
            <v>MASTRANGELO, DIEGO</v>
          </cell>
          <cell r="C1376" t="str">
            <v>INGENIERO SR.</v>
          </cell>
          <cell r="D1376">
            <v>55</v>
          </cell>
          <cell r="E1376" t="str">
            <v>Industrial</v>
          </cell>
          <cell r="F1376" t="str">
            <v>Industrial PB Arg. S.A.</v>
          </cell>
          <cell r="G1376" t="str">
            <v>DIRECCION INDUSTRIAL</v>
          </cell>
          <cell r="H1376" t="str">
            <v>PLANTAS RSL/PGSM</v>
          </cell>
          <cell r="I1376" t="str">
            <v>INGENIERIA Y SERVICIOS</v>
          </cell>
          <cell r="J1376" t="str">
            <v>ALMACENES E INTENDENCIA</v>
          </cell>
          <cell r="K1376" t="str">
            <v>ALMACENES E INTENDENCIA PGSM</v>
          </cell>
          <cell r="L1376" t="str">
            <v>Activos</v>
          </cell>
          <cell r="M1376" t="str">
            <v>Fuera de Convenio</v>
          </cell>
          <cell r="N1376" t="str">
            <v>Indeterminado</v>
          </cell>
          <cell r="O1376" t="str">
            <v>Pta. Pto. GSM</v>
          </cell>
          <cell r="P1376">
            <v>39783</v>
          </cell>
        </row>
        <row r="1377">
          <cell r="A1377">
            <v>60000404</v>
          </cell>
          <cell r="B1377" t="str">
            <v>ALVAREZ, RUBEN</v>
          </cell>
          <cell r="C1377" t="str">
            <v>TECNICO</v>
          </cell>
          <cell r="D1377">
            <v>53</v>
          </cell>
          <cell r="E1377" t="str">
            <v>Industrial</v>
          </cell>
          <cell r="F1377" t="str">
            <v>Industrial PB Arg. S.A.</v>
          </cell>
          <cell r="G1377" t="str">
            <v>DIRECCION COMERCIAL</v>
          </cell>
          <cell r="H1377" t="str">
            <v>SOPORTE TECNICO Y OPERACIONES</v>
          </cell>
          <cell r="I1377" t="str">
            <v>SERVICIO TECNICO Y CONTROL DE CALIDAD</v>
          </cell>
          <cell r="J1377">
            <v>0</v>
          </cell>
          <cell r="K1377">
            <v>0</v>
          </cell>
          <cell r="L1377" t="str">
            <v>Activos</v>
          </cell>
          <cell r="M1377" t="str">
            <v>Fuera de Convenio</v>
          </cell>
          <cell r="N1377" t="str">
            <v>Indeterminado</v>
          </cell>
          <cell r="O1377" t="str">
            <v>Pta. Zarate</v>
          </cell>
          <cell r="P1377">
            <v>27546</v>
          </cell>
        </row>
        <row r="1378">
          <cell r="A1378">
            <v>60000405</v>
          </cell>
          <cell r="B1378" t="str">
            <v>NEGRETE, OSCAR</v>
          </cell>
          <cell r="C1378" t="str">
            <v>ANALISTA SR.</v>
          </cell>
          <cell r="D1378">
            <v>56</v>
          </cell>
          <cell r="E1378" t="str">
            <v>Funciones Centralizadas</v>
          </cell>
          <cell r="F1378" t="str">
            <v>Industrial PB Arg. S.A.</v>
          </cell>
          <cell r="G1378" t="str">
            <v>DIRECCION INDUSTRIAL</v>
          </cell>
          <cell r="H1378" t="str">
            <v>PLANTA ZARATE</v>
          </cell>
          <cell r="I1378" t="str">
            <v>RRHH</v>
          </cell>
          <cell r="J1378">
            <v>0</v>
          </cell>
          <cell r="K1378">
            <v>0</v>
          </cell>
          <cell r="L1378" t="str">
            <v>Activos</v>
          </cell>
          <cell r="M1378" t="str">
            <v>Fuera de Convenio</v>
          </cell>
          <cell r="N1378" t="str">
            <v>Indeterminado</v>
          </cell>
          <cell r="O1378" t="str">
            <v>Pta. Zarate</v>
          </cell>
          <cell r="P1378">
            <v>31868</v>
          </cell>
        </row>
        <row r="1379">
          <cell r="A1379">
            <v>60000500</v>
          </cell>
          <cell r="B1379" t="str">
            <v>SUIFFET, ADOLFO</v>
          </cell>
          <cell r="C1379" t="str">
            <v>GERENTE</v>
          </cell>
          <cell r="D1379">
            <v>59</v>
          </cell>
          <cell r="E1379" t="str">
            <v>Industrial</v>
          </cell>
          <cell r="F1379" t="str">
            <v>Industrial PB Arg. S.A.</v>
          </cell>
          <cell r="G1379" t="str">
            <v>DIRECCION INDUSTRIAL</v>
          </cell>
          <cell r="H1379" t="str">
            <v>PLANTA ZARATE</v>
          </cell>
          <cell r="I1379">
            <v>0</v>
          </cell>
          <cell r="J1379">
            <v>0</v>
          </cell>
          <cell r="K1379">
            <v>0</v>
          </cell>
          <cell r="L1379" t="str">
            <v>Activos</v>
          </cell>
          <cell r="M1379" t="str">
            <v>Fuera de Convenio</v>
          </cell>
          <cell r="N1379" t="str">
            <v>Indeterminado</v>
          </cell>
          <cell r="O1379" t="str">
            <v>Pta. Zarate</v>
          </cell>
          <cell r="P1379">
            <v>28946</v>
          </cell>
        </row>
        <row r="1380">
          <cell r="A1380">
            <v>60001500</v>
          </cell>
          <cell r="B1380" t="str">
            <v>BONTEMPI, NANCY RAQUEL</v>
          </cell>
          <cell r="C1380" t="str">
            <v>SECRETARIA</v>
          </cell>
          <cell r="D1380">
            <v>52</v>
          </cell>
          <cell r="E1380" t="str">
            <v>Funciones Centralizadas</v>
          </cell>
          <cell r="F1380" t="str">
            <v>Industrial PB Arg. S.A.</v>
          </cell>
          <cell r="G1380" t="str">
            <v>DIRECCION INDUSTRIAL</v>
          </cell>
          <cell r="H1380" t="str">
            <v>PLANTA ZARATE</v>
          </cell>
          <cell r="I1380">
            <v>0</v>
          </cell>
          <cell r="J1380">
            <v>0</v>
          </cell>
          <cell r="K1380">
            <v>0</v>
          </cell>
          <cell r="L1380" t="str">
            <v>Activos</v>
          </cell>
          <cell r="M1380" t="str">
            <v>Fuera de Convenio</v>
          </cell>
          <cell r="N1380" t="str">
            <v>Indeterminado</v>
          </cell>
          <cell r="O1380" t="str">
            <v>Pta. Zarate</v>
          </cell>
          <cell r="P1380">
            <v>32660</v>
          </cell>
        </row>
        <row r="1381">
          <cell r="A1381">
            <v>60001635</v>
          </cell>
          <cell r="B1381" t="str">
            <v>VENANZI, NANCI ROSANA</v>
          </cell>
          <cell r="C1381" t="str">
            <v>SUPERVISOR</v>
          </cell>
          <cell r="D1381">
            <v>53</v>
          </cell>
          <cell r="E1381" t="str">
            <v>Industrial</v>
          </cell>
          <cell r="F1381" t="str">
            <v>Industrial PB Arg. S.A.</v>
          </cell>
          <cell r="G1381" t="str">
            <v>DIRECCION INDUSTRIAL</v>
          </cell>
          <cell r="H1381" t="str">
            <v>PLANTA ZARATE</v>
          </cell>
          <cell r="I1381" t="str">
            <v>LOGISTICA Y ALMACENES</v>
          </cell>
          <cell r="J1381" t="str">
            <v>ALMACENES</v>
          </cell>
          <cell r="K1381">
            <v>0</v>
          </cell>
          <cell r="L1381" t="str">
            <v>Activos</v>
          </cell>
          <cell r="M1381" t="str">
            <v>Fuera de Convenio</v>
          </cell>
          <cell r="N1381" t="str">
            <v>Indeterminado</v>
          </cell>
          <cell r="O1381" t="str">
            <v>Pta. Zarate</v>
          </cell>
          <cell r="P1381">
            <v>35827</v>
          </cell>
        </row>
        <row r="1382">
          <cell r="A1382">
            <v>60001947</v>
          </cell>
          <cell r="B1382" t="str">
            <v>BRUNO, RODOLFO ALEJANDRO</v>
          </cell>
          <cell r="C1382" t="str">
            <v>SUPERVISOR</v>
          </cell>
          <cell r="D1382">
            <v>55</v>
          </cell>
          <cell r="E1382" t="str">
            <v>Industrial</v>
          </cell>
          <cell r="F1382" t="str">
            <v>Industrial PB Arg. S.A.</v>
          </cell>
          <cell r="G1382" t="str">
            <v>DIRECCION INDUSTRIAL</v>
          </cell>
          <cell r="H1382" t="str">
            <v>PLANTA ZARATE</v>
          </cell>
          <cell r="I1382" t="str">
            <v>CSMS, GESTION Y LABORATORIO</v>
          </cell>
          <cell r="J1382" t="str">
            <v>LABORATORIO</v>
          </cell>
          <cell r="K1382">
            <v>0</v>
          </cell>
          <cell r="L1382" t="str">
            <v>Activos</v>
          </cell>
          <cell r="M1382" t="str">
            <v>Fuera de Convenio</v>
          </cell>
          <cell r="N1382" t="str">
            <v>Indeterminado</v>
          </cell>
          <cell r="O1382" t="str">
            <v>Pta. Zarate</v>
          </cell>
          <cell r="P1382">
            <v>35975</v>
          </cell>
        </row>
        <row r="1383">
          <cell r="A1383">
            <v>60002031</v>
          </cell>
          <cell r="B1383" t="str">
            <v>SCHIAVON, ANA VERONICA</v>
          </cell>
          <cell r="C1383" t="str">
            <v>INGENIERO SR.</v>
          </cell>
          <cell r="D1383">
            <v>55</v>
          </cell>
          <cell r="E1383" t="str">
            <v>Industrial</v>
          </cell>
          <cell r="F1383" t="str">
            <v>Industrial PB Arg. S.A.</v>
          </cell>
          <cell r="G1383" t="str">
            <v>DIRECCION INDUSTRIAL</v>
          </cell>
          <cell r="H1383" t="str">
            <v>PLANTA ZARATE</v>
          </cell>
          <cell r="I1383" t="str">
            <v>CSMS, GESTION Y LABORATORIO</v>
          </cell>
          <cell r="J1383" t="str">
            <v>GESTION</v>
          </cell>
          <cell r="K1383">
            <v>0</v>
          </cell>
          <cell r="L1383" t="str">
            <v>Activos</v>
          </cell>
          <cell r="M1383" t="str">
            <v>Fuera de Convenio</v>
          </cell>
          <cell r="N1383" t="str">
            <v>Indeterminado</v>
          </cell>
          <cell r="O1383" t="str">
            <v>Pta. Zarate</v>
          </cell>
          <cell r="P1383">
            <v>34486</v>
          </cell>
        </row>
        <row r="1384">
          <cell r="A1384">
            <v>60002350</v>
          </cell>
          <cell r="B1384" t="str">
            <v>MARTINELLI, GUSTAVO ERNESTO</v>
          </cell>
          <cell r="C1384" t="str">
            <v>SUPERVISOR</v>
          </cell>
          <cell r="D1384">
            <v>55</v>
          </cell>
          <cell r="E1384" t="str">
            <v>Industrial</v>
          </cell>
          <cell r="F1384" t="str">
            <v>Industrial PB Arg. S.A.</v>
          </cell>
          <cell r="G1384" t="str">
            <v>DIRECCION INDUSTRIAL</v>
          </cell>
          <cell r="H1384" t="str">
            <v>PLANTA ZARATE</v>
          </cell>
          <cell r="I1384" t="str">
            <v>MANTENIMIENTO, PROYECTOS Y S.N.I.</v>
          </cell>
          <cell r="J1384" t="str">
            <v>MANTENIMIENTO MECANICO</v>
          </cell>
          <cell r="K1384">
            <v>0</v>
          </cell>
          <cell r="L1384" t="str">
            <v>Activos</v>
          </cell>
          <cell r="M1384" t="str">
            <v>Fuera de Convenio</v>
          </cell>
          <cell r="N1384" t="str">
            <v>Indeterminado</v>
          </cell>
          <cell r="O1384" t="str">
            <v>Pta. Zarate</v>
          </cell>
          <cell r="P1384">
            <v>38719</v>
          </cell>
        </row>
        <row r="1385">
          <cell r="A1385">
            <v>60002875</v>
          </cell>
          <cell r="B1385" t="str">
            <v>MARABELLI, WALTER JOSE</v>
          </cell>
          <cell r="C1385" t="str">
            <v>PLANIFICADOR SR.</v>
          </cell>
          <cell r="D1385">
            <v>54</v>
          </cell>
          <cell r="E1385" t="str">
            <v>Industrial</v>
          </cell>
          <cell r="F1385" t="str">
            <v>Industrial PB Arg. S.A.</v>
          </cell>
          <cell r="G1385" t="str">
            <v>DIRECCION INDUSTRIAL</v>
          </cell>
          <cell r="H1385" t="str">
            <v>PLANTA ZARATE</v>
          </cell>
          <cell r="I1385" t="str">
            <v>MANTENIMIENTO, PROYECTOS Y S.N.I.</v>
          </cell>
          <cell r="J1385" t="str">
            <v>MANTENIMIENTO ELECTROINSTRUMENTACION</v>
          </cell>
          <cell r="K1385">
            <v>0</v>
          </cell>
          <cell r="L1385" t="str">
            <v>Activos</v>
          </cell>
          <cell r="M1385" t="str">
            <v>Fuera de Convenio</v>
          </cell>
          <cell r="N1385" t="str">
            <v>Indeterminado</v>
          </cell>
          <cell r="O1385" t="str">
            <v>Pta. Zarate</v>
          </cell>
          <cell r="P1385">
            <v>36220</v>
          </cell>
        </row>
        <row r="1386">
          <cell r="A1386">
            <v>60003399</v>
          </cell>
          <cell r="B1386" t="str">
            <v>VILLANUEVA, MAURO</v>
          </cell>
          <cell r="C1386" t="str">
            <v>SUPERVISOR</v>
          </cell>
          <cell r="D1386">
            <v>54</v>
          </cell>
          <cell r="E1386" t="str">
            <v>Industrial</v>
          </cell>
          <cell r="F1386" t="str">
            <v>Industrial PB Arg. S.A.</v>
          </cell>
          <cell r="G1386" t="str">
            <v>DIRECCION INDUSTRIAL</v>
          </cell>
          <cell r="H1386" t="str">
            <v>PLANTA ZARATE</v>
          </cell>
          <cell r="I1386" t="str">
            <v>OPERACIONES Y PROCESOS</v>
          </cell>
          <cell r="J1386" t="str">
            <v>OPERACIONES</v>
          </cell>
          <cell r="K1386" t="str">
            <v>OPERACIONES PTE</v>
          </cell>
          <cell r="L1386" t="str">
            <v>Activos</v>
          </cell>
          <cell r="M1386" t="str">
            <v>Fuera de Convenio</v>
          </cell>
          <cell r="N1386" t="str">
            <v>Indeterminado</v>
          </cell>
          <cell r="O1386" t="str">
            <v>Pta. Zarate</v>
          </cell>
          <cell r="P1386">
            <v>36008</v>
          </cell>
        </row>
        <row r="1387">
          <cell r="A1387">
            <v>60000407</v>
          </cell>
          <cell r="B1387" t="str">
            <v>FRAIRE, ABEL</v>
          </cell>
          <cell r="C1387" t="str">
            <v>ASESOR</v>
          </cell>
          <cell r="D1387">
            <v>62</v>
          </cell>
          <cell r="E1387" t="str">
            <v>Industrial</v>
          </cell>
          <cell r="F1387" t="str">
            <v>Industrial PB Arg. S.A.</v>
          </cell>
          <cell r="G1387" t="str">
            <v>DIRECCION INDUSTRIAL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 t="str">
            <v>Activos</v>
          </cell>
          <cell r="M1387" t="str">
            <v>Fuera de Convenio</v>
          </cell>
          <cell r="N1387" t="str">
            <v>Indeterminado</v>
          </cell>
          <cell r="O1387" t="str">
            <v>Edif. Petrobras</v>
          </cell>
          <cell r="P1387">
            <v>28703</v>
          </cell>
        </row>
        <row r="1388">
          <cell r="A1388">
            <v>60000421</v>
          </cell>
          <cell r="B1388" t="str">
            <v>ZANETTI DE RUSCH, SUSANA</v>
          </cell>
          <cell r="C1388" t="str">
            <v>SECRETARIA</v>
          </cell>
          <cell r="D1388">
            <v>53</v>
          </cell>
          <cell r="E1388" t="str">
            <v>Funciones Centralizadas</v>
          </cell>
          <cell r="F1388" t="str">
            <v>Industrial PB Arg. S.A.</v>
          </cell>
          <cell r="G1388" t="str">
            <v>DIRECCION INDUSTRIAL</v>
          </cell>
          <cell r="H1388" t="str">
            <v>ING Y SOPORTE INDUSTRIAL</v>
          </cell>
          <cell r="I1388">
            <v>0</v>
          </cell>
          <cell r="J1388">
            <v>0</v>
          </cell>
          <cell r="K1388">
            <v>0</v>
          </cell>
          <cell r="L1388" t="str">
            <v>Activos</v>
          </cell>
          <cell r="M1388" t="str">
            <v>Fuera de Convenio</v>
          </cell>
          <cell r="N1388" t="str">
            <v>Indeterminado</v>
          </cell>
          <cell r="O1388" t="str">
            <v>Edif. Petrobras</v>
          </cell>
          <cell r="P1388">
            <v>31747</v>
          </cell>
        </row>
        <row r="1389">
          <cell r="A1389">
            <v>60001045</v>
          </cell>
          <cell r="B1389" t="str">
            <v>GAONA ARELLANO, MIGUEL ANGEL</v>
          </cell>
          <cell r="C1389" t="str">
            <v>COORDINADOR</v>
          </cell>
          <cell r="D1389">
            <v>56</v>
          </cell>
          <cell r="E1389" t="str">
            <v>Industrial</v>
          </cell>
          <cell r="F1389" t="str">
            <v>Industrial PB Arg. S.A.</v>
          </cell>
          <cell r="G1389" t="str">
            <v>DIRECCION INDUSTRIAL</v>
          </cell>
          <cell r="H1389" t="str">
            <v>ING Y SOPORTE INDUSTRIAL</v>
          </cell>
          <cell r="I1389" t="str">
            <v>GESTION OPERATIVA DE PLANTAS</v>
          </cell>
          <cell r="J1389" t="str">
            <v>GESTION</v>
          </cell>
          <cell r="K1389">
            <v>0</v>
          </cell>
          <cell r="L1389" t="str">
            <v>Activos</v>
          </cell>
          <cell r="M1389" t="str">
            <v>Fuera de Convenio</v>
          </cell>
          <cell r="N1389" t="str">
            <v>Indeterminado</v>
          </cell>
          <cell r="O1389" t="str">
            <v>Edif. Petrobras</v>
          </cell>
          <cell r="P1389">
            <v>33664</v>
          </cell>
        </row>
        <row r="1390">
          <cell r="A1390">
            <v>60001270</v>
          </cell>
          <cell r="B1390" t="str">
            <v>CAROZZI, PAULO SEBASTIAN</v>
          </cell>
          <cell r="C1390" t="str">
            <v>GERENTE</v>
          </cell>
          <cell r="D1390">
            <v>58</v>
          </cell>
          <cell r="E1390" t="str">
            <v>Industrial</v>
          </cell>
          <cell r="F1390" t="str">
            <v>Industrial PB Arg. S.A.</v>
          </cell>
          <cell r="G1390" t="str">
            <v>DIRECCION INDUSTRIAL</v>
          </cell>
          <cell r="H1390" t="str">
            <v>PLANTA BAHIA BLANCA</v>
          </cell>
          <cell r="I1390" t="str">
            <v>OPTIMIZACION</v>
          </cell>
          <cell r="J1390">
            <v>0</v>
          </cell>
          <cell r="K1390">
            <v>0</v>
          </cell>
          <cell r="L1390" t="str">
            <v>Activos</v>
          </cell>
          <cell r="M1390" t="str">
            <v>Fuera de Convenio</v>
          </cell>
          <cell r="N1390" t="str">
            <v>Indeterminado</v>
          </cell>
          <cell r="O1390" t="str">
            <v>Edif. Petrobras</v>
          </cell>
          <cell r="P1390">
            <v>34335</v>
          </cell>
        </row>
        <row r="1391">
          <cell r="A1391">
            <v>60001918</v>
          </cell>
          <cell r="B1391" t="str">
            <v>HAEBERLE, SILVINA MARCELA</v>
          </cell>
          <cell r="C1391" t="str">
            <v>SECRETARIA</v>
          </cell>
          <cell r="D1391">
            <v>54</v>
          </cell>
          <cell r="E1391" t="str">
            <v>Funciones Centralizadas</v>
          </cell>
          <cell r="F1391" t="str">
            <v>Industrial PB Arg. S.A.</v>
          </cell>
          <cell r="G1391" t="str">
            <v>DIRECCION INDUSTRIAL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 t="str">
            <v>Activos</v>
          </cell>
          <cell r="M1391" t="str">
            <v>Fuera de Convenio</v>
          </cell>
          <cell r="N1391" t="str">
            <v>Indeterminado</v>
          </cell>
          <cell r="O1391" t="str">
            <v>Edif. Petrobras</v>
          </cell>
          <cell r="P1391">
            <v>35551</v>
          </cell>
        </row>
        <row r="1392">
          <cell r="A1392">
            <v>60002067</v>
          </cell>
          <cell r="B1392" t="str">
            <v>SOLA, FABIO JOSE</v>
          </cell>
          <cell r="C1392" t="str">
            <v>COORDINADOR</v>
          </cell>
          <cell r="D1392">
            <v>56</v>
          </cell>
          <cell r="E1392" t="str">
            <v>Industrial</v>
          </cell>
          <cell r="F1392" t="str">
            <v>Industrial PB Arg. S.A.</v>
          </cell>
          <cell r="G1392" t="str">
            <v>DIRECCION INDUSTRIAL</v>
          </cell>
          <cell r="H1392" t="str">
            <v>ING Y SOPORTE INDUSTRIAL</v>
          </cell>
          <cell r="I1392" t="str">
            <v>TECNOLOGIA</v>
          </cell>
          <cell r="J1392" t="str">
            <v>OPTIMIZACIÓN</v>
          </cell>
          <cell r="K1392">
            <v>0</v>
          </cell>
          <cell r="L1392" t="str">
            <v>Activos</v>
          </cell>
          <cell r="M1392" t="str">
            <v>Fuera de Convenio</v>
          </cell>
          <cell r="N1392" t="str">
            <v>Indeterminado</v>
          </cell>
          <cell r="O1392" t="str">
            <v>Edif. Petrobras</v>
          </cell>
          <cell r="P1392">
            <v>38628</v>
          </cell>
        </row>
        <row r="1393">
          <cell r="A1393">
            <v>60004583</v>
          </cell>
          <cell r="B1393" t="str">
            <v>VAQUER, JOSE MARIA</v>
          </cell>
          <cell r="C1393" t="str">
            <v>GERENTE</v>
          </cell>
          <cell r="D1393">
            <v>58</v>
          </cell>
          <cell r="E1393" t="str">
            <v>Industrial</v>
          </cell>
          <cell r="F1393" t="str">
            <v>Industrial PB Arg. S.A.</v>
          </cell>
          <cell r="G1393" t="str">
            <v>DIRECCION COMERCIAL</v>
          </cell>
          <cell r="H1393" t="str">
            <v>PLANIFICACION Y SUMINISTROS</v>
          </cell>
          <cell r="I1393" t="str">
            <v>TRANSPORTE MARITIMO</v>
          </cell>
          <cell r="J1393">
            <v>0</v>
          </cell>
          <cell r="K1393">
            <v>0</v>
          </cell>
          <cell r="L1393" t="str">
            <v>Activos</v>
          </cell>
          <cell r="M1393" t="str">
            <v>Fuera de Convenio</v>
          </cell>
          <cell r="N1393" t="str">
            <v>Indeterminado</v>
          </cell>
          <cell r="O1393" t="str">
            <v>Edif. Petrobras</v>
          </cell>
          <cell r="P1393">
            <v>34001</v>
          </cell>
        </row>
        <row r="1394">
          <cell r="A1394">
            <v>60000070</v>
          </cell>
          <cell r="B1394" t="str">
            <v>MARCHISIO, ANIBAL JUAN</v>
          </cell>
          <cell r="C1394" t="str">
            <v>ANALISTA SR.</v>
          </cell>
          <cell r="D1394">
            <v>54</v>
          </cell>
          <cell r="E1394" t="str">
            <v>Industrial</v>
          </cell>
          <cell r="F1394" t="str">
            <v>Industrial PB Arg. S.A.</v>
          </cell>
          <cell r="G1394" t="str">
            <v>DIRECCION INDUSTRIAL</v>
          </cell>
          <cell r="H1394" t="str">
            <v>PLANTAS RSL/PGSM</v>
          </cell>
          <cell r="I1394" t="str">
            <v>INGENIERIA Y SERVICIOS</v>
          </cell>
          <cell r="J1394" t="str">
            <v>ALMACENES E INTENDENCIA</v>
          </cell>
          <cell r="K1394" t="str">
            <v>ALMACENES E INTENDENCIA PGSM</v>
          </cell>
          <cell r="L1394" t="str">
            <v>Activos</v>
          </cell>
          <cell r="M1394" t="str">
            <v>Fuera de Convenio</v>
          </cell>
          <cell r="N1394" t="str">
            <v>Indeterminado</v>
          </cell>
          <cell r="O1394" t="str">
            <v>Pta. Pto. GSM</v>
          </cell>
          <cell r="P1394">
            <v>25689</v>
          </cell>
        </row>
        <row r="1395">
          <cell r="A1395">
            <v>60000131</v>
          </cell>
          <cell r="B1395" t="str">
            <v>CUELLO, RUBEN NICOLAS</v>
          </cell>
          <cell r="C1395" t="str">
            <v>GERENTE</v>
          </cell>
          <cell r="D1395">
            <v>58</v>
          </cell>
          <cell r="E1395" t="str">
            <v>Industrial</v>
          </cell>
          <cell r="F1395" t="str">
            <v>Industrial PB Arg. S.A.</v>
          </cell>
          <cell r="G1395" t="str">
            <v>DIRECCION INDUSTRIAL</v>
          </cell>
          <cell r="H1395" t="str">
            <v>PLANTAS RSL/PGSM</v>
          </cell>
          <cell r="I1395" t="str">
            <v>OPERACIONES DE RSL/REFORMA</v>
          </cell>
          <cell r="J1395" t="str">
            <v>REFORMADORA Y DERIVADOS DE PGSM</v>
          </cell>
          <cell r="K1395">
            <v>0</v>
          </cell>
          <cell r="L1395" t="str">
            <v>Activos</v>
          </cell>
          <cell r="M1395" t="str">
            <v>Fuera de Convenio</v>
          </cell>
          <cell r="N1395" t="str">
            <v>Indeterminado</v>
          </cell>
          <cell r="O1395" t="str">
            <v>Pta. Pto. GSM</v>
          </cell>
          <cell r="P1395">
            <v>34060</v>
          </cell>
        </row>
        <row r="1396">
          <cell r="A1396">
            <v>60000189</v>
          </cell>
          <cell r="B1396" t="str">
            <v>MAGINI, ERNESTO</v>
          </cell>
          <cell r="C1396" t="str">
            <v>ANALISTA</v>
          </cell>
          <cell r="D1396">
            <v>54</v>
          </cell>
          <cell r="E1396" t="str">
            <v>Industrial</v>
          </cell>
          <cell r="F1396" t="str">
            <v>Industrial PB Arg. S.A.</v>
          </cell>
          <cell r="G1396" t="str">
            <v>DIRECCION INDUSTRIAL</v>
          </cell>
          <cell r="H1396" t="str">
            <v>PLANTAS RSL/PGSM</v>
          </cell>
          <cell r="I1396" t="str">
            <v>OPTIMIZACION</v>
          </cell>
          <cell r="J1396" t="str">
            <v>LABORATORIO</v>
          </cell>
          <cell r="K1396" t="str">
            <v>LABORATORIO PGSM</v>
          </cell>
          <cell r="L1396" t="str">
            <v>Activos</v>
          </cell>
          <cell r="M1396" t="str">
            <v>Fuera de Convenio</v>
          </cell>
          <cell r="N1396" t="str">
            <v>Indeterminado</v>
          </cell>
          <cell r="O1396" t="str">
            <v>Pta. Pto. GSM</v>
          </cell>
          <cell r="P1396">
            <v>26390</v>
          </cell>
        </row>
        <row r="1397">
          <cell r="A1397">
            <v>60000194</v>
          </cell>
          <cell r="B1397" t="str">
            <v>MARTIN, JUAN CARLOS</v>
          </cell>
          <cell r="C1397" t="str">
            <v>INGENIERO</v>
          </cell>
          <cell r="D1397">
            <v>53</v>
          </cell>
          <cell r="E1397" t="str">
            <v>Industrial</v>
          </cell>
          <cell r="F1397" t="str">
            <v>Industrial PB Arg. S.A.</v>
          </cell>
          <cell r="G1397" t="str">
            <v>DIRECCION INDUSTRIAL</v>
          </cell>
          <cell r="H1397" t="str">
            <v>PLANTAS RSL/PGSM</v>
          </cell>
          <cell r="I1397" t="str">
            <v>INGENIERIA Y SERVICIOS</v>
          </cell>
          <cell r="J1397" t="str">
            <v>INGENIERIA Y OBRA</v>
          </cell>
          <cell r="K1397" t="str">
            <v>INGENIERIA Y OBRA PGSM</v>
          </cell>
          <cell r="L1397" t="str">
            <v>Activos</v>
          </cell>
          <cell r="M1397" t="str">
            <v>Fuera de Convenio</v>
          </cell>
          <cell r="N1397" t="str">
            <v>Indeterminado</v>
          </cell>
          <cell r="O1397" t="str">
            <v>Pta. Pto. GSM</v>
          </cell>
          <cell r="P1397">
            <v>36991</v>
          </cell>
        </row>
        <row r="1398">
          <cell r="A1398">
            <v>60000230</v>
          </cell>
          <cell r="B1398" t="str">
            <v>LANDEIRA, EDUARDO LUIS</v>
          </cell>
          <cell r="C1398" t="str">
            <v>GERENTE</v>
          </cell>
          <cell r="D1398">
            <v>58</v>
          </cell>
          <cell r="E1398" t="str">
            <v>Industrial</v>
          </cell>
          <cell r="F1398" t="str">
            <v>Industrial PB Arg. S.A.</v>
          </cell>
          <cell r="G1398" t="str">
            <v>DIRECCION INDUSTRIAL</v>
          </cell>
          <cell r="H1398" t="str">
            <v>PLANTAS RSL/PGSM</v>
          </cell>
          <cell r="I1398" t="str">
            <v>CSMS</v>
          </cell>
          <cell r="J1398">
            <v>0</v>
          </cell>
          <cell r="K1398">
            <v>0</v>
          </cell>
          <cell r="L1398" t="str">
            <v>Activos</v>
          </cell>
          <cell r="M1398" t="str">
            <v>Fuera de Convenio</v>
          </cell>
          <cell r="N1398" t="str">
            <v>Indeterminado</v>
          </cell>
          <cell r="O1398" t="str">
            <v>Pta. Pto. GSM</v>
          </cell>
          <cell r="P1398">
            <v>36192</v>
          </cell>
        </row>
        <row r="1399">
          <cell r="A1399">
            <v>60000295</v>
          </cell>
          <cell r="B1399" t="str">
            <v>HERNANDEZ, ABELARDO RAMON</v>
          </cell>
          <cell r="C1399" t="str">
            <v>ADMINISTRATIVO SR.</v>
          </cell>
          <cell r="D1399">
            <v>51</v>
          </cell>
          <cell r="E1399" t="str">
            <v>Industrial</v>
          </cell>
          <cell r="F1399" t="str">
            <v>Industrial PB Arg. S.A.</v>
          </cell>
          <cell r="G1399" t="str">
            <v>DIRECCION INDUSTRIAL</v>
          </cell>
          <cell r="H1399" t="str">
            <v>PLANTAS RSL/PGSM</v>
          </cell>
          <cell r="I1399" t="str">
            <v>INGENIERIA Y SERVICIOS</v>
          </cell>
          <cell r="J1399" t="str">
            <v>ALMACENES E INTENDENCIA</v>
          </cell>
          <cell r="K1399" t="str">
            <v>ALMACENES E INTENDENCIA PGSM</v>
          </cell>
          <cell r="L1399" t="str">
            <v>Activos</v>
          </cell>
          <cell r="M1399" t="str">
            <v>Fuera de Convenio</v>
          </cell>
          <cell r="N1399" t="str">
            <v>Indeterminado</v>
          </cell>
          <cell r="O1399" t="str">
            <v>Pta. Pto. GSM</v>
          </cell>
          <cell r="P1399">
            <v>34001</v>
          </cell>
        </row>
        <row r="1400">
          <cell r="A1400">
            <v>60000397</v>
          </cell>
          <cell r="B1400" t="str">
            <v>RAGO, ANGEL EDGARDO</v>
          </cell>
          <cell r="C1400" t="str">
            <v>INSPECTOR SR.</v>
          </cell>
          <cell r="D1400">
            <v>54</v>
          </cell>
          <cell r="E1400" t="str">
            <v>Industrial</v>
          </cell>
          <cell r="F1400" t="str">
            <v>Industrial PB Arg. S.A.</v>
          </cell>
          <cell r="G1400" t="str">
            <v>DIRECCION INDUSTRIAL</v>
          </cell>
          <cell r="H1400" t="str">
            <v>PLANTAS RSL/PGSM</v>
          </cell>
          <cell r="I1400" t="str">
            <v>INGENIERIA Y SERVICIOS</v>
          </cell>
          <cell r="J1400" t="str">
            <v>INSPECCION Y DUCTOS</v>
          </cell>
          <cell r="K1400" t="str">
            <v>INSPECCION Y DUCTOS PGSM</v>
          </cell>
          <cell r="L1400" t="str">
            <v>Activos</v>
          </cell>
          <cell r="M1400" t="str">
            <v>Fuera de Convenio</v>
          </cell>
          <cell r="N1400" t="str">
            <v>Indeterminado</v>
          </cell>
          <cell r="O1400" t="str">
            <v>Pta. Pto. GSM</v>
          </cell>
          <cell r="P1400">
            <v>27607</v>
          </cell>
        </row>
        <row r="1401">
          <cell r="A1401">
            <v>60000403</v>
          </cell>
          <cell r="B1401" t="str">
            <v>GONZALEZ, OSCAR RAMON</v>
          </cell>
          <cell r="C1401" t="str">
            <v>ENFERMERO</v>
          </cell>
          <cell r="D1401">
            <v>50</v>
          </cell>
          <cell r="E1401" t="str">
            <v>Industrial</v>
          </cell>
          <cell r="F1401" t="str">
            <v>Industrial PB Arg. S.A.</v>
          </cell>
          <cell r="G1401" t="str">
            <v>DIRECCION INDUSTRIAL</v>
          </cell>
          <cell r="H1401" t="str">
            <v>PLANTAS RSL/PGSM</v>
          </cell>
          <cell r="I1401" t="str">
            <v>CSMS</v>
          </cell>
          <cell r="J1401" t="str">
            <v>SALUD OCUPACIONAL</v>
          </cell>
          <cell r="K1401">
            <v>0</v>
          </cell>
          <cell r="L1401" t="str">
            <v>Activos</v>
          </cell>
          <cell r="M1401" t="str">
            <v>Fuera de Convenio</v>
          </cell>
          <cell r="N1401" t="str">
            <v>Indeterminado</v>
          </cell>
          <cell r="O1401" t="str">
            <v>Pta. Pto. GSM</v>
          </cell>
          <cell r="P1401">
            <v>34516</v>
          </cell>
        </row>
        <row r="1402">
          <cell r="A1402">
            <v>60000456</v>
          </cell>
          <cell r="B1402" t="str">
            <v>CABANILLAS, RAFAEL SANTIAGO</v>
          </cell>
          <cell r="C1402" t="str">
            <v>SUPERVISOR</v>
          </cell>
          <cell r="D1402">
            <v>55</v>
          </cell>
          <cell r="E1402" t="str">
            <v>Industrial</v>
          </cell>
          <cell r="F1402" t="str">
            <v>Industrial PB Arg. S.A.</v>
          </cell>
          <cell r="G1402" t="str">
            <v>DIRECCION INDUSTRIAL</v>
          </cell>
          <cell r="H1402" t="str">
            <v>PLANTAS RSL/PGSM</v>
          </cell>
          <cell r="I1402" t="str">
            <v>MANTENIMIENTO</v>
          </cell>
          <cell r="J1402" t="str">
            <v>INSTRUMENTOS</v>
          </cell>
          <cell r="K1402">
            <v>0</v>
          </cell>
          <cell r="L1402" t="str">
            <v>Activos</v>
          </cell>
          <cell r="M1402" t="str">
            <v>Fuera de Convenio</v>
          </cell>
          <cell r="N1402" t="str">
            <v>Indeterminado</v>
          </cell>
          <cell r="O1402" t="str">
            <v>Pta. Pto. GSM</v>
          </cell>
          <cell r="P1402">
            <v>32994</v>
          </cell>
        </row>
        <row r="1403">
          <cell r="A1403">
            <v>60000506</v>
          </cell>
          <cell r="B1403" t="str">
            <v>CARAMUTI, ENRIQUE ALBERTO</v>
          </cell>
          <cell r="C1403" t="str">
            <v>ANALISTA SSR.</v>
          </cell>
          <cell r="D1403">
            <v>53</v>
          </cell>
          <cell r="E1403" t="str">
            <v>Industrial</v>
          </cell>
          <cell r="F1403" t="str">
            <v>Industrial PB Arg. S.A.</v>
          </cell>
          <cell r="G1403" t="str">
            <v>DIRECCION INDUSTRIAL</v>
          </cell>
          <cell r="H1403" t="str">
            <v>PLANTAS RSL/PGSM</v>
          </cell>
          <cell r="I1403" t="str">
            <v>OPTIMIZACION</v>
          </cell>
          <cell r="J1403" t="str">
            <v>LABORATORIO</v>
          </cell>
          <cell r="K1403" t="str">
            <v>LABORATORIO PGSM</v>
          </cell>
          <cell r="L1403" t="str">
            <v>Activos</v>
          </cell>
          <cell r="M1403" t="str">
            <v>Fuera de Convenio</v>
          </cell>
          <cell r="N1403" t="str">
            <v>Indeterminado</v>
          </cell>
          <cell r="O1403" t="str">
            <v>Pta. Pto. GSM</v>
          </cell>
          <cell r="P1403">
            <v>34578</v>
          </cell>
        </row>
        <row r="1404">
          <cell r="A1404">
            <v>60000523</v>
          </cell>
          <cell r="B1404" t="str">
            <v>MOYANO, ROBERTO ARMANDO</v>
          </cell>
          <cell r="C1404" t="str">
            <v>GERENTE</v>
          </cell>
          <cell r="D1404">
            <v>56</v>
          </cell>
          <cell r="E1404" t="str">
            <v>Industrial</v>
          </cell>
          <cell r="F1404" t="str">
            <v>Industrial PB Arg. S.A.</v>
          </cell>
          <cell r="G1404" t="str">
            <v>DIRECCION INDUSTRIAL</v>
          </cell>
          <cell r="H1404" t="str">
            <v>PLANTAS RSL/PGSM</v>
          </cell>
          <cell r="I1404" t="str">
            <v>INGENIERIA Y SERVICIOS</v>
          </cell>
          <cell r="J1404" t="str">
            <v>ALMACENES E INTENDENCIA</v>
          </cell>
          <cell r="K1404">
            <v>0</v>
          </cell>
          <cell r="L1404" t="str">
            <v>Activos</v>
          </cell>
          <cell r="M1404" t="str">
            <v>Fuera de Convenio</v>
          </cell>
          <cell r="N1404" t="str">
            <v>Indeterminado</v>
          </cell>
          <cell r="O1404" t="str">
            <v>Pta. Pto. GSM</v>
          </cell>
          <cell r="P1404">
            <v>28307</v>
          </cell>
        </row>
        <row r="1405">
          <cell r="A1405">
            <v>60000631</v>
          </cell>
          <cell r="B1405" t="str">
            <v>ARRIGONI, NESTOR HUGO</v>
          </cell>
          <cell r="C1405" t="str">
            <v>SUPERVISOR DE TURNO</v>
          </cell>
          <cell r="D1405">
            <v>54</v>
          </cell>
          <cell r="E1405" t="str">
            <v>Industrial</v>
          </cell>
          <cell r="F1405" t="str">
            <v>Industrial PB Arg. S.A.</v>
          </cell>
          <cell r="G1405" t="str">
            <v>DIRECCION INDUSTRIAL</v>
          </cell>
          <cell r="H1405" t="str">
            <v>PLANTAS RSL/PGSM</v>
          </cell>
          <cell r="I1405" t="str">
            <v>OPTIMIZACION</v>
          </cell>
          <cell r="J1405" t="str">
            <v>LABORATORIO</v>
          </cell>
          <cell r="K1405" t="str">
            <v>LABORATORIO PGSM</v>
          </cell>
          <cell r="L1405" t="str">
            <v>Activos</v>
          </cell>
          <cell r="M1405" t="str">
            <v>Fuera de Convenio</v>
          </cell>
          <cell r="N1405" t="str">
            <v>Indeterminado</v>
          </cell>
          <cell r="O1405" t="str">
            <v>Pta. Pto. GSM</v>
          </cell>
          <cell r="P1405">
            <v>29830</v>
          </cell>
        </row>
        <row r="1406">
          <cell r="A1406">
            <v>60000651</v>
          </cell>
          <cell r="B1406" t="str">
            <v>FERREYRA, DORA IGNACIA</v>
          </cell>
          <cell r="C1406" t="str">
            <v>ENFERMERO</v>
          </cell>
          <cell r="D1406">
            <v>50</v>
          </cell>
          <cell r="E1406" t="str">
            <v>Industrial</v>
          </cell>
          <cell r="F1406" t="str">
            <v>Industrial PB Arg. S.A.</v>
          </cell>
          <cell r="G1406" t="str">
            <v>DIRECCION INDUSTRIAL</v>
          </cell>
          <cell r="H1406" t="str">
            <v>PLANTAS RSL/PGSM</v>
          </cell>
          <cell r="I1406" t="str">
            <v>CSMS</v>
          </cell>
          <cell r="J1406" t="str">
            <v>SALUD OCUPACIONAL</v>
          </cell>
          <cell r="K1406">
            <v>0</v>
          </cell>
          <cell r="L1406" t="str">
            <v>Activos</v>
          </cell>
          <cell r="M1406" t="str">
            <v>Fuera de Convenio</v>
          </cell>
          <cell r="N1406" t="str">
            <v>Indeterminado</v>
          </cell>
          <cell r="O1406" t="str">
            <v>Pta. Pto. GSM</v>
          </cell>
          <cell r="P1406">
            <v>35853</v>
          </cell>
        </row>
        <row r="1407">
          <cell r="A1407">
            <v>60000682</v>
          </cell>
          <cell r="B1407" t="str">
            <v>MOCELLINI, RICARDO RAUL</v>
          </cell>
          <cell r="C1407" t="str">
            <v>GERENTE</v>
          </cell>
          <cell r="D1407">
            <v>55</v>
          </cell>
          <cell r="E1407" t="str">
            <v>Industrial</v>
          </cell>
          <cell r="F1407" t="str">
            <v>Industrial PB Arg. S.A.</v>
          </cell>
          <cell r="G1407" t="str">
            <v>DIRECCION INDUSTRIAL</v>
          </cell>
          <cell r="H1407" t="str">
            <v>PLANTAS RSL/PGSM</v>
          </cell>
          <cell r="I1407" t="str">
            <v>MANTENIMIENTO</v>
          </cell>
          <cell r="J1407" t="str">
            <v>ELECTRICIDAD</v>
          </cell>
          <cell r="K1407">
            <v>0</v>
          </cell>
          <cell r="L1407" t="str">
            <v>Activos</v>
          </cell>
          <cell r="M1407" t="str">
            <v>Fuera de Convenio</v>
          </cell>
          <cell r="N1407" t="str">
            <v>Indeterminado</v>
          </cell>
          <cell r="O1407" t="str">
            <v>Pta. Pto. GSM</v>
          </cell>
          <cell r="P1407">
            <v>32813</v>
          </cell>
        </row>
        <row r="1408">
          <cell r="A1408">
            <v>60000833</v>
          </cell>
          <cell r="B1408" t="str">
            <v>DANELON, JOSE ANTONIO</v>
          </cell>
          <cell r="C1408" t="str">
            <v>GERENTE</v>
          </cell>
          <cell r="D1408">
            <v>55</v>
          </cell>
          <cell r="E1408" t="str">
            <v>Industrial</v>
          </cell>
          <cell r="F1408" t="str">
            <v>Industrial PB Arg. S.A.</v>
          </cell>
          <cell r="G1408" t="str">
            <v>DIRECCION INDUSTRIAL</v>
          </cell>
          <cell r="H1408" t="str">
            <v>PLANTAS RSL/PGSM</v>
          </cell>
          <cell r="I1408" t="str">
            <v>INGENIERIA Y SERVICIOS</v>
          </cell>
          <cell r="J1408" t="str">
            <v>INSPECCION Y DUCTOS</v>
          </cell>
          <cell r="K1408">
            <v>0</v>
          </cell>
          <cell r="L1408" t="str">
            <v>Activos</v>
          </cell>
          <cell r="M1408" t="str">
            <v>Fuera de Convenio</v>
          </cell>
          <cell r="N1408" t="str">
            <v>Indeterminado</v>
          </cell>
          <cell r="O1408" t="str">
            <v>Pta. Pto. GSM</v>
          </cell>
          <cell r="P1408">
            <v>30529</v>
          </cell>
        </row>
        <row r="1409">
          <cell r="A1409">
            <v>60000836</v>
          </cell>
          <cell r="B1409" t="str">
            <v>AGRANO, JORGE OMAR</v>
          </cell>
          <cell r="C1409" t="str">
            <v>ADMINISTRADOR</v>
          </cell>
          <cell r="D1409">
            <v>54</v>
          </cell>
          <cell r="E1409" t="str">
            <v>Industrial</v>
          </cell>
          <cell r="F1409" t="str">
            <v>Industrial PB Arg. S.A.</v>
          </cell>
          <cell r="G1409" t="str">
            <v>DIRECCION INDUSTRIAL</v>
          </cell>
          <cell r="H1409" t="str">
            <v>PLANTAS RSL/PGSM</v>
          </cell>
          <cell r="I1409" t="str">
            <v>INGENIERIA Y SERVICIOS</v>
          </cell>
          <cell r="J1409" t="str">
            <v>INGENIERIA Y OBRA</v>
          </cell>
          <cell r="K1409" t="str">
            <v>INGENIERIA Y OBRA PGSM</v>
          </cell>
          <cell r="L1409" t="str">
            <v>Activos</v>
          </cell>
          <cell r="M1409" t="str">
            <v>Fuera de Convenio</v>
          </cell>
          <cell r="N1409" t="str">
            <v>Indeterminado</v>
          </cell>
          <cell r="O1409" t="str">
            <v>Pta. Pto. GSM</v>
          </cell>
          <cell r="P1409">
            <v>31017</v>
          </cell>
        </row>
        <row r="1410">
          <cell r="A1410">
            <v>60000966</v>
          </cell>
          <cell r="B1410" t="str">
            <v>VERON, VICTOR ANIBAL</v>
          </cell>
          <cell r="C1410" t="str">
            <v>ENFERMERO</v>
          </cell>
          <cell r="D1410">
            <v>52</v>
          </cell>
          <cell r="E1410" t="str">
            <v>Industrial</v>
          </cell>
          <cell r="F1410" t="str">
            <v>Industrial PB Arg. S.A.</v>
          </cell>
          <cell r="G1410" t="str">
            <v>DIRECCION INDUSTRIAL</v>
          </cell>
          <cell r="H1410" t="str">
            <v>PLANTAS RSL/PGSM</v>
          </cell>
          <cell r="I1410" t="str">
            <v>CSMS</v>
          </cell>
          <cell r="J1410" t="str">
            <v>SALUD OCUPACIONAL</v>
          </cell>
          <cell r="K1410">
            <v>0</v>
          </cell>
          <cell r="L1410" t="str">
            <v>Activos</v>
          </cell>
          <cell r="M1410" t="str">
            <v>Fuera de Convenio</v>
          </cell>
          <cell r="N1410" t="str">
            <v>Indeterminado</v>
          </cell>
          <cell r="O1410" t="str">
            <v>Pta. Pto. GSM</v>
          </cell>
          <cell r="P1410">
            <v>33939</v>
          </cell>
        </row>
        <row r="1411">
          <cell r="A1411">
            <v>60000986</v>
          </cell>
          <cell r="B1411" t="str">
            <v>NADAL, RICARDO RUBEN</v>
          </cell>
          <cell r="C1411" t="str">
            <v>GERENTE</v>
          </cell>
          <cell r="D1411">
            <v>55</v>
          </cell>
          <cell r="E1411" t="str">
            <v>Industrial</v>
          </cell>
          <cell r="F1411" t="str">
            <v>Industrial PB Arg. S.A.</v>
          </cell>
          <cell r="G1411" t="str">
            <v>DIRECCION INDUSTRIAL</v>
          </cell>
          <cell r="H1411" t="str">
            <v>PLANTAS RSL/PGSM</v>
          </cell>
          <cell r="I1411" t="str">
            <v>CSMS</v>
          </cell>
          <cell r="J1411" t="str">
            <v>SEGURIDAD OPERATIVA PGSM</v>
          </cell>
          <cell r="K1411">
            <v>0</v>
          </cell>
          <cell r="L1411" t="str">
            <v>Activos</v>
          </cell>
          <cell r="M1411" t="str">
            <v>Fuera de Convenio</v>
          </cell>
          <cell r="N1411" t="str">
            <v>Indeterminado</v>
          </cell>
          <cell r="O1411" t="str">
            <v>Pta. Pto. GSM</v>
          </cell>
          <cell r="P1411">
            <v>32629</v>
          </cell>
        </row>
        <row r="1412">
          <cell r="A1412">
            <v>60001026</v>
          </cell>
          <cell r="B1412" t="str">
            <v>LOMBARDI, ALDO GABRIEL</v>
          </cell>
          <cell r="C1412" t="str">
            <v>ANALISTA SR.</v>
          </cell>
          <cell r="D1412">
            <v>54</v>
          </cell>
          <cell r="E1412" t="str">
            <v>Industrial</v>
          </cell>
          <cell r="F1412" t="str">
            <v>Industrial PB Arg. S.A.</v>
          </cell>
          <cell r="G1412" t="str">
            <v>DIRECCION INDUSTRIAL</v>
          </cell>
          <cell r="H1412" t="str">
            <v>PLANTAS RSL/PGSM</v>
          </cell>
          <cell r="I1412" t="str">
            <v>OPTIMIZACION</v>
          </cell>
          <cell r="J1412" t="str">
            <v>LABORATORIO</v>
          </cell>
          <cell r="K1412" t="str">
            <v>LABORATORIO PGSM</v>
          </cell>
          <cell r="L1412" t="str">
            <v>Activos</v>
          </cell>
          <cell r="M1412" t="str">
            <v>Fuera de Convenio</v>
          </cell>
          <cell r="N1412" t="str">
            <v>Indeterminado</v>
          </cell>
          <cell r="O1412" t="str">
            <v>Pta. Pto. GSM</v>
          </cell>
          <cell r="P1412">
            <v>29707</v>
          </cell>
        </row>
        <row r="1413">
          <cell r="A1413">
            <v>60001208</v>
          </cell>
          <cell r="B1413" t="str">
            <v>CANELLO, EDGARDO ELEONEL</v>
          </cell>
          <cell r="C1413" t="str">
            <v>GERENTE</v>
          </cell>
          <cell r="D1413">
            <v>56</v>
          </cell>
          <cell r="E1413" t="str">
            <v>Industrial</v>
          </cell>
          <cell r="F1413" t="str">
            <v>Industrial PB Arg. S.A.</v>
          </cell>
          <cell r="G1413" t="str">
            <v>DIRECCION INDUSTRIAL</v>
          </cell>
          <cell r="H1413" t="str">
            <v>PLANTAS RSL/PGSM</v>
          </cell>
          <cell r="I1413" t="str">
            <v>OPERACIONES ESTIRENICOS/USINA</v>
          </cell>
          <cell r="J1413" t="str">
            <v>DESPACHO</v>
          </cell>
          <cell r="K1413">
            <v>0</v>
          </cell>
          <cell r="L1413" t="str">
            <v>Activos</v>
          </cell>
          <cell r="M1413" t="str">
            <v>Fuera de Convenio</v>
          </cell>
          <cell r="N1413" t="str">
            <v>Indeterminado</v>
          </cell>
          <cell r="O1413" t="str">
            <v>Pta. Pto. GSM</v>
          </cell>
          <cell r="P1413">
            <v>32234</v>
          </cell>
        </row>
        <row r="1414">
          <cell r="A1414">
            <v>60001229</v>
          </cell>
          <cell r="B1414" t="str">
            <v>FOIS, SERGIO OSVALDO</v>
          </cell>
          <cell r="C1414" t="str">
            <v>GERENTE</v>
          </cell>
          <cell r="D1414">
            <v>57</v>
          </cell>
          <cell r="E1414" t="str">
            <v>Industrial</v>
          </cell>
          <cell r="F1414" t="str">
            <v>Industrial PB Arg. S.A.</v>
          </cell>
          <cell r="G1414" t="str">
            <v>DIRECCION INDUSTRIAL</v>
          </cell>
          <cell r="H1414" t="str">
            <v>PLANTAS RSL/PGSM</v>
          </cell>
          <cell r="I1414" t="str">
            <v>OPTIMIZACION</v>
          </cell>
          <cell r="J1414">
            <v>0</v>
          </cell>
          <cell r="K1414">
            <v>0</v>
          </cell>
          <cell r="L1414" t="str">
            <v>Activos</v>
          </cell>
          <cell r="M1414" t="str">
            <v>Fuera de Convenio</v>
          </cell>
          <cell r="N1414" t="str">
            <v>Indeterminado</v>
          </cell>
          <cell r="O1414" t="str">
            <v>Pta. Pto. GSM</v>
          </cell>
          <cell r="P1414">
            <v>37235</v>
          </cell>
        </row>
        <row r="1415">
          <cell r="A1415">
            <v>60001262</v>
          </cell>
          <cell r="B1415" t="str">
            <v>DIAZ, FERNANDO DANIEL</v>
          </cell>
          <cell r="C1415" t="str">
            <v>ESPECIALISTA</v>
          </cell>
          <cell r="D1415">
            <v>56</v>
          </cell>
          <cell r="E1415" t="str">
            <v>Industrial</v>
          </cell>
          <cell r="F1415" t="str">
            <v>Industrial PB Arg. S.A.</v>
          </cell>
          <cell r="G1415" t="str">
            <v>DIRECCION INDUSTRIAL</v>
          </cell>
          <cell r="H1415" t="str">
            <v>PLANTAS RSL/PGSM</v>
          </cell>
          <cell r="I1415" t="str">
            <v>OPTIMIZACION</v>
          </cell>
          <cell r="J1415" t="str">
            <v>LABORATORIO</v>
          </cell>
          <cell r="K1415" t="str">
            <v>LABORATORIO PGSM</v>
          </cell>
          <cell r="L1415" t="str">
            <v>Activos</v>
          </cell>
          <cell r="M1415" t="str">
            <v>Fuera de Convenio</v>
          </cell>
          <cell r="N1415" t="str">
            <v>Indeterminado</v>
          </cell>
          <cell r="O1415" t="str">
            <v>Pta. Pto. GSM</v>
          </cell>
          <cell r="P1415">
            <v>32660</v>
          </cell>
        </row>
        <row r="1416">
          <cell r="A1416">
            <v>60001376</v>
          </cell>
          <cell r="B1416" t="str">
            <v>BENVENUTO, ROBERTO OSCAR</v>
          </cell>
          <cell r="C1416" t="str">
            <v>SUPERVISOR DE TURNO</v>
          </cell>
          <cell r="D1416">
            <v>54</v>
          </cell>
          <cell r="E1416" t="str">
            <v>Industrial</v>
          </cell>
          <cell r="F1416" t="str">
            <v>Industrial PB Arg. S.A.</v>
          </cell>
          <cell r="G1416" t="str">
            <v>DIRECCION INDUSTRIAL</v>
          </cell>
          <cell r="H1416" t="str">
            <v>PLANTAS RSL/PGSM</v>
          </cell>
          <cell r="I1416" t="str">
            <v>OPTIMIZACION</v>
          </cell>
          <cell r="J1416" t="str">
            <v>LABORATORIO</v>
          </cell>
          <cell r="K1416" t="str">
            <v>LABORATORIO PGSM</v>
          </cell>
          <cell r="L1416" t="str">
            <v>Activos</v>
          </cell>
          <cell r="M1416" t="str">
            <v>Fuera de Convenio</v>
          </cell>
          <cell r="N1416" t="str">
            <v>Indeterminado</v>
          </cell>
          <cell r="O1416" t="str">
            <v>Pta. Pto. GSM</v>
          </cell>
          <cell r="P1416">
            <v>31686</v>
          </cell>
        </row>
        <row r="1417">
          <cell r="A1417">
            <v>60001412</v>
          </cell>
          <cell r="B1417" t="str">
            <v>SCOTT, WALTER JORGE</v>
          </cell>
          <cell r="C1417" t="str">
            <v>SUPERVISOR DE TURNO</v>
          </cell>
          <cell r="D1417">
            <v>53</v>
          </cell>
          <cell r="E1417" t="str">
            <v>Industrial</v>
          </cell>
          <cell r="F1417" t="str">
            <v>Industrial PB Arg. S.A.</v>
          </cell>
          <cell r="G1417" t="str">
            <v>DIRECCION INDUSTRIAL</v>
          </cell>
          <cell r="H1417" t="str">
            <v>PLANTAS RSL/PGSM</v>
          </cell>
          <cell r="I1417" t="str">
            <v>OPTIMIZACION</v>
          </cell>
          <cell r="J1417" t="str">
            <v>LABORATORIO</v>
          </cell>
          <cell r="K1417" t="str">
            <v>LABORATORIO PGSM</v>
          </cell>
          <cell r="L1417" t="str">
            <v>Activos</v>
          </cell>
          <cell r="M1417" t="str">
            <v>Fuera de Convenio</v>
          </cell>
          <cell r="N1417" t="str">
            <v>Indeterminado</v>
          </cell>
          <cell r="O1417" t="str">
            <v>Pta. Pto. GSM</v>
          </cell>
          <cell r="P1417">
            <v>32599</v>
          </cell>
        </row>
        <row r="1418">
          <cell r="A1418">
            <v>60001565</v>
          </cell>
          <cell r="B1418" t="str">
            <v>FAZIO, FABIO DANIEL</v>
          </cell>
          <cell r="C1418" t="str">
            <v>GERENTE</v>
          </cell>
          <cell r="D1418">
            <v>55</v>
          </cell>
          <cell r="E1418" t="str">
            <v>Industrial</v>
          </cell>
          <cell r="F1418" t="str">
            <v>Industrial PB Arg. S.A.</v>
          </cell>
          <cell r="G1418" t="str">
            <v>DIRECCION INDUSTRIAL</v>
          </cell>
          <cell r="H1418" t="str">
            <v>PLANTAS RSL/PGSM</v>
          </cell>
          <cell r="I1418" t="str">
            <v>MANTENIMIENTO</v>
          </cell>
          <cell r="J1418" t="str">
            <v>INSTRUMENTOS</v>
          </cell>
          <cell r="K1418">
            <v>0</v>
          </cell>
          <cell r="L1418" t="str">
            <v>Activos</v>
          </cell>
          <cell r="M1418" t="str">
            <v>Fuera de Convenio</v>
          </cell>
          <cell r="N1418" t="str">
            <v>Indeterminado</v>
          </cell>
          <cell r="O1418" t="str">
            <v>Pta. Pto. GSM</v>
          </cell>
          <cell r="P1418">
            <v>32174</v>
          </cell>
        </row>
        <row r="1419">
          <cell r="A1419">
            <v>60002050</v>
          </cell>
          <cell r="B1419" t="str">
            <v>FERRARI, LUIS FERNANDO</v>
          </cell>
          <cell r="C1419" t="str">
            <v>ADMINISTRATIVO ESP.</v>
          </cell>
          <cell r="D1419">
            <v>52</v>
          </cell>
          <cell r="E1419" t="str">
            <v>Industrial</v>
          </cell>
          <cell r="F1419" t="str">
            <v>Industrial PB Arg. S.A.</v>
          </cell>
          <cell r="G1419" t="str">
            <v>DIRECCION INDUSTRIAL</v>
          </cell>
          <cell r="H1419" t="str">
            <v>PLANTAS RSL/PGSM</v>
          </cell>
          <cell r="I1419" t="str">
            <v>OPERACIONES ESTIRENICOS/USINA</v>
          </cell>
          <cell r="J1419" t="str">
            <v>DESPACHO</v>
          </cell>
          <cell r="K1419">
            <v>0</v>
          </cell>
          <cell r="L1419" t="str">
            <v>Activos</v>
          </cell>
          <cell r="M1419" t="str">
            <v>Fuera de Convenio</v>
          </cell>
          <cell r="N1419" t="str">
            <v>Indeterminado</v>
          </cell>
          <cell r="O1419" t="str">
            <v>Pta. Pto. GSM</v>
          </cell>
          <cell r="P1419">
            <v>35004</v>
          </cell>
        </row>
        <row r="1420">
          <cell r="A1420">
            <v>60002110</v>
          </cell>
          <cell r="B1420" t="str">
            <v>CORNEJO, WALTER LEONARDO</v>
          </cell>
          <cell r="C1420" t="str">
            <v>INSPECTOR SSR.</v>
          </cell>
          <cell r="D1420">
            <v>53</v>
          </cell>
          <cell r="E1420" t="str">
            <v>Industrial</v>
          </cell>
          <cell r="F1420" t="str">
            <v>Industrial PB Arg. S.A.</v>
          </cell>
          <cell r="G1420" t="str">
            <v>DIRECCION INDUSTRIAL</v>
          </cell>
          <cell r="H1420" t="str">
            <v>PLANTAS RSL/PGSM</v>
          </cell>
          <cell r="I1420" t="str">
            <v>INGENIERIA Y SERVICIOS</v>
          </cell>
          <cell r="J1420" t="str">
            <v>INSPECCION Y DUCTOS</v>
          </cell>
          <cell r="K1420" t="str">
            <v>INSPECCION Y DUCTOS PGSM</v>
          </cell>
          <cell r="L1420" t="str">
            <v>Activos</v>
          </cell>
          <cell r="M1420" t="str">
            <v>Fuera de Convenio</v>
          </cell>
          <cell r="N1420" t="str">
            <v>Indeterminado</v>
          </cell>
          <cell r="O1420" t="str">
            <v>Pta. Pto. GSM</v>
          </cell>
          <cell r="P1420">
            <v>38201</v>
          </cell>
        </row>
        <row r="1421">
          <cell r="A1421">
            <v>60002271</v>
          </cell>
          <cell r="B1421" t="str">
            <v>GOROSITO, JAVIER ANDRES</v>
          </cell>
          <cell r="C1421" t="str">
            <v>GERENTE</v>
          </cell>
          <cell r="D1421">
            <v>56</v>
          </cell>
          <cell r="E1421" t="str">
            <v>Industrial</v>
          </cell>
          <cell r="F1421" t="str">
            <v>Industrial PB Arg. S.A.</v>
          </cell>
          <cell r="G1421" t="str">
            <v>DIRECCION INDUSTRIAL</v>
          </cell>
          <cell r="H1421" t="str">
            <v>PLANTAS RSL/PGSM</v>
          </cell>
          <cell r="I1421" t="str">
            <v>MANTENIMIENTO</v>
          </cell>
          <cell r="J1421" t="str">
            <v>CALDERERIA Y OBRAS CIVILES PGSM</v>
          </cell>
          <cell r="K1421">
            <v>0</v>
          </cell>
          <cell r="L1421" t="str">
            <v>Activos</v>
          </cell>
          <cell r="M1421" t="str">
            <v>Fuera de Convenio</v>
          </cell>
          <cell r="N1421" t="str">
            <v>Indeterminado</v>
          </cell>
          <cell r="O1421" t="str">
            <v>Pta. Pto. GSM</v>
          </cell>
          <cell r="P1421">
            <v>35582</v>
          </cell>
        </row>
        <row r="1422">
          <cell r="A1422">
            <v>60002339</v>
          </cell>
          <cell r="B1422" t="str">
            <v>HERRERA, WALTER HERNAN</v>
          </cell>
          <cell r="C1422" t="str">
            <v>ESPECIALISTA</v>
          </cell>
          <cell r="D1422">
            <v>55</v>
          </cell>
          <cell r="E1422" t="str">
            <v>Industrial</v>
          </cell>
          <cell r="F1422" t="str">
            <v>Industrial PB Arg. S.A.</v>
          </cell>
          <cell r="G1422" t="str">
            <v>DIRECCION INDUSTRIAL</v>
          </cell>
          <cell r="H1422" t="str">
            <v>PLANTAS RSL/PGSM</v>
          </cell>
          <cell r="I1422" t="str">
            <v>OPTIMIZACION</v>
          </cell>
          <cell r="J1422" t="str">
            <v>LABORATORIO</v>
          </cell>
          <cell r="K1422" t="str">
            <v>LABORATORIO PGSM</v>
          </cell>
          <cell r="L1422" t="str">
            <v>Activos</v>
          </cell>
          <cell r="M1422" t="str">
            <v>Fuera de Convenio</v>
          </cell>
          <cell r="N1422" t="str">
            <v>Indeterminado</v>
          </cell>
          <cell r="O1422" t="str">
            <v>Pta. Pto. GSM</v>
          </cell>
          <cell r="P1422">
            <v>35551</v>
          </cell>
        </row>
        <row r="1423">
          <cell r="A1423">
            <v>60002422</v>
          </cell>
          <cell r="B1423" t="str">
            <v>MEYER, EZEQUIEL GUSTAVO</v>
          </cell>
          <cell r="C1423" t="str">
            <v>ASISTENTE TECNICO</v>
          </cell>
          <cell r="D1423">
            <v>53</v>
          </cell>
          <cell r="E1423" t="str">
            <v>Industrial</v>
          </cell>
          <cell r="F1423" t="str">
            <v>Industrial PB Arg. S.A.</v>
          </cell>
          <cell r="G1423" t="str">
            <v>DIRECCION INDUSTRIAL</v>
          </cell>
          <cell r="H1423" t="str">
            <v>PLANTAS RSL/PGSM</v>
          </cell>
          <cell r="I1423" t="str">
            <v>OPERACIONES ESTIRENICOS/USINA</v>
          </cell>
          <cell r="J1423" t="str">
            <v>DESPACHO</v>
          </cell>
          <cell r="K1423">
            <v>0</v>
          </cell>
          <cell r="L1423" t="str">
            <v>Activos</v>
          </cell>
          <cell r="M1423" t="str">
            <v>Fuera de Convenio</v>
          </cell>
          <cell r="N1423" t="str">
            <v>Indeterminado</v>
          </cell>
          <cell r="O1423" t="str">
            <v>Pta. Pto. GSM</v>
          </cell>
          <cell r="P1423">
            <v>34547</v>
          </cell>
        </row>
        <row r="1424">
          <cell r="A1424">
            <v>60002438</v>
          </cell>
          <cell r="B1424" t="str">
            <v>DUNN, CLAUDIO GERMÁN</v>
          </cell>
          <cell r="C1424" t="str">
            <v>GERENTE</v>
          </cell>
          <cell r="D1424">
            <v>59</v>
          </cell>
          <cell r="E1424" t="str">
            <v>Industrial</v>
          </cell>
          <cell r="F1424" t="str">
            <v>Industrial PB Arg. S.A.</v>
          </cell>
          <cell r="G1424" t="str">
            <v>DIRECCION INDUSTRIAL</v>
          </cell>
          <cell r="H1424" t="str">
            <v>PLANTAS RSL/PGSM</v>
          </cell>
          <cell r="I1424" t="str">
            <v>INGENIERIA Y SERVICIOS</v>
          </cell>
          <cell r="J1424">
            <v>0</v>
          </cell>
          <cell r="K1424">
            <v>0</v>
          </cell>
          <cell r="L1424" t="str">
            <v>Activos</v>
          </cell>
          <cell r="M1424" t="str">
            <v>Fuera de Convenio</v>
          </cell>
          <cell r="N1424" t="str">
            <v>Indeterminado</v>
          </cell>
          <cell r="O1424" t="str">
            <v>Pta. Pto. GSM</v>
          </cell>
          <cell r="P1424">
            <v>36526</v>
          </cell>
        </row>
        <row r="1425">
          <cell r="A1425">
            <v>60002441</v>
          </cell>
          <cell r="B1425" t="str">
            <v>MANSILLA, GASTON EMILIANO</v>
          </cell>
          <cell r="C1425" t="str">
            <v>GERENTE</v>
          </cell>
          <cell r="D1425">
            <v>58</v>
          </cell>
          <cell r="E1425" t="str">
            <v>Industrial</v>
          </cell>
          <cell r="F1425" t="str">
            <v>Industrial PB Arg. S.A.</v>
          </cell>
          <cell r="G1425" t="str">
            <v>DIRECCION INDUSTRIAL</v>
          </cell>
          <cell r="H1425" t="str">
            <v>PLANTAS RSL/PGSM</v>
          </cell>
          <cell r="I1425" t="str">
            <v>OPERACIONES ESTIRENICOS/USINA</v>
          </cell>
          <cell r="J1425" t="str">
            <v>CAUCHO</v>
          </cell>
          <cell r="K1425">
            <v>0</v>
          </cell>
          <cell r="L1425" t="str">
            <v>Activos</v>
          </cell>
          <cell r="M1425" t="str">
            <v>Fuera de Convenio</v>
          </cell>
          <cell r="N1425" t="str">
            <v>Indeterminado</v>
          </cell>
          <cell r="O1425" t="str">
            <v>Pta. Pto. GSM</v>
          </cell>
          <cell r="P1425">
            <v>34731</v>
          </cell>
        </row>
        <row r="1426">
          <cell r="A1426">
            <v>60002528</v>
          </cell>
          <cell r="B1426" t="str">
            <v>LALUK, MAURICIO ANDRES</v>
          </cell>
          <cell r="C1426" t="str">
            <v>SUPERVISOR</v>
          </cell>
          <cell r="D1426">
            <v>52</v>
          </cell>
          <cell r="E1426" t="str">
            <v>Industrial</v>
          </cell>
          <cell r="F1426" t="str">
            <v>Industrial PB Arg. S.A.</v>
          </cell>
          <cell r="G1426" t="str">
            <v>DIRECCION INDUSTRIAL</v>
          </cell>
          <cell r="H1426" t="str">
            <v>PLANTAS RSL/PGSM</v>
          </cell>
          <cell r="I1426" t="str">
            <v>MANTENIMIENTO</v>
          </cell>
          <cell r="J1426" t="str">
            <v>CALDERERIA Y OBRAS CIVILES PGSM</v>
          </cell>
          <cell r="K1426" t="str">
            <v>CAUCHO</v>
          </cell>
          <cell r="L1426" t="str">
            <v>Activos</v>
          </cell>
          <cell r="M1426" t="str">
            <v>Fuera de Convenio</v>
          </cell>
          <cell r="N1426" t="str">
            <v>Indeterminado</v>
          </cell>
          <cell r="O1426" t="str">
            <v>Pta. Pto. GSM</v>
          </cell>
          <cell r="P1426">
            <v>34731</v>
          </cell>
        </row>
        <row r="1427">
          <cell r="A1427">
            <v>60002566</v>
          </cell>
          <cell r="B1427" t="str">
            <v>MORENO, MARIA CELESTE</v>
          </cell>
          <cell r="C1427" t="str">
            <v>ANALISTA</v>
          </cell>
          <cell r="D1427">
            <v>52</v>
          </cell>
          <cell r="E1427" t="str">
            <v>Industrial</v>
          </cell>
          <cell r="F1427" t="str">
            <v>Industrial PB Arg. S.A.</v>
          </cell>
          <cell r="G1427" t="str">
            <v>DIRECCION INDUSTRIAL</v>
          </cell>
          <cell r="H1427" t="str">
            <v>PLANTAS RSL/PGSM</v>
          </cell>
          <cell r="I1427" t="str">
            <v>OPTIMIZACION</v>
          </cell>
          <cell r="J1427" t="str">
            <v>LABORATORIO</v>
          </cell>
          <cell r="K1427" t="str">
            <v>LABORATORIO PGSM</v>
          </cell>
          <cell r="L1427" t="str">
            <v>Activos</v>
          </cell>
          <cell r="M1427" t="str">
            <v>Fuera de Convenio</v>
          </cell>
          <cell r="N1427" t="str">
            <v>Indeterminado</v>
          </cell>
          <cell r="O1427" t="str">
            <v>Pta. Pto. GSM</v>
          </cell>
          <cell r="P1427">
            <v>39003</v>
          </cell>
        </row>
        <row r="1428">
          <cell r="A1428">
            <v>60002582</v>
          </cell>
          <cell r="B1428" t="str">
            <v>BERTINETTI, CARLOS MANUEL</v>
          </cell>
          <cell r="C1428" t="str">
            <v>INGENIERO SR.</v>
          </cell>
          <cell r="D1428">
            <v>55</v>
          </cell>
          <cell r="E1428" t="str">
            <v>Industrial</v>
          </cell>
          <cell r="F1428" t="str">
            <v>Industrial PB Arg. S.A.</v>
          </cell>
          <cell r="G1428" t="str">
            <v>DIRECCION INDUSTRIAL</v>
          </cell>
          <cell r="H1428" t="str">
            <v>PLANTAS RSL/PGSM</v>
          </cell>
          <cell r="I1428" t="str">
            <v>OPTIMIZACION</v>
          </cell>
          <cell r="J1428" t="str">
            <v>INGENIERIA PROCESOS REF., REFOR. Y DER.</v>
          </cell>
          <cell r="K1428">
            <v>0</v>
          </cell>
          <cell r="L1428" t="str">
            <v>Activos</v>
          </cell>
          <cell r="M1428" t="str">
            <v>Fuera de Convenio</v>
          </cell>
          <cell r="N1428" t="str">
            <v>Indeterminado</v>
          </cell>
          <cell r="O1428" t="str">
            <v>Pta. Pto. GSM</v>
          </cell>
          <cell r="P1428">
            <v>38638</v>
          </cell>
        </row>
        <row r="1429">
          <cell r="A1429">
            <v>60002615</v>
          </cell>
          <cell r="B1429" t="str">
            <v>RIZZO, LUCIANO GUIDO</v>
          </cell>
          <cell r="C1429" t="str">
            <v>INGENIERO SSR.</v>
          </cell>
          <cell r="D1429">
            <v>54</v>
          </cell>
          <cell r="E1429" t="str">
            <v>Industrial</v>
          </cell>
          <cell r="F1429" t="str">
            <v>Industrial PB Arg. S.A.</v>
          </cell>
          <cell r="G1429" t="str">
            <v>DIRECCION INDUSTRIAL</v>
          </cell>
          <cell r="H1429" t="str">
            <v>PLANTAS RSL/PGSM</v>
          </cell>
          <cell r="I1429" t="str">
            <v>OPTIMIZACION</v>
          </cell>
          <cell r="J1429" t="str">
            <v>INGENIERIA DE PROCESOS ESTIRENICOS/USINA</v>
          </cell>
          <cell r="K1429">
            <v>0</v>
          </cell>
          <cell r="L1429" t="str">
            <v>Activos</v>
          </cell>
          <cell r="M1429" t="str">
            <v>Fuera de Convenio</v>
          </cell>
          <cell r="N1429" t="str">
            <v>Indeterminado</v>
          </cell>
          <cell r="O1429" t="str">
            <v>Pta. Pto. GSM</v>
          </cell>
          <cell r="P1429">
            <v>37865</v>
          </cell>
        </row>
        <row r="1430">
          <cell r="A1430">
            <v>60002640</v>
          </cell>
          <cell r="B1430" t="str">
            <v>ALBIGINI, GUILLERMO DANIEL</v>
          </cell>
          <cell r="C1430" t="str">
            <v>ENFERMERO</v>
          </cell>
          <cell r="D1430">
            <v>50</v>
          </cell>
          <cell r="E1430" t="str">
            <v>Industrial</v>
          </cell>
          <cell r="F1430" t="str">
            <v>Industrial PB Arg. S.A.</v>
          </cell>
          <cell r="G1430" t="str">
            <v>DIRECCION INDUSTRIAL</v>
          </cell>
          <cell r="H1430" t="str">
            <v>PLANTAS RSL/PGSM</v>
          </cell>
          <cell r="I1430" t="str">
            <v>CSMS</v>
          </cell>
          <cell r="J1430" t="str">
            <v>SALUD OCUPACIONAL</v>
          </cell>
          <cell r="K1430">
            <v>0</v>
          </cell>
          <cell r="L1430" t="str">
            <v>Activos</v>
          </cell>
          <cell r="M1430" t="str">
            <v>Fuera de Convenio</v>
          </cell>
          <cell r="N1430" t="str">
            <v>Indeterminado</v>
          </cell>
          <cell r="O1430" t="str">
            <v>Pta. Pto. GSM</v>
          </cell>
          <cell r="P1430">
            <v>38152</v>
          </cell>
        </row>
        <row r="1431">
          <cell r="A1431">
            <v>60002738</v>
          </cell>
          <cell r="B1431" t="str">
            <v>BALLARI, LUCIANO MARTIN</v>
          </cell>
          <cell r="C1431" t="str">
            <v>INGENIERO JR.</v>
          </cell>
          <cell r="D1431">
            <v>53</v>
          </cell>
          <cell r="E1431" t="str">
            <v>Industrial</v>
          </cell>
          <cell r="F1431" t="str">
            <v>Industrial PB Arg. S.A.</v>
          </cell>
          <cell r="G1431" t="str">
            <v>DIRECCION INDUSTRIAL</v>
          </cell>
          <cell r="H1431" t="str">
            <v>PLANTAS RSL/PGSM</v>
          </cell>
          <cell r="I1431" t="str">
            <v>OPTIMIZACION</v>
          </cell>
          <cell r="J1431" t="str">
            <v>INGENIERIA PROCESOS REF., REFOR. Y DER.</v>
          </cell>
          <cell r="K1431">
            <v>0</v>
          </cell>
          <cell r="L1431" t="str">
            <v>Activos</v>
          </cell>
          <cell r="M1431" t="str">
            <v>Fuera de Convenio</v>
          </cell>
          <cell r="N1431" t="str">
            <v>Indeterminado</v>
          </cell>
          <cell r="O1431" t="str">
            <v>Pta. Pto. GSM</v>
          </cell>
          <cell r="P1431">
            <v>38425</v>
          </cell>
        </row>
        <row r="1432">
          <cell r="A1432">
            <v>60002754</v>
          </cell>
          <cell r="B1432" t="str">
            <v>DI RUSCIO, LEONEL MARTIN</v>
          </cell>
          <cell r="C1432" t="str">
            <v>ANALISTA</v>
          </cell>
          <cell r="D1432">
            <v>51</v>
          </cell>
          <cell r="E1432" t="str">
            <v>Industrial</v>
          </cell>
          <cell r="F1432" t="str">
            <v>Industrial PB Arg. S.A.</v>
          </cell>
          <cell r="G1432" t="str">
            <v>DIRECCION INDUSTRIAL</v>
          </cell>
          <cell r="H1432" t="str">
            <v>PLANTAS RSL/PGSM</v>
          </cell>
          <cell r="I1432" t="str">
            <v>OPTIMIZACION</v>
          </cell>
          <cell r="J1432" t="str">
            <v>PLANIFICACION Y CONTROL DE PRODUCCION</v>
          </cell>
          <cell r="K1432">
            <v>0</v>
          </cell>
          <cell r="L1432" t="str">
            <v>Activos</v>
          </cell>
          <cell r="M1432" t="str">
            <v>Fuera de Convenio</v>
          </cell>
          <cell r="N1432" t="str">
            <v>Indeterminado</v>
          </cell>
          <cell r="O1432" t="str">
            <v>Pta. Pto. GSM</v>
          </cell>
          <cell r="P1432">
            <v>34820</v>
          </cell>
        </row>
        <row r="1433">
          <cell r="A1433">
            <v>60002825</v>
          </cell>
          <cell r="B1433" t="str">
            <v>MINGARDO, NATALIA GABRIELA</v>
          </cell>
          <cell r="C1433" t="str">
            <v>ANALISTA JR.</v>
          </cell>
          <cell r="D1433">
            <v>52</v>
          </cell>
          <cell r="E1433" t="str">
            <v>Industrial</v>
          </cell>
          <cell r="F1433" t="str">
            <v>Industrial PB Arg. S.A.</v>
          </cell>
          <cell r="G1433" t="str">
            <v>DIRECCION INDUSTRIAL</v>
          </cell>
          <cell r="H1433" t="str">
            <v>PLANTAS RSL/PGSM</v>
          </cell>
          <cell r="I1433" t="str">
            <v>OPTIMIZACION</v>
          </cell>
          <cell r="J1433" t="str">
            <v>LABORATORIO</v>
          </cell>
          <cell r="K1433" t="str">
            <v>LABORATORIO PGSM</v>
          </cell>
          <cell r="L1433" t="str">
            <v>Activos</v>
          </cell>
          <cell r="M1433" t="str">
            <v>Fuera de Convenio</v>
          </cell>
          <cell r="N1433" t="str">
            <v>Indeterminado</v>
          </cell>
          <cell r="O1433" t="str">
            <v>Pta. Pto. GSM</v>
          </cell>
          <cell r="P1433">
            <v>38749</v>
          </cell>
        </row>
        <row r="1434">
          <cell r="A1434">
            <v>60002836</v>
          </cell>
          <cell r="B1434" t="str">
            <v>BILICICH, CESAR PABLO</v>
          </cell>
          <cell r="C1434" t="str">
            <v>INGENIERO SR.</v>
          </cell>
          <cell r="D1434">
            <v>55</v>
          </cell>
          <cell r="E1434" t="str">
            <v>Industrial</v>
          </cell>
          <cell r="F1434" t="str">
            <v>Industrial PB Arg. S.A.</v>
          </cell>
          <cell r="G1434" t="str">
            <v>DIRECCION INDUSTRIAL</v>
          </cell>
          <cell r="H1434" t="str">
            <v>PLANTAS RSL/PGSM</v>
          </cell>
          <cell r="I1434" t="str">
            <v>OPTIMIZACION</v>
          </cell>
          <cell r="J1434" t="str">
            <v>INGENIERIA DE PROCESOS ESTIRENICOS/USINA</v>
          </cell>
          <cell r="K1434">
            <v>0</v>
          </cell>
          <cell r="L1434" t="str">
            <v>Activos</v>
          </cell>
          <cell r="M1434" t="str">
            <v>Fuera de Convenio</v>
          </cell>
          <cell r="N1434" t="str">
            <v>Indeterminado</v>
          </cell>
          <cell r="O1434" t="str">
            <v>Pta. Pto. GSM</v>
          </cell>
          <cell r="P1434">
            <v>37046</v>
          </cell>
        </row>
        <row r="1435">
          <cell r="A1435">
            <v>60002845</v>
          </cell>
          <cell r="B1435" t="str">
            <v>YANCOSKI, WENCESLAO</v>
          </cell>
          <cell r="C1435" t="str">
            <v>INGENIERO SSR.</v>
          </cell>
          <cell r="D1435">
            <v>54</v>
          </cell>
          <cell r="E1435" t="str">
            <v>Industrial</v>
          </cell>
          <cell r="F1435" t="str">
            <v>Industrial PB Arg. S.A.</v>
          </cell>
          <cell r="G1435" t="str">
            <v>DIRECCION INDUSTRIAL</v>
          </cell>
          <cell r="H1435" t="str">
            <v>PLANTAS RSL/PGSM</v>
          </cell>
          <cell r="I1435" t="str">
            <v>OPERACIONES ESTIRENICOS/USINA</v>
          </cell>
          <cell r="J1435" t="str">
            <v>CAUCHO</v>
          </cell>
          <cell r="K1435">
            <v>0</v>
          </cell>
          <cell r="L1435" t="str">
            <v>Activos</v>
          </cell>
          <cell r="M1435" t="str">
            <v>Fuera de Convenio</v>
          </cell>
          <cell r="N1435" t="str">
            <v>Indeterminado</v>
          </cell>
          <cell r="O1435" t="str">
            <v>Pta. Pto. GSM</v>
          </cell>
          <cell r="P1435">
            <v>37991</v>
          </cell>
        </row>
        <row r="1436">
          <cell r="A1436">
            <v>60002852</v>
          </cell>
          <cell r="B1436" t="str">
            <v>CANESTRARI, MARIO OMAR</v>
          </cell>
          <cell r="C1436" t="str">
            <v>INGENIERO SSR.</v>
          </cell>
          <cell r="D1436">
            <v>54</v>
          </cell>
          <cell r="E1436" t="str">
            <v>Industrial</v>
          </cell>
          <cell r="F1436" t="str">
            <v>Industrial PB Arg. S.A.</v>
          </cell>
          <cell r="G1436" t="str">
            <v>DIRECCION INDUSTRIAL</v>
          </cell>
          <cell r="H1436" t="str">
            <v>PLANTAS RSL/PGSM</v>
          </cell>
          <cell r="I1436" t="str">
            <v>OPTIMIZACION</v>
          </cell>
          <cell r="J1436" t="str">
            <v>INGENIERIA DE PROCESOS ESTIRENICOS/USINA</v>
          </cell>
          <cell r="K1436">
            <v>0</v>
          </cell>
          <cell r="L1436" t="str">
            <v>Activos</v>
          </cell>
          <cell r="M1436" t="str">
            <v>Fuera de Convenio</v>
          </cell>
          <cell r="N1436" t="str">
            <v>Indeterminado</v>
          </cell>
          <cell r="O1436" t="str">
            <v>Pta. Pto. GSM</v>
          </cell>
          <cell r="P1436">
            <v>37964</v>
          </cell>
        </row>
        <row r="1437">
          <cell r="A1437">
            <v>60002871</v>
          </cell>
          <cell r="B1437" t="str">
            <v>SERENELLI, DIEGO</v>
          </cell>
          <cell r="C1437" t="str">
            <v>ANALISTA</v>
          </cell>
          <cell r="D1437">
            <v>53</v>
          </cell>
          <cell r="E1437" t="str">
            <v>Industrial</v>
          </cell>
          <cell r="F1437" t="str">
            <v>Industrial PB Arg. S.A.</v>
          </cell>
          <cell r="G1437" t="str">
            <v>DIRECCION INDUSTRIAL</v>
          </cell>
          <cell r="H1437" t="str">
            <v>PLANTAS RSL/PGSM</v>
          </cell>
          <cell r="I1437" t="str">
            <v>OPTIMIZACION</v>
          </cell>
          <cell r="J1437" t="str">
            <v>LABORATORIO</v>
          </cell>
          <cell r="K1437" t="str">
            <v>LABORATORIO PGSM</v>
          </cell>
          <cell r="L1437" t="str">
            <v>Activos</v>
          </cell>
          <cell r="M1437" t="str">
            <v>Fuera de Convenio</v>
          </cell>
          <cell r="N1437" t="str">
            <v>Indeterminado</v>
          </cell>
          <cell r="O1437" t="str">
            <v>Pta. Pto. GSM</v>
          </cell>
          <cell r="P1437">
            <v>36850</v>
          </cell>
        </row>
        <row r="1438">
          <cell r="A1438">
            <v>60002908</v>
          </cell>
          <cell r="B1438" t="str">
            <v>VILLALBA, GONZALO ALCIDES</v>
          </cell>
          <cell r="C1438" t="str">
            <v>FISCAL</v>
          </cell>
          <cell r="D1438">
            <v>52</v>
          </cell>
          <cell r="E1438" t="str">
            <v>Industrial</v>
          </cell>
          <cell r="F1438" t="str">
            <v>Industrial PB Arg. S.A.</v>
          </cell>
          <cell r="G1438" t="str">
            <v>DIRECCION INDUSTRIAL</v>
          </cell>
          <cell r="H1438" t="str">
            <v>PLANTAS RSL/PGSM</v>
          </cell>
          <cell r="I1438" t="str">
            <v>INGENIERIA Y SERVICIOS</v>
          </cell>
          <cell r="J1438" t="str">
            <v>INGENIERIA Y OBRA</v>
          </cell>
          <cell r="K1438" t="str">
            <v>INGENIERIA Y OBRA PGSM</v>
          </cell>
          <cell r="L1438" t="str">
            <v>Activos</v>
          </cell>
          <cell r="M1438" t="str">
            <v>Fuera de Convenio</v>
          </cell>
          <cell r="N1438" t="str">
            <v>Indeterminado</v>
          </cell>
          <cell r="O1438" t="str">
            <v>Pta. Pto. GSM</v>
          </cell>
          <cell r="P1438">
            <v>38504</v>
          </cell>
        </row>
        <row r="1439">
          <cell r="A1439">
            <v>60002919</v>
          </cell>
          <cell r="B1439" t="str">
            <v>DURI, EMILIO GABRIEL</v>
          </cell>
          <cell r="C1439" t="str">
            <v>SUPERVISOR DE TURNO</v>
          </cell>
          <cell r="D1439">
            <v>52</v>
          </cell>
          <cell r="E1439" t="str">
            <v>Industrial</v>
          </cell>
          <cell r="F1439" t="str">
            <v>Industrial PB Arg. S.A.</v>
          </cell>
          <cell r="G1439" t="str">
            <v>DIRECCION INDUSTRIAL</v>
          </cell>
          <cell r="H1439" t="str">
            <v>PLANTAS RSL/PGSM</v>
          </cell>
          <cell r="I1439" t="str">
            <v>OPTIMIZACION</v>
          </cell>
          <cell r="J1439" t="str">
            <v>LABORATORIO</v>
          </cell>
          <cell r="K1439" t="str">
            <v>LABORATORIO PGSM</v>
          </cell>
          <cell r="L1439" t="str">
            <v>Activos</v>
          </cell>
          <cell r="M1439" t="str">
            <v>Fuera de Convenio</v>
          </cell>
          <cell r="N1439" t="str">
            <v>Indeterminado</v>
          </cell>
          <cell r="O1439" t="str">
            <v>Pta. Pto. GSM</v>
          </cell>
          <cell r="P1439">
            <v>38070</v>
          </cell>
        </row>
        <row r="1440">
          <cell r="A1440">
            <v>60002963</v>
          </cell>
          <cell r="B1440" t="str">
            <v>ROLDAN, SILVIA NATALIA</v>
          </cell>
          <cell r="C1440" t="str">
            <v>ANALISTA</v>
          </cell>
          <cell r="D1440">
            <v>52</v>
          </cell>
          <cell r="E1440" t="str">
            <v>Industrial</v>
          </cell>
          <cell r="F1440" t="str">
            <v>Industrial PB Arg. S.A.</v>
          </cell>
          <cell r="G1440" t="str">
            <v>DIRECCION INDUSTRIAL</v>
          </cell>
          <cell r="H1440" t="str">
            <v>PLANTAS RSL/PGSM</v>
          </cell>
          <cell r="I1440" t="str">
            <v>GESTION Y PRESUPUESTOS</v>
          </cell>
          <cell r="J1440">
            <v>0</v>
          </cell>
          <cell r="K1440">
            <v>0</v>
          </cell>
          <cell r="L1440" t="str">
            <v>Activos</v>
          </cell>
          <cell r="M1440" t="str">
            <v>Fuera de Convenio</v>
          </cell>
          <cell r="N1440" t="str">
            <v>Indeterminado</v>
          </cell>
          <cell r="O1440" t="str">
            <v>Pta. Pto. GSM</v>
          </cell>
          <cell r="P1440">
            <v>39083</v>
          </cell>
        </row>
        <row r="1441">
          <cell r="A1441">
            <v>60003108</v>
          </cell>
          <cell r="B1441" t="str">
            <v>GUTIERREZ, JUAN FERNANDO</v>
          </cell>
          <cell r="C1441" t="str">
            <v>INGENIERO SSR.</v>
          </cell>
          <cell r="D1441">
            <v>54</v>
          </cell>
          <cell r="E1441" t="str">
            <v>Industrial</v>
          </cell>
          <cell r="F1441" t="str">
            <v>Industrial PB Arg. S.A.</v>
          </cell>
          <cell r="G1441" t="str">
            <v>DIRECCION INDUSTRIAL</v>
          </cell>
          <cell r="H1441" t="str">
            <v>PLANTAS RSL/PGSM</v>
          </cell>
          <cell r="I1441" t="str">
            <v>OPERACIONES ESTIRENICOS/USINA</v>
          </cell>
          <cell r="J1441" t="str">
            <v>EEE</v>
          </cell>
          <cell r="K1441">
            <v>0</v>
          </cell>
          <cell r="L1441" t="str">
            <v>Activos</v>
          </cell>
          <cell r="M1441" t="str">
            <v>Fuera de Convenio</v>
          </cell>
          <cell r="N1441" t="str">
            <v>Indeterminado</v>
          </cell>
          <cell r="O1441" t="str">
            <v>Pta. Pto. GSM</v>
          </cell>
          <cell r="P1441">
            <v>38292</v>
          </cell>
        </row>
        <row r="1442">
          <cell r="A1442">
            <v>60003144</v>
          </cell>
          <cell r="B1442" t="str">
            <v>GOMEZ, SEBASTIAN</v>
          </cell>
          <cell r="C1442" t="str">
            <v>INGENIERO SSR.</v>
          </cell>
          <cell r="D1442">
            <v>54</v>
          </cell>
          <cell r="E1442" t="str">
            <v>Industrial</v>
          </cell>
          <cell r="F1442" t="str">
            <v>Industrial PB Arg. S.A.</v>
          </cell>
          <cell r="G1442" t="str">
            <v>DIRECCION INDUSTRIAL</v>
          </cell>
          <cell r="H1442" t="str">
            <v>PLANTAS RSL/PGSM</v>
          </cell>
          <cell r="I1442" t="str">
            <v>OPTIMIZACION</v>
          </cell>
          <cell r="J1442" t="str">
            <v>INGENIERIA DE PROCESOS ESTIRENICOS/USINA</v>
          </cell>
          <cell r="K1442">
            <v>0</v>
          </cell>
          <cell r="L1442" t="str">
            <v>Activos</v>
          </cell>
          <cell r="M1442" t="str">
            <v>Fuera de Convenio</v>
          </cell>
          <cell r="N1442" t="str">
            <v>Indeterminado</v>
          </cell>
          <cell r="O1442" t="str">
            <v>Pta. Pto. GSM</v>
          </cell>
          <cell r="P1442">
            <v>37638</v>
          </cell>
        </row>
        <row r="1443">
          <cell r="A1443">
            <v>60003385</v>
          </cell>
          <cell r="B1443" t="str">
            <v>BELARDO, ANDRES ADRIAN</v>
          </cell>
          <cell r="C1443" t="str">
            <v>INGENIERO</v>
          </cell>
          <cell r="D1443">
            <v>56</v>
          </cell>
          <cell r="E1443" t="str">
            <v>Industrial</v>
          </cell>
          <cell r="F1443" t="str">
            <v>Industrial PB Arg. S.A.</v>
          </cell>
          <cell r="G1443" t="str">
            <v>DIRECCION INDUSTRIAL</v>
          </cell>
          <cell r="H1443" t="str">
            <v>PLANTAS RSL/PGSM</v>
          </cell>
          <cell r="I1443" t="str">
            <v>OPTIMIZACION</v>
          </cell>
          <cell r="J1443" t="str">
            <v>PLANIFICACION Y CONTROL DE PRODUCCION</v>
          </cell>
          <cell r="K1443">
            <v>0</v>
          </cell>
          <cell r="L1443" t="str">
            <v>Activos</v>
          </cell>
          <cell r="M1443" t="str">
            <v>Fuera de Convenio</v>
          </cell>
          <cell r="N1443" t="str">
            <v>Indeterminado</v>
          </cell>
          <cell r="O1443" t="str">
            <v>Pta. Pto. GSM</v>
          </cell>
          <cell r="P1443">
            <v>38353</v>
          </cell>
        </row>
        <row r="1444">
          <cell r="A1444">
            <v>60003452</v>
          </cell>
          <cell r="B1444" t="str">
            <v>COVI, MARCOS ANTONIO</v>
          </cell>
          <cell r="C1444" t="str">
            <v>INGENIERO</v>
          </cell>
          <cell r="D1444">
            <v>52</v>
          </cell>
          <cell r="E1444" t="str">
            <v>Industrial</v>
          </cell>
          <cell r="F1444" t="str">
            <v>Industrial PB Arg. S.A.</v>
          </cell>
          <cell r="G1444" t="str">
            <v>DIRECCION INDUSTRIAL</v>
          </cell>
          <cell r="H1444" t="str">
            <v>PLANTAS RSL/PGSM</v>
          </cell>
          <cell r="I1444" t="str">
            <v>OPTIMIZACION</v>
          </cell>
          <cell r="J1444" t="str">
            <v>PLANIFICACION Y CONTROL DE PRODUCCION</v>
          </cell>
          <cell r="K1444">
            <v>0</v>
          </cell>
          <cell r="L1444" t="str">
            <v>Activos</v>
          </cell>
          <cell r="M1444" t="str">
            <v>Fuera de Convenio</v>
          </cell>
          <cell r="N1444" t="str">
            <v>Indeterminado</v>
          </cell>
          <cell r="O1444" t="str">
            <v>Pta. Pto. GSM</v>
          </cell>
          <cell r="P1444">
            <v>39722</v>
          </cell>
        </row>
        <row r="1445">
          <cell r="A1445">
            <v>60003572</v>
          </cell>
          <cell r="B1445" t="str">
            <v>BONGIORNO, FACUNDO</v>
          </cell>
          <cell r="C1445" t="str">
            <v>INGENIERO</v>
          </cell>
          <cell r="D1445">
            <v>53</v>
          </cell>
          <cell r="E1445" t="str">
            <v>Industrial</v>
          </cell>
          <cell r="F1445" t="str">
            <v>Industrial PB Arg. S.A.</v>
          </cell>
          <cell r="G1445" t="str">
            <v>DIRECCION INDUSTRIAL</v>
          </cell>
          <cell r="H1445" t="str">
            <v>PLANTAS RSL/PGSM</v>
          </cell>
          <cell r="I1445" t="str">
            <v>OPERACIONES ESTIRENICOS/USINA</v>
          </cell>
          <cell r="J1445" t="str">
            <v>CAUCHO</v>
          </cell>
          <cell r="K1445">
            <v>0</v>
          </cell>
          <cell r="L1445" t="str">
            <v>Activos</v>
          </cell>
          <cell r="M1445" t="str">
            <v>Fuera de Convenio</v>
          </cell>
          <cell r="N1445" t="str">
            <v>Indeterminado</v>
          </cell>
          <cell r="O1445" t="str">
            <v>Pta. Pto. GSM</v>
          </cell>
          <cell r="P1445">
            <v>37562</v>
          </cell>
        </row>
        <row r="1446">
          <cell r="A1446">
            <v>60003573</v>
          </cell>
          <cell r="B1446" t="str">
            <v>FERRARI, LUCIANO GABRIEL</v>
          </cell>
          <cell r="C1446" t="str">
            <v>INGENIERO JR.</v>
          </cell>
          <cell r="D1446">
            <v>53</v>
          </cell>
          <cell r="E1446" t="str">
            <v>Industrial</v>
          </cell>
          <cell r="F1446" t="str">
            <v>Industrial PB Arg. S.A.</v>
          </cell>
          <cell r="G1446" t="str">
            <v>DIRECCION INDUSTRIAL</v>
          </cell>
          <cell r="H1446" t="str">
            <v>PLANTAS RSL/PGSM</v>
          </cell>
          <cell r="I1446" t="str">
            <v>OPERACIONES DE RSL/REFORMA</v>
          </cell>
          <cell r="J1446" t="str">
            <v>REFORMADORA Y DERIVADOS DE PGSM</v>
          </cell>
          <cell r="K1446">
            <v>0</v>
          </cell>
          <cell r="L1446" t="str">
            <v>Activos</v>
          </cell>
          <cell r="M1446" t="str">
            <v>Fuera de Convenio</v>
          </cell>
          <cell r="N1446" t="str">
            <v>Indeterminado</v>
          </cell>
          <cell r="O1446" t="str">
            <v>Pta. Pto. GSM</v>
          </cell>
          <cell r="P1446">
            <v>38611</v>
          </cell>
        </row>
        <row r="1447">
          <cell r="A1447">
            <v>60003582</v>
          </cell>
          <cell r="B1447" t="str">
            <v>CHINELLATO, HERNAN MARCELO</v>
          </cell>
          <cell r="C1447" t="str">
            <v>ADMINISTRATIVO SR.</v>
          </cell>
          <cell r="D1447">
            <v>51</v>
          </cell>
          <cell r="E1447" t="str">
            <v>Industrial</v>
          </cell>
          <cell r="F1447" t="str">
            <v>Industrial PB Arg. S.A.</v>
          </cell>
          <cell r="G1447" t="str">
            <v>DIRECCION INDUSTRIAL</v>
          </cell>
          <cell r="H1447" t="str">
            <v>PLANTAS RSL/PGSM</v>
          </cell>
          <cell r="I1447" t="str">
            <v>INGENIERIA Y SERVICIOS</v>
          </cell>
          <cell r="J1447" t="str">
            <v>ALMACENES E INTENDENCIA</v>
          </cell>
          <cell r="K1447" t="str">
            <v>ALMACENES E INTENDENCIA PGSM</v>
          </cell>
          <cell r="L1447" t="str">
            <v>Activos</v>
          </cell>
          <cell r="M1447" t="str">
            <v>Fuera de Convenio</v>
          </cell>
          <cell r="N1447" t="str">
            <v>Indeterminado</v>
          </cell>
          <cell r="O1447" t="str">
            <v>Pta. Pto. GSM</v>
          </cell>
          <cell r="P1447">
            <v>35643</v>
          </cell>
        </row>
        <row r="1448">
          <cell r="A1448">
            <v>60003620</v>
          </cell>
          <cell r="B1448" t="str">
            <v>OBERTI, AGUSTIN</v>
          </cell>
          <cell r="C1448" t="str">
            <v>SUPERVISOR</v>
          </cell>
          <cell r="D1448">
            <v>53</v>
          </cell>
          <cell r="E1448" t="str">
            <v>Industrial</v>
          </cell>
          <cell r="F1448" t="str">
            <v>Industrial PB Arg. S.A.</v>
          </cell>
          <cell r="G1448" t="str">
            <v>DIRECCION INDUSTRIAL</v>
          </cell>
          <cell r="H1448" t="str">
            <v>PLANTAS RSL/PGSM</v>
          </cell>
          <cell r="I1448" t="str">
            <v>INGENIERIA Y SERVICIOS</v>
          </cell>
          <cell r="J1448" t="str">
            <v>ALMACENES E INTENDENCIA</v>
          </cell>
          <cell r="K1448" t="str">
            <v>ALMACENES E INTENDENCIA PGSM</v>
          </cell>
          <cell r="L1448" t="str">
            <v>Activos</v>
          </cell>
          <cell r="M1448" t="str">
            <v>Fuera de Convenio</v>
          </cell>
          <cell r="N1448" t="str">
            <v>Indeterminado</v>
          </cell>
          <cell r="O1448" t="str">
            <v>Pta. Pto. GSM</v>
          </cell>
          <cell r="P1448">
            <v>38930</v>
          </cell>
        </row>
        <row r="1449">
          <cell r="A1449">
            <v>60003655</v>
          </cell>
          <cell r="B1449" t="str">
            <v>PELLEGRINI, JAVIER AGUSTIN</v>
          </cell>
          <cell r="C1449" t="str">
            <v>REFERENTE</v>
          </cell>
          <cell r="D1449">
            <v>52</v>
          </cell>
          <cell r="E1449" t="str">
            <v>Industrial</v>
          </cell>
          <cell r="F1449" t="str">
            <v>Industrial PB Arg. S.A.</v>
          </cell>
          <cell r="G1449" t="str">
            <v>DIRECCION INDUSTRIAL</v>
          </cell>
          <cell r="H1449" t="str">
            <v>PLANTAS RSL/PGSM</v>
          </cell>
          <cell r="I1449" t="str">
            <v>OPERACIONES ESTIRENICOS/USINA</v>
          </cell>
          <cell r="J1449" t="str">
            <v>USINA Y MUELLE</v>
          </cell>
          <cell r="K1449">
            <v>0</v>
          </cell>
          <cell r="L1449" t="str">
            <v>Activos</v>
          </cell>
          <cell r="M1449" t="str">
            <v>Fuera de Convenio</v>
          </cell>
          <cell r="N1449" t="str">
            <v>Indeterminado</v>
          </cell>
          <cell r="O1449" t="str">
            <v>Pta. Pto. GSM</v>
          </cell>
          <cell r="P1449">
            <v>38880</v>
          </cell>
        </row>
        <row r="1450">
          <cell r="A1450">
            <v>60003809</v>
          </cell>
          <cell r="B1450" t="str">
            <v>DI POMPO, DIEGO RAUL</v>
          </cell>
          <cell r="C1450" t="str">
            <v>INGENIERO JR.</v>
          </cell>
          <cell r="D1450">
            <v>53</v>
          </cell>
          <cell r="E1450" t="str">
            <v>Industrial</v>
          </cell>
          <cell r="F1450" t="str">
            <v>Industrial PB Arg. S.A.</v>
          </cell>
          <cell r="G1450" t="str">
            <v>DIRECCION INDUSTRIAL</v>
          </cell>
          <cell r="H1450" t="str">
            <v>PLANTAS RSL/PGSM</v>
          </cell>
          <cell r="I1450" t="str">
            <v>OPTIMIZACION</v>
          </cell>
          <cell r="J1450" t="str">
            <v>INGENIERIA DE PROCESOS ESTIRENICOS/USINA</v>
          </cell>
          <cell r="K1450">
            <v>0</v>
          </cell>
          <cell r="L1450" t="str">
            <v>Activos</v>
          </cell>
          <cell r="M1450" t="str">
            <v>Fuera de Convenio</v>
          </cell>
          <cell r="N1450" t="str">
            <v>Indeterminado</v>
          </cell>
          <cell r="O1450" t="str">
            <v>Pta. Pto. GSM</v>
          </cell>
          <cell r="P1450">
            <v>38660</v>
          </cell>
        </row>
        <row r="1451">
          <cell r="A1451">
            <v>60003961</v>
          </cell>
          <cell r="B1451" t="str">
            <v>MILANOVSKY, EXEQUIEL DIEGO</v>
          </cell>
          <cell r="C1451" t="str">
            <v>ANALISTA JR.</v>
          </cell>
          <cell r="D1451">
            <v>52</v>
          </cell>
          <cell r="E1451" t="str">
            <v>Industrial</v>
          </cell>
          <cell r="F1451" t="str">
            <v>Industrial PB Arg. S.A.</v>
          </cell>
          <cell r="G1451" t="str">
            <v>DIRECCION INDUSTRIAL</v>
          </cell>
          <cell r="H1451" t="str">
            <v>PLANTAS RSL/PGSM</v>
          </cell>
          <cell r="I1451" t="str">
            <v>OPTIMIZACION</v>
          </cell>
          <cell r="J1451" t="str">
            <v>LABORATORIO</v>
          </cell>
          <cell r="K1451" t="str">
            <v>LABORATORIO PGSM</v>
          </cell>
          <cell r="L1451" t="str">
            <v>Activos</v>
          </cell>
          <cell r="M1451" t="str">
            <v>Fuera de Convenio</v>
          </cell>
          <cell r="N1451" t="str">
            <v>Indeterminado</v>
          </cell>
          <cell r="O1451" t="str">
            <v>Pta. Pto. GSM</v>
          </cell>
          <cell r="P1451">
            <v>37226</v>
          </cell>
        </row>
        <row r="1452">
          <cell r="A1452">
            <v>60003971</v>
          </cell>
          <cell r="B1452" t="str">
            <v>BORGOGNONE, BEATRIZ</v>
          </cell>
          <cell r="C1452" t="str">
            <v>INGENIERO</v>
          </cell>
          <cell r="D1452">
            <v>52</v>
          </cell>
          <cell r="E1452" t="str">
            <v>Industrial</v>
          </cell>
          <cell r="F1452" t="str">
            <v>Industrial PB Arg. S.A.</v>
          </cell>
          <cell r="G1452" t="str">
            <v>DIRECCION INDUSTRIAL</v>
          </cell>
          <cell r="H1452" t="str">
            <v>PLANTAS RSL/PGSM</v>
          </cell>
          <cell r="I1452" t="str">
            <v>OPERACIONES DE RSL/REFORMA</v>
          </cell>
          <cell r="J1452" t="str">
            <v>REFORMADORA Y DERIVADOS DE PGSM</v>
          </cell>
          <cell r="K1452">
            <v>0</v>
          </cell>
          <cell r="L1452" t="str">
            <v>Activos</v>
          </cell>
          <cell r="M1452" t="str">
            <v>Fuera de Convenio</v>
          </cell>
          <cell r="N1452" t="str">
            <v>Indeterminado</v>
          </cell>
          <cell r="O1452" t="str">
            <v>Pta. Pto. GSM</v>
          </cell>
          <cell r="P1452">
            <v>38961</v>
          </cell>
        </row>
        <row r="1453">
          <cell r="A1453">
            <v>60004018</v>
          </cell>
          <cell r="B1453" t="str">
            <v>MALDONADO, FLAVIA SOLEDAD</v>
          </cell>
          <cell r="C1453" t="str">
            <v>FISCAL</v>
          </cell>
          <cell r="D1453">
            <v>52</v>
          </cell>
          <cell r="E1453" t="str">
            <v>Industrial</v>
          </cell>
          <cell r="F1453" t="str">
            <v>Industrial PB Arg. S.A.</v>
          </cell>
          <cell r="G1453" t="str">
            <v>DIRECCION INDUSTRIAL</v>
          </cell>
          <cell r="H1453" t="str">
            <v>PLANTAS RSL/PGSM</v>
          </cell>
          <cell r="I1453" t="str">
            <v>INGENIERIA Y SERVICIOS</v>
          </cell>
          <cell r="J1453" t="str">
            <v>ALMACENES E INTENDENCIA</v>
          </cell>
          <cell r="K1453" t="str">
            <v>ALMACENES E INTENDENCIA PGSM</v>
          </cell>
          <cell r="L1453" t="str">
            <v>Activos</v>
          </cell>
          <cell r="M1453" t="str">
            <v>Fuera de Convenio</v>
          </cell>
          <cell r="N1453" t="str">
            <v>Indeterminado</v>
          </cell>
          <cell r="O1453" t="str">
            <v>Pta. Pto. GSM</v>
          </cell>
          <cell r="P1453">
            <v>38353</v>
          </cell>
        </row>
        <row r="1454">
          <cell r="A1454">
            <v>60004078</v>
          </cell>
          <cell r="B1454" t="str">
            <v>PEREZ, JUAN ANDRES</v>
          </cell>
          <cell r="C1454" t="str">
            <v>ANALISTA JR.</v>
          </cell>
          <cell r="D1454">
            <v>52</v>
          </cell>
          <cell r="E1454" t="str">
            <v>Industrial</v>
          </cell>
          <cell r="F1454" t="str">
            <v>Industrial PB Arg. S.A.</v>
          </cell>
          <cell r="G1454" t="str">
            <v>DIRECCION INDUSTRIAL</v>
          </cell>
          <cell r="H1454" t="str">
            <v>PLANTAS RSL/PGSM</v>
          </cell>
          <cell r="I1454" t="str">
            <v>OPTIMIZACION</v>
          </cell>
          <cell r="J1454" t="str">
            <v>LABORATORIO</v>
          </cell>
          <cell r="K1454" t="str">
            <v>LABORATORIO RSL</v>
          </cell>
          <cell r="L1454" t="str">
            <v>Activos</v>
          </cell>
          <cell r="M1454" t="str">
            <v>Fuera de Convenio</v>
          </cell>
          <cell r="N1454" t="str">
            <v>Indeterminado</v>
          </cell>
          <cell r="O1454" t="str">
            <v>Pta. Pto. GSM</v>
          </cell>
          <cell r="P1454">
            <v>38265</v>
          </cell>
        </row>
        <row r="1455">
          <cell r="A1455">
            <v>60004082</v>
          </cell>
          <cell r="B1455" t="str">
            <v>LEZCANO, CARLOS JAVIER</v>
          </cell>
          <cell r="C1455" t="str">
            <v>ANALISTA JR.</v>
          </cell>
          <cell r="D1455">
            <v>52</v>
          </cell>
          <cell r="E1455" t="str">
            <v>Industrial</v>
          </cell>
          <cell r="F1455" t="str">
            <v>Industrial PB Arg. S.A.</v>
          </cell>
          <cell r="G1455" t="str">
            <v>DIRECCION INDUSTRIAL</v>
          </cell>
          <cell r="H1455" t="str">
            <v>PLANTAS RSL/PGSM</v>
          </cell>
          <cell r="I1455" t="str">
            <v>OPTIMIZACION</v>
          </cell>
          <cell r="J1455" t="str">
            <v>LABORATORIO</v>
          </cell>
          <cell r="K1455" t="str">
            <v>LABORATORIO PGSM</v>
          </cell>
          <cell r="L1455" t="str">
            <v>Activos</v>
          </cell>
          <cell r="M1455" t="str">
            <v>Fuera de Convenio</v>
          </cell>
          <cell r="N1455" t="str">
            <v>Indeterminado</v>
          </cell>
          <cell r="O1455" t="str">
            <v>Pta. Pto. GSM</v>
          </cell>
          <cell r="P1455">
            <v>38899</v>
          </cell>
        </row>
        <row r="1456">
          <cell r="A1456">
            <v>60004160</v>
          </cell>
          <cell r="B1456" t="str">
            <v>BONI, DIEGO</v>
          </cell>
          <cell r="C1456" t="str">
            <v>ANALISTA JR.</v>
          </cell>
          <cell r="D1456">
            <v>52</v>
          </cell>
          <cell r="E1456" t="str">
            <v>Industrial</v>
          </cell>
          <cell r="F1456" t="str">
            <v>Industrial PB Arg. S.A.</v>
          </cell>
          <cell r="G1456" t="str">
            <v>DIRECCION INDUSTRIAL</v>
          </cell>
          <cell r="H1456" t="str">
            <v>PLANTAS RSL/PGSM</v>
          </cell>
          <cell r="I1456" t="str">
            <v>OPTIMIZACION</v>
          </cell>
          <cell r="J1456" t="str">
            <v>LABORATORIO</v>
          </cell>
          <cell r="K1456" t="str">
            <v>LABORATORIO PGSM</v>
          </cell>
          <cell r="L1456" t="str">
            <v>Activos</v>
          </cell>
          <cell r="M1456" t="str">
            <v>Fuera de Convenio</v>
          </cell>
          <cell r="N1456" t="str">
            <v>Indeterminado</v>
          </cell>
          <cell r="O1456" t="str">
            <v>Pta. Pto. GSM</v>
          </cell>
          <cell r="P1456">
            <v>37834</v>
          </cell>
        </row>
        <row r="1457">
          <cell r="A1457">
            <v>60004275</v>
          </cell>
          <cell r="B1457" t="str">
            <v>RODRIGUEZ, GABRIELA</v>
          </cell>
          <cell r="C1457" t="str">
            <v>ANALISTA JR.</v>
          </cell>
          <cell r="D1457">
            <v>52</v>
          </cell>
          <cell r="E1457" t="str">
            <v>Industrial</v>
          </cell>
          <cell r="F1457" t="str">
            <v>Industrial PB Arg. S.A.</v>
          </cell>
          <cell r="G1457" t="str">
            <v>DIRECCION INDUSTRIAL</v>
          </cell>
          <cell r="H1457" t="str">
            <v>PLANTAS RSL/PGSM</v>
          </cell>
          <cell r="I1457" t="str">
            <v>OPTIMIZACION</v>
          </cell>
          <cell r="J1457" t="str">
            <v>LABORATORIO</v>
          </cell>
          <cell r="K1457" t="str">
            <v>LABORATORIO PGSM</v>
          </cell>
          <cell r="L1457" t="str">
            <v>Activos</v>
          </cell>
          <cell r="M1457" t="str">
            <v>Fuera de Convenio</v>
          </cell>
          <cell r="N1457" t="str">
            <v>Indeterminado</v>
          </cell>
          <cell r="O1457" t="str">
            <v>Pta. Pto. GSM</v>
          </cell>
          <cell r="P1457">
            <v>37992</v>
          </cell>
        </row>
        <row r="1458">
          <cell r="A1458">
            <v>60004398</v>
          </cell>
          <cell r="B1458" t="str">
            <v>GILES, JOSE ALBERTO</v>
          </cell>
          <cell r="C1458" t="str">
            <v>ANALISTA JR.</v>
          </cell>
          <cell r="D1458">
            <v>52</v>
          </cell>
          <cell r="E1458" t="str">
            <v>Industrial</v>
          </cell>
          <cell r="F1458" t="str">
            <v>Industrial PB Arg. S.A.</v>
          </cell>
          <cell r="G1458" t="str">
            <v>DIRECCION INDUSTRIAL</v>
          </cell>
          <cell r="H1458" t="str">
            <v>PLANTAS RSL/PGSM</v>
          </cell>
          <cell r="I1458" t="str">
            <v>OPTIMIZACION</v>
          </cell>
          <cell r="J1458" t="str">
            <v>LABORATORIO</v>
          </cell>
          <cell r="K1458" t="str">
            <v>LABORATORIO PGSM</v>
          </cell>
          <cell r="L1458" t="str">
            <v>Activos</v>
          </cell>
          <cell r="M1458" t="str">
            <v>Fuera de Convenio</v>
          </cell>
          <cell r="N1458" t="str">
            <v>Indeterminado</v>
          </cell>
          <cell r="O1458" t="str">
            <v>Pta. Pto. GSM</v>
          </cell>
          <cell r="P1458">
            <v>38671</v>
          </cell>
        </row>
        <row r="1459">
          <cell r="A1459">
            <v>60005137</v>
          </cell>
          <cell r="B1459" t="str">
            <v>RAMIREZ, GUILLERMO CARLOS</v>
          </cell>
          <cell r="C1459" t="str">
            <v>INGENIERO</v>
          </cell>
          <cell r="D1459">
            <v>52</v>
          </cell>
          <cell r="E1459" t="str">
            <v>Industrial</v>
          </cell>
          <cell r="F1459" t="str">
            <v>Industrial PB Arg. S.A.</v>
          </cell>
          <cell r="G1459" t="str">
            <v>DIRECCION INDUSTRIAL</v>
          </cell>
          <cell r="H1459" t="str">
            <v>PLANTAS RSL/PGSM</v>
          </cell>
          <cell r="I1459" t="str">
            <v>OPTIMIZACION</v>
          </cell>
          <cell r="J1459" t="str">
            <v>PLANIFICACION Y CONTROL DE PRODUCCION</v>
          </cell>
          <cell r="K1459">
            <v>0</v>
          </cell>
          <cell r="L1459" t="str">
            <v>Activos</v>
          </cell>
          <cell r="M1459" t="str">
            <v>Fuera de Convenio</v>
          </cell>
          <cell r="N1459" t="str">
            <v>Indeterminado</v>
          </cell>
          <cell r="O1459" t="str">
            <v>Pta. Pto. GSM</v>
          </cell>
          <cell r="P1459">
            <v>39448</v>
          </cell>
        </row>
        <row r="1460">
          <cell r="A1460">
            <v>60005980</v>
          </cell>
          <cell r="B1460" t="str">
            <v>VAI, GUILLERMO ANDRES</v>
          </cell>
          <cell r="C1460" t="str">
            <v>ANALISTA JR.</v>
          </cell>
          <cell r="D1460">
            <v>52</v>
          </cell>
          <cell r="E1460" t="str">
            <v>Industrial</v>
          </cell>
          <cell r="F1460" t="str">
            <v>Industrial PB Arg. S.A.</v>
          </cell>
          <cell r="G1460" t="str">
            <v>DIRECCION INDUSTRIAL</v>
          </cell>
          <cell r="H1460" t="str">
            <v>PLANTAS RSL/PGSM</v>
          </cell>
          <cell r="I1460" t="str">
            <v>OPTIMIZACION</v>
          </cell>
          <cell r="J1460" t="str">
            <v>LABORATORIO</v>
          </cell>
          <cell r="K1460" t="str">
            <v>LABORATORIO PGSM</v>
          </cell>
          <cell r="L1460" t="str">
            <v>Activos</v>
          </cell>
          <cell r="M1460" t="str">
            <v>Fuera de Convenio</v>
          </cell>
          <cell r="N1460" t="str">
            <v>Indeterminado</v>
          </cell>
          <cell r="O1460" t="str">
            <v>Pta. Pto. GSM</v>
          </cell>
          <cell r="P1460">
            <v>39706</v>
          </cell>
        </row>
        <row r="1461">
          <cell r="A1461">
            <v>60006006</v>
          </cell>
          <cell r="B1461" t="str">
            <v>FONTANA, ANABEL LILIANA</v>
          </cell>
          <cell r="C1461" t="str">
            <v>ANALISTA JR.</v>
          </cell>
          <cell r="D1461">
            <v>52</v>
          </cell>
          <cell r="E1461" t="str">
            <v>Industrial</v>
          </cell>
          <cell r="F1461" t="str">
            <v>Industrial PB Arg. S.A.</v>
          </cell>
          <cell r="G1461" t="str">
            <v>DIRECCION INDUSTRIAL</v>
          </cell>
          <cell r="H1461" t="str">
            <v>PLANTAS RSL/PGSM</v>
          </cell>
          <cell r="I1461" t="str">
            <v>OPTIMIZACION</v>
          </cell>
          <cell r="J1461" t="str">
            <v>LABORATORIO</v>
          </cell>
          <cell r="K1461" t="str">
            <v>LABORATORIO PGSM</v>
          </cell>
          <cell r="L1461" t="str">
            <v>Activos</v>
          </cell>
          <cell r="M1461" t="str">
            <v>Fuera de Convenio</v>
          </cell>
          <cell r="N1461" t="str">
            <v>Indeterminado</v>
          </cell>
          <cell r="O1461" t="str">
            <v>Pta. Pto. GSM</v>
          </cell>
          <cell r="P1461">
            <v>39722</v>
          </cell>
        </row>
        <row r="1462">
          <cell r="A1462">
            <v>60006007</v>
          </cell>
          <cell r="B1462" t="str">
            <v>TRAFERRI, YANINA MABEL</v>
          </cell>
          <cell r="C1462" t="str">
            <v>ANALISTA JR.</v>
          </cell>
          <cell r="D1462">
            <v>52</v>
          </cell>
          <cell r="E1462" t="str">
            <v>Industrial</v>
          </cell>
          <cell r="F1462" t="str">
            <v>Industrial PB Arg. S.A.</v>
          </cell>
          <cell r="G1462" t="str">
            <v>DIRECCION INDUSTRIAL</v>
          </cell>
          <cell r="H1462" t="str">
            <v>PLANTAS RSL/PGSM</v>
          </cell>
          <cell r="I1462" t="str">
            <v>OPTIMIZACION</v>
          </cell>
          <cell r="J1462" t="str">
            <v>LABORATORIO</v>
          </cell>
          <cell r="K1462" t="str">
            <v>LABORATORIO PGSM</v>
          </cell>
          <cell r="L1462" t="str">
            <v>Activos</v>
          </cell>
          <cell r="M1462" t="str">
            <v>Fuera de Convenio</v>
          </cell>
          <cell r="N1462" t="str">
            <v>Indeterminado</v>
          </cell>
          <cell r="O1462" t="str">
            <v>Pta. Pto. GSM</v>
          </cell>
          <cell r="P1462">
            <v>39722</v>
          </cell>
        </row>
        <row r="1463">
          <cell r="A1463">
            <v>60006009</v>
          </cell>
          <cell r="B1463" t="str">
            <v>BORDONI, ANDREA CAROLINA</v>
          </cell>
          <cell r="C1463" t="str">
            <v>ANALISTA JR.</v>
          </cell>
          <cell r="D1463">
            <v>52</v>
          </cell>
          <cell r="E1463" t="str">
            <v>Industrial</v>
          </cell>
          <cell r="F1463" t="str">
            <v>Industrial PB Arg. S.A.</v>
          </cell>
          <cell r="G1463" t="str">
            <v>DIRECCION INDUSTRIAL</v>
          </cell>
          <cell r="H1463" t="str">
            <v>PLANTAS RSL/PGSM</v>
          </cell>
          <cell r="I1463" t="str">
            <v>OPTIMIZACION</v>
          </cell>
          <cell r="J1463" t="str">
            <v>LABORATORIO</v>
          </cell>
          <cell r="K1463" t="str">
            <v>LABORATORIO PGSM</v>
          </cell>
          <cell r="L1463" t="str">
            <v>Activos</v>
          </cell>
          <cell r="M1463" t="str">
            <v>Fuera de Convenio</v>
          </cell>
          <cell r="N1463" t="str">
            <v>Plazo Fijo</v>
          </cell>
          <cell r="O1463" t="str">
            <v>Pta. Pto. GSM</v>
          </cell>
          <cell r="P1463">
            <v>39722</v>
          </cell>
        </row>
        <row r="1464">
          <cell r="A1464">
            <v>60006281</v>
          </cell>
          <cell r="B1464" t="str">
            <v>SEDEPSKI, SEBASTIAN ANDRES</v>
          </cell>
          <cell r="C1464" t="str">
            <v>INGENIERO SSR.</v>
          </cell>
          <cell r="D1464">
            <v>54</v>
          </cell>
          <cell r="E1464" t="str">
            <v>Industrial</v>
          </cell>
          <cell r="F1464" t="str">
            <v>Industrial PB Arg. S.A.</v>
          </cell>
          <cell r="G1464" t="str">
            <v>DIRECCION INDUSTRIAL</v>
          </cell>
          <cell r="H1464" t="str">
            <v>PLANTAS RSL/PGSM</v>
          </cell>
          <cell r="I1464" t="str">
            <v>OPTIMIZACION</v>
          </cell>
          <cell r="J1464" t="str">
            <v>INGENIERIA DE PROCESOS ESTIRENICOS/USINA</v>
          </cell>
          <cell r="K1464">
            <v>0</v>
          </cell>
          <cell r="L1464" t="str">
            <v>Activos</v>
          </cell>
          <cell r="M1464" t="str">
            <v>Fuera de Convenio</v>
          </cell>
          <cell r="N1464" t="str">
            <v>Indeterminado</v>
          </cell>
          <cell r="O1464" t="str">
            <v>Pta. Pto. GSM</v>
          </cell>
          <cell r="P1464">
            <v>39845</v>
          </cell>
        </row>
        <row r="1465">
          <cell r="A1465">
            <v>60006296</v>
          </cell>
          <cell r="B1465" t="str">
            <v>NOSTE, FERNANDO LUIS</v>
          </cell>
          <cell r="C1465" t="str">
            <v>ANALISTA JR.</v>
          </cell>
          <cell r="D1465">
            <v>52</v>
          </cell>
          <cell r="E1465" t="str">
            <v>Industrial</v>
          </cell>
          <cell r="F1465" t="str">
            <v>Industrial PB Arg. S.A.</v>
          </cell>
          <cell r="G1465" t="str">
            <v>DIRECCION INDUSTRIAL</v>
          </cell>
          <cell r="H1465" t="str">
            <v>PLANTAS RSL/PGSM</v>
          </cell>
          <cell r="I1465" t="str">
            <v>INGENIERIA Y SERVICIOS</v>
          </cell>
          <cell r="J1465" t="str">
            <v>ALMACENES E INTENDENCIA</v>
          </cell>
          <cell r="K1465" t="str">
            <v>ALMACENES E INTENDENCIA PGSM</v>
          </cell>
          <cell r="L1465" t="str">
            <v>Activos</v>
          </cell>
          <cell r="M1465" t="str">
            <v>Fuera de Convenio</v>
          </cell>
          <cell r="N1465" t="str">
            <v>Indeterminado</v>
          </cell>
          <cell r="O1465" t="str">
            <v>Pta. Pto. GSM</v>
          </cell>
          <cell r="P1465">
            <v>39856</v>
          </cell>
        </row>
        <row r="1466">
          <cell r="A1466">
            <v>60000004</v>
          </cell>
          <cell r="B1466" t="str">
            <v>AGUINAGA, JOSE IGNACIO</v>
          </cell>
          <cell r="C1466" t="str">
            <v>GERENTE</v>
          </cell>
          <cell r="D1466">
            <v>54</v>
          </cell>
          <cell r="E1466" t="str">
            <v>Industrial</v>
          </cell>
          <cell r="F1466" t="str">
            <v>Industrial PB Arg. S.A.</v>
          </cell>
          <cell r="G1466" t="str">
            <v>DIRECCION INDUSTRIAL</v>
          </cell>
          <cell r="H1466" t="str">
            <v>PLANTA ZARATE</v>
          </cell>
          <cell r="I1466" t="str">
            <v>CSMS, GESTION Y LABORATORIO</v>
          </cell>
          <cell r="J1466">
            <v>0</v>
          </cell>
          <cell r="K1466">
            <v>0</v>
          </cell>
          <cell r="L1466" t="str">
            <v>Activos</v>
          </cell>
          <cell r="M1466" t="str">
            <v>Fuera de Convenio</v>
          </cell>
          <cell r="N1466" t="str">
            <v>Indeterminado</v>
          </cell>
          <cell r="O1466" t="str">
            <v>Pta. Zarate</v>
          </cell>
          <cell r="P1466">
            <v>37235</v>
          </cell>
        </row>
        <row r="1467">
          <cell r="A1467">
            <v>60000358</v>
          </cell>
          <cell r="B1467" t="str">
            <v>FLORES, JORGE NESTOR</v>
          </cell>
          <cell r="C1467" t="str">
            <v>INGENIERO SR.</v>
          </cell>
          <cell r="D1467">
            <v>55</v>
          </cell>
          <cell r="E1467" t="str">
            <v>Industrial</v>
          </cell>
          <cell r="F1467" t="str">
            <v>Industrial PB Arg. S.A.</v>
          </cell>
          <cell r="G1467" t="str">
            <v>DIRECCION INDUSTRIAL</v>
          </cell>
          <cell r="H1467" t="str">
            <v>PLANTA ZARATE</v>
          </cell>
          <cell r="I1467" t="str">
            <v>OPERACIONES Y PROCESOS</v>
          </cell>
          <cell r="J1467" t="str">
            <v>PROCESOS</v>
          </cell>
          <cell r="K1467">
            <v>0</v>
          </cell>
          <cell r="L1467" t="str">
            <v>Activos</v>
          </cell>
          <cell r="M1467" t="str">
            <v>Fuera de Convenio</v>
          </cell>
          <cell r="N1467" t="str">
            <v>Indeterminado</v>
          </cell>
          <cell r="O1467" t="str">
            <v>Pta. Zarate</v>
          </cell>
          <cell r="P1467">
            <v>29129</v>
          </cell>
        </row>
        <row r="1468">
          <cell r="A1468">
            <v>60000782</v>
          </cell>
          <cell r="B1468" t="str">
            <v>FREDIANI, OSCAR ALBERTO</v>
          </cell>
          <cell r="C1468" t="str">
            <v>MEDICO</v>
          </cell>
          <cell r="D1468">
            <v>55</v>
          </cell>
          <cell r="E1468" t="str">
            <v>Industrial</v>
          </cell>
          <cell r="F1468" t="str">
            <v>Industrial PB Arg. S.A.</v>
          </cell>
          <cell r="G1468" t="str">
            <v>DIRECCION INDUSTRIAL</v>
          </cell>
          <cell r="H1468" t="str">
            <v>PLANTA ZARATE</v>
          </cell>
          <cell r="I1468" t="str">
            <v>CSMS, GESTION Y LABORATORIO</v>
          </cell>
          <cell r="J1468" t="str">
            <v>CSMS</v>
          </cell>
          <cell r="K1468" t="str">
            <v>SALUD</v>
          </cell>
          <cell r="L1468" t="str">
            <v>Activos</v>
          </cell>
          <cell r="M1468" t="str">
            <v>Fuera de Convenio</v>
          </cell>
          <cell r="N1468" t="str">
            <v>Indeterminado</v>
          </cell>
          <cell r="O1468" t="str">
            <v>Pta. Zarate</v>
          </cell>
          <cell r="P1468">
            <v>35448</v>
          </cell>
        </row>
        <row r="1469">
          <cell r="A1469">
            <v>60000861</v>
          </cell>
          <cell r="B1469" t="str">
            <v>CAVALLO, GUSTAVO MARIO</v>
          </cell>
          <cell r="C1469" t="str">
            <v>SUPERVISOR</v>
          </cell>
          <cell r="D1469">
            <v>52</v>
          </cell>
          <cell r="E1469" t="str">
            <v>Industrial</v>
          </cell>
          <cell r="F1469" t="str">
            <v>Industrial PB Arg. S.A.</v>
          </cell>
          <cell r="G1469" t="str">
            <v>DIRECCION INDUSTRIAL</v>
          </cell>
          <cell r="H1469" t="str">
            <v>PLANTA ZARATE</v>
          </cell>
          <cell r="I1469" t="str">
            <v>OPERACIONES Y PROCESOS</v>
          </cell>
          <cell r="J1469" t="str">
            <v>OPERACIONES</v>
          </cell>
          <cell r="K1469" t="str">
            <v>OPERACIONES DCDI/BOPS (A)</v>
          </cell>
          <cell r="L1469" t="str">
            <v>Activos</v>
          </cell>
          <cell r="M1469" t="str">
            <v>Fuera de Convenio</v>
          </cell>
          <cell r="N1469" t="str">
            <v>Indeterminado</v>
          </cell>
          <cell r="O1469" t="str">
            <v>Pta. Zarate</v>
          </cell>
          <cell r="P1469">
            <v>38730</v>
          </cell>
        </row>
        <row r="1470">
          <cell r="A1470">
            <v>60000969</v>
          </cell>
          <cell r="B1470" t="str">
            <v>GORBARAN, ROBERTO ANIBAL</v>
          </cell>
          <cell r="C1470" t="str">
            <v>SUPERVISOR</v>
          </cell>
          <cell r="D1470">
            <v>55</v>
          </cell>
          <cell r="E1470" t="str">
            <v>Industrial</v>
          </cell>
          <cell r="F1470" t="str">
            <v>Industrial PB Arg. S.A.</v>
          </cell>
          <cell r="G1470" t="str">
            <v>DIRECCION INDUSTRIAL</v>
          </cell>
          <cell r="H1470" t="str">
            <v>PLANTA ZARATE</v>
          </cell>
          <cell r="I1470" t="str">
            <v>MANTENIMIENTO, PROYECTOS Y S.N.I.</v>
          </cell>
          <cell r="J1470" t="str">
            <v>MANTENIMIENTO ELECTROINSTRUMENTACION</v>
          </cell>
          <cell r="K1470">
            <v>0</v>
          </cell>
          <cell r="L1470" t="str">
            <v>Activos</v>
          </cell>
          <cell r="M1470" t="str">
            <v>Fuera de Convenio</v>
          </cell>
          <cell r="N1470" t="str">
            <v>Indeterminado</v>
          </cell>
          <cell r="O1470" t="str">
            <v>Pta. Zarate</v>
          </cell>
          <cell r="P1470">
            <v>32051</v>
          </cell>
        </row>
        <row r="1471">
          <cell r="A1471">
            <v>60001084</v>
          </cell>
          <cell r="B1471" t="str">
            <v>MAESTRE, MIGUEL ANGEL</v>
          </cell>
          <cell r="C1471" t="str">
            <v>SUPERVISOR</v>
          </cell>
          <cell r="D1471">
            <v>54</v>
          </cell>
          <cell r="E1471" t="str">
            <v>Industrial</v>
          </cell>
          <cell r="F1471" t="str">
            <v>Industrial PB Arg. S.A.</v>
          </cell>
          <cell r="G1471" t="str">
            <v>DIRECCION INDUSTRIAL</v>
          </cell>
          <cell r="H1471" t="str">
            <v>PLANTA ZARATE</v>
          </cell>
          <cell r="I1471" t="str">
            <v>MANTENIMIENTO, PROYECTOS Y S.N.I.</v>
          </cell>
          <cell r="J1471" t="str">
            <v>SERVICIOS NO INDUSTRIALES</v>
          </cell>
          <cell r="K1471">
            <v>0</v>
          </cell>
          <cell r="L1471" t="str">
            <v>Activos</v>
          </cell>
          <cell r="M1471" t="str">
            <v>Fuera de Convenio</v>
          </cell>
          <cell r="N1471" t="str">
            <v>Indeterminado</v>
          </cell>
          <cell r="O1471" t="str">
            <v>Pta. Zarate</v>
          </cell>
          <cell r="P1471">
            <v>37557</v>
          </cell>
        </row>
        <row r="1472">
          <cell r="A1472">
            <v>60001217</v>
          </cell>
          <cell r="B1472" t="str">
            <v>BIAIN, HERNAN RENE</v>
          </cell>
          <cell r="C1472" t="str">
            <v>SUPERVISOR</v>
          </cell>
          <cell r="D1472">
            <v>55</v>
          </cell>
          <cell r="E1472" t="str">
            <v>Industrial</v>
          </cell>
          <cell r="F1472" t="str">
            <v>Industrial PB Arg. S.A.</v>
          </cell>
          <cell r="G1472" t="str">
            <v>DIRECCION INDUSTRIAL</v>
          </cell>
          <cell r="H1472" t="str">
            <v>PLANTA ZARATE</v>
          </cell>
          <cell r="I1472" t="str">
            <v>OPERACIONES Y PROCESOS</v>
          </cell>
          <cell r="J1472" t="str">
            <v>OPERACIONES</v>
          </cell>
          <cell r="K1472" t="str">
            <v>OPERACIONES DCDI/BOPS (B)</v>
          </cell>
          <cell r="L1472" t="str">
            <v>Activos</v>
          </cell>
          <cell r="M1472" t="str">
            <v>Fuera de Convenio</v>
          </cell>
          <cell r="N1472" t="str">
            <v>Indeterminado</v>
          </cell>
          <cell r="O1472" t="str">
            <v>Pta. Zarate</v>
          </cell>
          <cell r="P1472">
            <v>30590</v>
          </cell>
        </row>
        <row r="1473">
          <cell r="A1473">
            <v>60001476</v>
          </cell>
          <cell r="B1473" t="str">
            <v>FAJARDO, FABIO AGUSTIN</v>
          </cell>
          <cell r="C1473" t="str">
            <v>SUPERVISOR</v>
          </cell>
          <cell r="D1473">
            <v>54</v>
          </cell>
          <cell r="E1473" t="str">
            <v>Industrial</v>
          </cell>
          <cell r="F1473" t="str">
            <v>Industrial PB Arg. S.A.</v>
          </cell>
          <cell r="G1473" t="str">
            <v>DIRECCION INDUSTRIAL</v>
          </cell>
          <cell r="H1473" t="str">
            <v>PLANTA ZARATE</v>
          </cell>
          <cell r="I1473" t="str">
            <v>LOGISTICA Y ALMACENES</v>
          </cell>
          <cell r="J1473" t="str">
            <v>DISTRIBUCION 2</v>
          </cell>
          <cell r="K1473">
            <v>0</v>
          </cell>
          <cell r="L1473" t="str">
            <v>Activos</v>
          </cell>
          <cell r="M1473" t="str">
            <v>Fuera de Convenio</v>
          </cell>
          <cell r="N1473" t="str">
            <v>Indeterminado</v>
          </cell>
          <cell r="O1473" t="str">
            <v>Pta. Zarate</v>
          </cell>
          <cell r="P1473">
            <v>35370</v>
          </cell>
        </row>
        <row r="1474">
          <cell r="A1474">
            <v>60001770</v>
          </cell>
          <cell r="B1474" t="str">
            <v>PERAZZO, RONALDO GERMAN</v>
          </cell>
          <cell r="C1474" t="str">
            <v>GERENTE</v>
          </cell>
          <cell r="D1474">
            <v>57</v>
          </cell>
          <cell r="E1474" t="str">
            <v>Industrial</v>
          </cell>
          <cell r="F1474" t="str">
            <v>Industrial PB Arg. S.A.</v>
          </cell>
          <cell r="G1474" t="str">
            <v>DIRECCION INDUSTRIAL</v>
          </cell>
          <cell r="H1474" t="str">
            <v>PLANTA ZARATE</v>
          </cell>
          <cell r="I1474" t="str">
            <v>MANTENIMIENTO, PROYECTOS Y S.N.I.</v>
          </cell>
          <cell r="J1474">
            <v>0</v>
          </cell>
          <cell r="K1474">
            <v>0</v>
          </cell>
          <cell r="L1474" t="str">
            <v>Activos</v>
          </cell>
          <cell r="M1474" t="str">
            <v>Fuera de Convenio</v>
          </cell>
          <cell r="N1474" t="str">
            <v>Indeterminado</v>
          </cell>
          <cell r="O1474" t="str">
            <v>Pta. Zarate</v>
          </cell>
          <cell r="P1474">
            <v>35551</v>
          </cell>
        </row>
        <row r="1475">
          <cell r="A1475">
            <v>60001843</v>
          </cell>
          <cell r="B1475" t="str">
            <v>MALLADA, MARIA CLAUDIA</v>
          </cell>
          <cell r="C1475" t="str">
            <v>AUXILIAR</v>
          </cell>
          <cell r="D1475">
            <v>51</v>
          </cell>
          <cell r="E1475" t="str">
            <v>Industrial</v>
          </cell>
          <cell r="F1475" t="str">
            <v>Industrial PB Arg. S.A.</v>
          </cell>
          <cell r="G1475" t="str">
            <v>DIRECCION INDUSTRIAL</v>
          </cell>
          <cell r="H1475" t="str">
            <v>PLANTA ZARATE</v>
          </cell>
          <cell r="I1475" t="str">
            <v>CSMS, GESTION Y LABORATORIO</v>
          </cell>
          <cell r="J1475" t="str">
            <v>CSMS</v>
          </cell>
          <cell r="K1475" t="str">
            <v>SALUD</v>
          </cell>
          <cell r="L1475" t="str">
            <v>Activos</v>
          </cell>
          <cell r="M1475" t="str">
            <v>Fuera de Convenio</v>
          </cell>
          <cell r="N1475" t="str">
            <v>Indeterminado</v>
          </cell>
          <cell r="O1475" t="str">
            <v>Pta. Zarate</v>
          </cell>
          <cell r="P1475">
            <v>35886</v>
          </cell>
        </row>
        <row r="1476">
          <cell r="A1476">
            <v>60001900</v>
          </cell>
          <cell r="B1476" t="str">
            <v>MARTINEZ, ADRIAN EMILIO</v>
          </cell>
          <cell r="C1476" t="str">
            <v>SUPERVISOR</v>
          </cell>
          <cell r="D1476">
            <v>55</v>
          </cell>
          <cell r="E1476" t="str">
            <v>Industrial</v>
          </cell>
          <cell r="F1476" t="str">
            <v>Industrial PB Arg. S.A.</v>
          </cell>
          <cell r="G1476" t="str">
            <v>DIRECCION INDUSTRIAL</v>
          </cell>
          <cell r="H1476" t="str">
            <v>PLANTA ZARATE</v>
          </cell>
          <cell r="I1476" t="str">
            <v>CSMS, GESTION Y LABORATORIO</v>
          </cell>
          <cell r="J1476" t="str">
            <v>CSMS</v>
          </cell>
          <cell r="K1476">
            <v>0</v>
          </cell>
          <cell r="L1476" t="str">
            <v>Activos</v>
          </cell>
          <cell r="M1476" t="str">
            <v>Fuera de Convenio</v>
          </cell>
          <cell r="N1476" t="str">
            <v>Indeterminado</v>
          </cell>
          <cell r="O1476" t="str">
            <v>Pta. Zarate</v>
          </cell>
          <cell r="P1476">
            <v>35551</v>
          </cell>
        </row>
        <row r="1477">
          <cell r="A1477">
            <v>60001915</v>
          </cell>
          <cell r="B1477" t="str">
            <v>TERZANO, ALEXIS PASCUAL</v>
          </cell>
          <cell r="C1477" t="str">
            <v>INGENIERO ESP.</v>
          </cell>
          <cell r="D1477">
            <v>56</v>
          </cell>
          <cell r="E1477" t="str">
            <v>Industrial</v>
          </cell>
          <cell r="F1477" t="str">
            <v>Industrial PB Arg. S.A.</v>
          </cell>
          <cell r="G1477" t="str">
            <v>DIRECCION INDUSTRIAL</v>
          </cell>
          <cell r="H1477" t="str">
            <v>PLANTA ZARATE</v>
          </cell>
          <cell r="I1477" t="str">
            <v>OPERACIONES Y PROCESOS</v>
          </cell>
          <cell r="J1477" t="str">
            <v>OPERACIONES</v>
          </cell>
          <cell r="K1477">
            <v>0</v>
          </cell>
          <cell r="L1477" t="str">
            <v>Activos</v>
          </cell>
          <cell r="M1477" t="str">
            <v>Fuera de Convenio</v>
          </cell>
          <cell r="N1477" t="str">
            <v>Indeterminado</v>
          </cell>
          <cell r="O1477" t="str">
            <v>Pta. Zarate</v>
          </cell>
          <cell r="P1477">
            <v>35886</v>
          </cell>
        </row>
        <row r="1478">
          <cell r="A1478">
            <v>60001959</v>
          </cell>
          <cell r="B1478" t="str">
            <v>KERKE, GUSTAVO ROBERTO</v>
          </cell>
          <cell r="C1478" t="str">
            <v>SUPERVISOR</v>
          </cell>
          <cell r="D1478">
            <v>55</v>
          </cell>
          <cell r="E1478" t="str">
            <v>Industrial</v>
          </cell>
          <cell r="F1478" t="str">
            <v>Industrial PB Arg. S.A.</v>
          </cell>
          <cell r="G1478" t="str">
            <v>DIRECCION INDUSTRIAL</v>
          </cell>
          <cell r="H1478" t="str">
            <v>PLANTA ZARATE</v>
          </cell>
          <cell r="I1478" t="str">
            <v>OPERACIONES Y PROCESOS</v>
          </cell>
          <cell r="J1478" t="str">
            <v>OPERACIONES</v>
          </cell>
          <cell r="K1478" t="str">
            <v>OPERACIONES DCDI/BOPS (D)</v>
          </cell>
          <cell r="L1478" t="str">
            <v>Activos</v>
          </cell>
          <cell r="M1478" t="str">
            <v>Fuera de Convenio</v>
          </cell>
          <cell r="N1478" t="str">
            <v>Indeterminado</v>
          </cell>
          <cell r="O1478" t="str">
            <v>Pta. Zarate</v>
          </cell>
          <cell r="P1478">
            <v>38670</v>
          </cell>
        </row>
        <row r="1479">
          <cell r="A1479">
            <v>60002015</v>
          </cell>
          <cell r="B1479" t="str">
            <v>GOMEZ, JOSE LUIS</v>
          </cell>
          <cell r="C1479" t="str">
            <v>INGENIERO SSR.</v>
          </cell>
          <cell r="D1479">
            <v>53</v>
          </cell>
          <cell r="E1479" t="str">
            <v>Industrial</v>
          </cell>
          <cell r="F1479" t="str">
            <v>Industrial PB Arg. S.A.</v>
          </cell>
          <cell r="G1479" t="str">
            <v>DIRECCION INDUSTRIAL</v>
          </cell>
          <cell r="H1479" t="str">
            <v>PLANTA ZARATE</v>
          </cell>
          <cell r="I1479" t="str">
            <v>MANTENIMIENTO, PROYECTOS Y S.N.I.</v>
          </cell>
          <cell r="J1479" t="str">
            <v>PROYECTOS</v>
          </cell>
          <cell r="K1479">
            <v>0</v>
          </cell>
          <cell r="L1479" t="str">
            <v>Activos</v>
          </cell>
          <cell r="M1479" t="str">
            <v>Fuera de Convenio</v>
          </cell>
          <cell r="N1479" t="str">
            <v>Indeterminado</v>
          </cell>
          <cell r="O1479" t="str">
            <v>Pta. Zarate</v>
          </cell>
          <cell r="P1479">
            <v>35947</v>
          </cell>
        </row>
        <row r="1480">
          <cell r="A1480">
            <v>60002196</v>
          </cell>
          <cell r="B1480" t="str">
            <v>ZINO, WALTER OSCAR</v>
          </cell>
          <cell r="C1480" t="str">
            <v>INGENIERO SSR.</v>
          </cell>
          <cell r="D1480">
            <v>54</v>
          </cell>
          <cell r="E1480" t="str">
            <v>Industrial</v>
          </cell>
          <cell r="F1480" t="str">
            <v>Industrial PB Arg. S.A.</v>
          </cell>
          <cell r="G1480" t="str">
            <v>DIRECCION INDUSTRIAL</v>
          </cell>
          <cell r="H1480" t="str">
            <v>PLANTA ZARATE</v>
          </cell>
          <cell r="I1480" t="str">
            <v>MANTENIMIENTO, PROYECTOS Y S.N.I.</v>
          </cell>
          <cell r="J1480" t="str">
            <v>PROYECTOS</v>
          </cell>
          <cell r="K1480">
            <v>0</v>
          </cell>
          <cell r="L1480" t="str">
            <v>Activos</v>
          </cell>
          <cell r="M1480" t="str">
            <v>Fuera de Convenio</v>
          </cell>
          <cell r="N1480" t="str">
            <v>Indeterminado</v>
          </cell>
          <cell r="O1480" t="str">
            <v>Pta. Zarate</v>
          </cell>
          <cell r="P1480">
            <v>35674</v>
          </cell>
        </row>
        <row r="1481">
          <cell r="A1481">
            <v>60002238</v>
          </cell>
          <cell r="B1481" t="str">
            <v>TANONI, ALFREDO</v>
          </cell>
          <cell r="C1481" t="str">
            <v>GERENTE</v>
          </cell>
          <cell r="D1481">
            <v>56</v>
          </cell>
          <cell r="E1481" t="str">
            <v>Industrial</v>
          </cell>
          <cell r="F1481" t="str">
            <v>Industrial PB Arg. S.A.</v>
          </cell>
          <cell r="G1481" t="str">
            <v>DIRECCION INDUSTRIAL</v>
          </cell>
          <cell r="H1481" t="str">
            <v>PLANTA ZARATE</v>
          </cell>
          <cell r="I1481" t="str">
            <v>LOGISTICA Y ALMACENES</v>
          </cell>
          <cell r="J1481">
            <v>0</v>
          </cell>
          <cell r="K1481">
            <v>0</v>
          </cell>
          <cell r="L1481" t="str">
            <v>Activos</v>
          </cell>
          <cell r="M1481" t="str">
            <v>Fuera de Convenio</v>
          </cell>
          <cell r="N1481" t="str">
            <v>Indeterminado</v>
          </cell>
          <cell r="O1481" t="str">
            <v>Pta. Zarate</v>
          </cell>
          <cell r="P1481">
            <v>38518</v>
          </cell>
        </row>
        <row r="1482">
          <cell r="A1482">
            <v>60002321</v>
          </cell>
          <cell r="B1482" t="str">
            <v>GUGLIELMI, DIEGO GASTON</v>
          </cell>
          <cell r="C1482" t="str">
            <v>SUPERVISOR</v>
          </cell>
          <cell r="D1482">
            <v>54</v>
          </cell>
          <cell r="E1482" t="str">
            <v>Industrial</v>
          </cell>
          <cell r="F1482" t="str">
            <v>Industrial PB Arg. S.A.</v>
          </cell>
          <cell r="G1482" t="str">
            <v>DIRECCION INDUSTRIAL</v>
          </cell>
          <cell r="H1482" t="str">
            <v>PLANTA ZARATE</v>
          </cell>
          <cell r="I1482" t="str">
            <v>LOGISTICA Y ALMACENES</v>
          </cell>
          <cell r="J1482" t="str">
            <v>DISTRIBUCION 3</v>
          </cell>
          <cell r="K1482">
            <v>0</v>
          </cell>
          <cell r="L1482" t="str">
            <v>Activos</v>
          </cell>
          <cell r="M1482" t="str">
            <v>Fuera de Convenio</v>
          </cell>
          <cell r="N1482" t="str">
            <v>Indeterminado</v>
          </cell>
          <cell r="O1482" t="str">
            <v>Pta. Zarate</v>
          </cell>
          <cell r="P1482">
            <v>38189</v>
          </cell>
        </row>
        <row r="1483">
          <cell r="A1483">
            <v>60002399</v>
          </cell>
          <cell r="B1483" t="str">
            <v>ALVAREZ SUAREZ, PABLO ANTONIO</v>
          </cell>
          <cell r="C1483" t="str">
            <v>INGENIERO SSR.</v>
          </cell>
          <cell r="D1483">
            <v>53</v>
          </cell>
          <cell r="E1483" t="str">
            <v>Industrial</v>
          </cell>
          <cell r="F1483" t="str">
            <v>Industrial PB Arg. S.A.</v>
          </cell>
          <cell r="G1483" t="str">
            <v>DIRECCION INDUSTRIAL</v>
          </cell>
          <cell r="H1483" t="str">
            <v>PLANTA ZARATE</v>
          </cell>
          <cell r="I1483" t="str">
            <v>MANTENIMIENTO, PROYECTOS Y S.N.I.</v>
          </cell>
          <cell r="J1483" t="str">
            <v>PROYECTOS</v>
          </cell>
          <cell r="K1483">
            <v>0</v>
          </cell>
          <cell r="L1483" t="str">
            <v>Activos</v>
          </cell>
          <cell r="M1483" t="str">
            <v>Fuera de Convenio</v>
          </cell>
          <cell r="N1483" t="str">
            <v>Indeterminado</v>
          </cell>
          <cell r="O1483" t="str">
            <v>Pta. Zarate</v>
          </cell>
          <cell r="P1483">
            <v>36816</v>
          </cell>
        </row>
        <row r="1484">
          <cell r="A1484">
            <v>60002499</v>
          </cell>
          <cell r="B1484" t="str">
            <v>NINE, PABLO ANGEL</v>
          </cell>
          <cell r="C1484" t="str">
            <v>SUPERVISOR</v>
          </cell>
          <cell r="D1484">
            <v>54</v>
          </cell>
          <cell r="E1484" t="str">
            <v>Industrial</v>
          </cell>
          <cell r="F1484" t="str">
            <v>Industrial PB Arg. S.A.</v>
          </cell>
          <cell r="G1484" t="str">
            <v>DIRECCION INDUSTRIAL</v>
          </cell>
          <cell r="H1484" t="str">
            <v>PLANTA ZARATE</v>
          </cell>
          <cell r="I1484" t="str">
            <v>LOGISTICA Y ALMACENES</v>
          </cell>
          <cell r="J1484" t="str">
            <v>DISTRIBUCION 1</v>
          </cell>
          <cell r="K1484">
            <v>0</v>
          </cell>
          <cell r="L1484" t="str">
            <v>Activos</v>
          </cell>
          <cell r="M1484" t="str">
            <v>Fuera de Convenio</v>
          </cell>
          <cell r="N1484" t="str">
            <v>Indeterminado</v>
          </cell>
          <cell r="O1484" t="str">
            <v>Pta. Zarate</v>
          </cell>
          <cell r="P1484">
            <v>34151</v>
          </cell>
        </row>
        <row r="1485">
          <cell r="A1485">
            <v>60002510</v>
          </cell>
          <cell r="B1485" t="str">
            <v>DESTREE, CRISTIAN</v>
          </cell>
          <cell r="C1485" t="str">
            <v>GERENTE</v>
          </cell>
          <cell r="D1485">
            <v>57</v>
          </cell>
          <cell r="E1485" t="str">
            <v>Industrial</v>
          </cell>
          <cell r="F1485" t="str">
            <v>Industrial PB Arg. S.A.</v>
          </cell>
          <cell r="G1485" t="str">
            <v>DIRECCION INDUSTRIAL</v>
          </cell>
          <cell r="H1485" t="str">
            <v>PLANTA ZARATE</v>
          </cell>
          <cell r="I1485" t="str">
            <v>OPERACIONES Y PROCESOS</v>
          </cell>
          <cell r="J1485">
            <v>0</v>
          </cell>
          <cell r="K1485">
            <v>0</v>
          </cell>
          <cell r="L1485" t="str">
            <v>Activos</v>
          </cell>
          <cell r="M1485" t="str">
            <v>Fuera de Convenio</v>
          </cell>
          <cell r="N1485" t="str">
            <v>Indeterminado</v>
          </cell>
          <cell r="O1485" t="str">
            <v>Pta. Zarate</v>
          </cell>
          <cell r="P1485">
            <v>35827</v>
          </cell>
        </row>
        <row r="1486">
          <cell r="A1486">
            <v>60002779</v>
          </cell>
          <cell r="B1486" t="str">
            <v>IRIONDO, IGNACIO JOSE</v>
          </cell>
          <cell r="C1486" t="str">
            <v>INSPECTOR JR.</v>
          </cell>
          <cell r="D1486">
            <v>52</v>
          </cell>
          <cell r="E1486" t="str">
            <v>Industrial</v>
          </cell>
          <cell r="F1486" t="str">
            <v>Industrial PB Arg. S.A.</v>
          </cell>
          <cell r="G1486" t="str">
            <v>DIRECCION INDUSTRIAL</v>
          </cell>
          <cell r="H1486" t="str">
            <v>PLANTA ZARATE</v>
          </cell>
          <cell r="I1486" t="str">
            <v>MANTENIMIENTO, PROYECTOS Y S.N.I.</v>
          </cell>
          <cell r="J1486" t="str">
            <v>MANTENIMIENTO MECANICO</v>
          </cell>
          <cell r="K1486">
            <v>0</v>
          </cell>
          <cell r="L1486" t="str">
            <v>Activos</v>
          </cell>
          <cell r="M1486" t="str">
            <v>Fuera de Convenio</v>
          </cell>
          <cell r="N1486" t="str">
            <v>Indeterminado</v>
          </cell>
          <cell r="O1486" t="str">
            <v>Pta. Zarate</v>
          </cell>
          <cell r="P1486">
            <v>38201</v>
          </cell>
        </row>
        <row r="1487">
          <cell r="A1487">
            <v>60002968</v>
          </cell>
          <cell r="B1487" t="str">
            <v>HELVIG, SANTIAGO</v>
          </cell>
          <cell r="C1487" t="str">
            <v>SUPERVISOR</v>
          </cell>
          <cell r="D1487">
            <v>54</v>
          </cell>
          <cell r="E1487" t="str">
            <v>Industrial</v>
          </cell>
          <cell r="F1487" t="str">
            <v>Industrial PB Arg. S.A.</v>
          </cell>
          <cell r="G1487" t="str">
            <v>DIRECCION INDUSTRIAL</v>
          </cell>
          <cell r="H1487" t="str">
            <v>PLANTA ZARATE</v>
          </cell>
          <cell r="I1487" t="str">
            <v>OPERACIONES Y PROCESOS</v>
          </cell>
          <cell r="J1487" t="str">
            <v>OPERACIONES</v>
          </cell>
          <cell r="K1487" t="str">
            <v>OPERACIONES BOPS</v>
          </cell>
          <cell r="L1487" t="str">
            <v>Activos</v>
          </cell>
          <cell r="M1487" t="str">
            <v>Fuera de Convenio</v>
          </cell>
          <cell r="N1487" t="str">
            <v>Indeterminado</v>
          </cell>
          <cell r="O1487" t="str">
            <v>Pta. Zarate</v>
          </cell>
          <cell r="P1487">
            <v>36008</v>
          </cell>
        </row>
        <row r="1488">
          <cell r="A1488">
            <v>60003060</v>
          </cell>
          <cell r="B1488" t="str">
            <v>MOURE, JAVIER SEBASTIAN</v>
          </cell>
          <cell r="C1488" t="str">
            <v>ANALISTA SR.</v>
          </cell>
          <cell r="D1488">
            <v>56</v>
          </cell>
          <cell r="E1488" t="str">
            <v>Funciones Centralizadas</v>
          </cell>
          <cell r="F1488" t="str">
            <v>Industrial PB Arg. S.A.</v>
          </cell>
          <cell r="G1488" t="str">
            <v>DIRECCION INDUSTRIAL</v>
          </cell>
          <cell r="H1488" t="str">
            <v>PLANTA ZARATE</v>
          </cell>
          <cell r="I1488" t="str">
            <v>RRHH</v>
          </cell>
          <cell r="J1488">
            <v>0</v>
          </cell>
          <cell r="K1488">
            <v>0</v>
          </cell>
          <cell r="L1488" t="str">
            <v>Activos</v>
          </cell>
          <cell r="M1488" t="str">
            <v>Fuera de Convenio</v>
          </cell>
          <cell r="N1488" t="str">
            <v>Indeterminado</v>
          </cell>
          <cell r="O1488" t="str">
            <v>Pta. Zarate</v>
          </cell>
          <cell r="P1488">
            <v>36724</v>
          </cell>
        </row>
        <row r="1489">
          <cell r="A1489">
            <v>60003160</v>
          </cell>
          <cell r="B1489" t="str">
            <v>MOYANO, LUIS ALEJANDRO</v>
          </cell>
          <cell r="C1489" t="str">
            <v>SUPERVISOR</v>
          </cell>
          <cell r="D1489">
            <v>55</v>
          </cell>
          <cell r="E1489" t="str">
            <v>Industrial</v>
          </cell>
          <cell r="F1489" t="str">
            <v>Industrial PB Arg. S.A.</v>
          </cell>
          <cell r="G1489" t="str">
            <v>DIRECCION INDUSTRIAL</v>
          </cell>
          <cell r="H1489" t="str">
            <v>PLANTA ZARATE</v>
          </cell>
          <cell r="I1489" t="str">
            <v>OPERACIONES Y PROCESOS</v>
          </cell>
          <cell r="J1489" t="str">
            <v>OPERACIONES</v>
          </cell>
          <cell r="K1489" t="str">
            <v>OPERACIONES DCDI/BOPS (C)</v>
          </cell>
          <cell r="L1489" t="str">
            <v>Activos</v>
          </cell>
          <cell r="M1489" t="str">
            <v>Fuera de Convenio</v>
          </cell>
          <cell r="N1489" t="str">
            <v>Indeterminado</v>
          </cell>
          <cell r="O1489" t="str">
            <v>Pta. Zarate</v>
          </cell>
          <cell r="P1489">
            <v>39083</v>
          </cell>
        </row>
        <row r="1490">
          <cell r="A1490">
            <v>60003299</v>
          </cell>
          <cell r="B1490" t="str">
            <v>GAZANEO, MARIA VIRGINIA</v>
          </cell>
          <cell r="C1490" t="str">
            <v>INGENIERO SSR.</v>
          </cell>
          <cell r="D1490">
            <v>54</v>
          </cell>
          <cell r="E1490" t="str">
            <v>Industrial</v>
          </cell>
          <cell r="F1490" t="str">
            <v>Industrial PB Arg. S.A.</v>
          </cell>
          <cell r="G1490" t="str">
            <v>DIRECCION INDUSTRIAL</v>
          </cell>
          <cell r="H1490" t="str">
            <v>PLANTA ZARATE</v>
          </cell>
          <cell r="I1490" t="str">
            <v>OPERACIONES Y PROCESOS</v>
          </cell>
          <cell r="J1490" t="str">
            <v>PROCESOS</v>
          </cell>
          <cell r="K1490">
            <v>0</v>
          </cell>
          <cell r="L1490" t="str">
            <v>Activos</v>
          </cell>
          <cell r="M1490" t="str">
            <v>Fuera de Convenio</v>
          </cell>
          <cell r="N1490" t="str">
            <v>Indeterminado</v>
          </cell>
          <cell r="O1490" t="str">
            <v>Pta. Zarate</v>
          </cell>
          <cell r="P1490">
            <v>38292</v>
          </cell>
        </row>
        <row r="1491">
          <cell r="A1491">
            <v>60003551</v>
          </cell>
          <cell r="B1491" t="str">
            <v>BERTOLLO, NORA FATIMA</v>
          </cell>
          <cell r="C1491" t="str">
            <v>INGENIERO JR.</v>
          </cell>
          <cell r="D1491">
            <v>53</v>
          </cell>
          <cell r="E1491" t="str">
            <v>Industrial</v>
          </cell>
          <cell r="F1491" t="str">
            <v>Industrial PB Arg. S.A.</v>
          </cell>
          <cell r="G1491" t="str">
            <v>DIRECCION INDUSTRIAL</v>
          </cell>
          <cell r="H1491" t="str">
            <v>PLANTA ZARATE</v>
          </cell>
          <cell r="I1491" t="str">
            <v>OPERACIONES Y PROCESOS</v>
          </cell>
          <cell r="J1491" t="str">
            <v>PROCESOS</v>
          </cell>
          <cell r="K1491">
            <v>0</v>
          </cell>
          <cell r="L1491" t="str">
            <v>Activos</v>
          </cell>
          <cell r="M1491" t="str">
            <v>Fuera de Convenio</v>
          </cell>
          <cell r="N1491" t="str">
            <v>Indeterminado</v>
          </cell>
          <cell r="O1491" t="str">
            <v>Pta. Zarate</v>
          </cell>
          <cell r="P1491">
            <v>38516</v>
          </cell>
        </row>
        <row r="1492">
          <cell r="A1492">
            <v>60003610</v>
          </cell>
          <cell r="B1492" t="str">
            <v>FORTES PRIETO, SANTIAGO</v>
          </cell>
          <cell r="C1492" t="str">
            <v>INGENIERO SSR.</v>
          </cell>
          <cell r="D1492">
            <v>54</v>
          </cell>
          <cell r="E1492" t="str">
            <v>Industrial</v>
          </cell>
          <cell r="F1492" t="str">
            <v>Industrial PB Arg. S.A.</v>
          </cell>
          <cell r="G1492" t="str">
            <v>DIRECCION INDUSTRIAL</v>
          </cell>
          <cell r="H1492" t="str">
            <v>PLANTA ZARATE</v>
          </cell>
          <cell r="I1492" t="str">
            <v>OPERACIONES Y PROCESOS</v>
          </cell>
          <cell r="J1492" t="str">
            <v>OPERACIONES</v>
          </cell>
          <cell r="K1492">
            <v>0</v>
          </cell>
          <cell r="L1492" t="str">
            <v>Activos</v>
          </cell>
          <cell r="M1492" t="str">
            <v>Fuera de Convenio</v>
          </cell>
          <cell r="N1492" t="str">
            <v>Indeterminado</v>
          </cell>
          <cell r="O1492" t="str">
            <v>Pta. Zarate</v>
          </cell>
          <cell r="P1492">
            <v>38808</v>
          </cell>
        </row>
        <row r="1493">
          <cell r="A1493">
            <v>60003828</v>
          </cell>
          <cell r="B1493" t="str">
            <v>CAPPELLETTI, CECILIA INÉS</v>
          </cell>
          <cell r="C1493" t="str">
            <v>ANALISTA SR.</v>
          </cell>
          <cell r="D1493">
            <v>55</v>
          </cell>
          <cell r="E1493" t="str">
            <v>Industrial</v>
          </cell>
          <cell r="F1493" t="str">
            <v>Industrial PB Arg. S.A.</v>
          </cell>
          <cell r="G1493" t="str">
            <v>DIRECCION COMERCIAL</v>
          </cell>
          <cell r="H1493" t="str">
            <v>SOPORTE TECNICO Y OPERACIONES</v>
          </cell>
          <cell r="I1493" t="str">
            <v>SERVICIO TECNICO Y CONTROL DE CALIDAD</v>
          </cell>
          <cell r="J1493">
            <v>0</v>
          </cell>
          <cell r="K1493">
            <v>0</v>
          </cell>
          <cell r="L1493" t="str">
            <v>Activos</v>
          </cell>
          <cell r="M1493" t="str">
            <v>Fuera de Convenio</v>
          </cell>
          <cell r="N1493" t="str">
            <v>Indeterminado</v>
          </cell>
          <cell r="O1493" t="str">
            <v>Pta. Zarate</v>
          </cell>
          <cell r="P1493">
            <v>38504</v>
          </cell>
        </row>
        <row r="1494">
          <cell r="A1494">
            <v>60003889</v>
          </cell>
          <cell r="B1494" t="str">
            <v>ESTRADA, FABRICIO</v>
          </cell>
          <cell r="C1494" t="str">
            <v>PLANIFICADOR JR.</v>
          </cell>
          <cell r="D1494">
            <v>51</v>
          </cell>
          <cell r="E1494" t="str">
            <v>Industrial</v>
          </cell>
          <cell r="F1494" t="str">
            <v>Industrial PB Arg. S.A.</v>
          </cell>
          <cell r="G1494" t="str">
            <v>DIRECCION INDUSTRIAL</v>
          </cell>
          <cell r="H1494" t="str">
            <v>PLANTA ZARATE</v>
          </cell>
          <cell r="I1494" t="str">
            <v>MANTENIMIENTO, PROYECTOS Y S.N.I.</v>
          </cell>
          <cell r="J1494" t="str">
            <v>MANTENIMIENTO MECANICO</v>
          </cell>
          <cell r="K1494">
            <v>0</v>
          </cell>
          <cell r="L1494" t="str">
            <v>Activos</v>
          </cell>
          <cell r="M1494" t="str">
            <v>Fuera de Convenio</v>
          </cell>
          <cell r="N1494" t="str">
            <v>Indeterminado</v>
          </cell>
          <cell r="O1494" t="str">
            <v>Pta. Zarate</v>
          </cell>
          <cell r="P1494">
            <v>38534</v>
          </cell>
        </row>
        <row r="1495">
          <cell r="A1495">
            <v>60004471</v>
          </cell>
          <cell r="B1495" t="str">
            <v>DEFAGO VERNA, CHISTIAN</v>
          </cell>
          <cell r="C1495" t="str">
            <v>INGENIERO SR.</v>
          </cell>
          <cell r="D1495">
            <v>55</v>
          </cell>
          <cell r="E1495" t="str">
            <v>Industrial</v>
          </cell>
          <cell r="F1495" t="str">
            <v>Industrial PB Arg. S.A.</v>
          </cell>
          <cell r="G1495" t="str">
            <v>DIRECCION INDUSTRIAL</v>
          </cell>
          <cell r="H1495" t="str">
            <v>PLANTA ZARATE</v>
          </cell>
          <cell r="I1495" t="str">
            <v>MANTENIMIENTO, PROYECTOS Y S.N.I.</v>
          </cell>
          <cell r="J1495" t="str">
            <v>PROYECTOS</v>
          </cell>
          <cell r="K1495">
            <v>0</v>
          </cell>
          <cell r="L1495" t="str">
            <v>Activos</v>
          </cell>
          <cell r="M1495" t="str">
            <v>Fuera de Convenio</v>
          </cell>
          <cell r="N1495" t="str">
            <v>Indeterminado</v>
          </cell>
          <cell r="O1495" t="str">
            <v>Pta. Zarate</v>
          </cell>
          <cell r="P1495">
            <v>38047</v>
          </cell>
        </row>
        <row r="1496">
          <cell r="A1496">
            <v>60000948</v>
          </cell>
          <cell r="B1496" t="str">
            <v>LANDEIRA, DANIEL</v>
          </cell>
          <cell r="C1496" t="str">
            <v>GERENTE DE SEC. DE COMERCIAL. DE GRANOS</v>
          </cell>
          <cell r="D1496">
            <v>58</v>
          </cell>
          <cell r="E1496" t="str">
            <v>Industrial</v>
          </cell>
          <cell r="F1496" t="str">
            <v>Industrial PB Arg. S.A.</v>
          </cell>
          <cell r="G1496" t="str">
            <v>DIRECCION INDUSTRIAL</v>
          </cell>
          <cell r="H1496" t="str">
            <v>COMERCIALIZACION DE GRANOS</v>
          </cell>
          <cell r="I1496">
            <v>0</v>
          </cell>
          <cell r="J1496">
            <v>0</v>
          </cell>
          <cell r="K1496">
            <v>0</v>
          </cell>
          <cell r="L1496" t="str">
            <v>Activos</v>
          </cell>
          <cell r="M1496" t="str">
            <v>Fuera de Convenio</v>
          </cell>
          <cell r="N1496" t="str">
            <v>Indeterminado</v>
          </cell>
          <cell r="O1496" t="str">
            <v>Edif. Petrobras</v>
          </cell>
          <cell r="P1496">
            <v>33970</v>
          </cell>
        </row>
        <row r="1497">
          <cell r="A1497">
            <v>60000603</v>
          </cell>
          <cell r="B1497" t="str">
            <v>MIRAGLIA, JOSE ALBERTO</v>
          </cell>
          <cell r="C1497" t="str">
            <v>TECNICO</v>
          </cell>
          <cell r="D1497">
            <v>54</v>
          </cell>
          <cell r="E1497" t="str">
            <v>Comercial</v>
          </cell>
          <cell r="F1497" t="str">
            <v>Industrial PB Arg. S.A.</v>
          </cell>
          <cell r="G1497" t="str">
            <v>DIRECCION INDUSTRIAL</v>
          </cell>
          <cell r="H1497" t="str">
            <v>PLANTA AVELLANEDA</v>
          </cell>
          <cell r="I1497" t="str">
            <v>DISTRIBUCION</v>
          </cell>
          <cell r="J1497">
            <v>0</v>
          </cell>
          <cell r="K1497">
            <v>0</v>
          </cell>
          <cell r="L1497" t="str">
            <v>Activos</v>
          </cell>
          <cell r="M1497" t="str">
            <v>Fuera de Convenio</v>
          </cell>
          <cell r="N1497" t="str">
            <v>Indeterminado</v>
          </cell>
          <cell r="O1497" t="str">
            <v>Avellaneda</v>
          </cell>
          <cell r="P1497">
            <v>29646</v>
          </cell>
        </row>
        <row r="1498">
          <cell r="A1498">
            <v>60000664</v>
          </cell>
          <cell r="B1498" t="str">
            <v>ADAD, WALTER RUBEN</v>
          </cell>
          <cell r="C1498" t="str">
            <v>GERENTE</v>
          </cell>
          <cell r="D1498">
            <v>56</v>
          </cell>
          <cell r="E1498" t="str">
            <v>Comercial</v>
          </cell>
          <cell r="F1498" t="str">
            <v>Industrial PB Arg. S.A.</v>
          </cell>
          <cell r="G1498" t="str">
            <v>DIRECCION INDUSTRIAL</v>
          </cell>
          <cell r="H1498" t="str">
            <v>PLANTA AVELLANEDA</v>
          </cell>
          <cell r="I1498" t="str">
            <v>PRODUCCION</v>
          </cell>
          <cell r="J1498">
            <v>0</v>
          </cell>
          <cell r="K1498">
            <v>0</v>
          </cell>
          <cell r="L1498" t="str">
            <v>Activos</v>
          </cell>
          <cell r="M1498" t="str">
            <v>Fuera de Convenio</v>
          </cell>
          <cell r="N1498" t="str">
            <v>Indeterminado</v>
          </cell>
          <cell r="O1498" t="str">
            <v>Avellaneda</v>
          </cell>
          <cell r="P1498">
            <v>29677</v>
          </cell>
        </row>
        <row r="1499">
          <cell r="A1499">
            <v>60000693</v>
          </cell>
          <cell r="B1499" t="str">
            <v>CONTIN, MIGUEL ANGEL</v>
          </cell>
          <cell r="C1499" t="str">
            <v>GERENTE</v>
          </cell>
          <cell r="D1499">
            <v>59</v>
          </cell>
          <cell r="E1499" t="str">
            <v>Comercial</v>
          </cell>
          <cell r="F1499" t="str">
            <v>Industrial PB Arg. S.A.</v>
          </cell>
          <cell r="G1499" t="str">
            <v>DIRECCION INDUSTRIAL</v>
          </cell>
          <cell r="H1499" t="str">
            <v>PLANTA AVELLANEDA</v>
          </cell>
          <cell r="I1499">
            <v>0</v>
          </cell>
          <cell r="J1499">
            <v>0</v>
          </cell>
          <cell r="K1499">
            <v>0</v>
          </cell>
          <cell r="L1499" t="str">
            <v>Activos</v>
          </cell>
          <cell r="M1499" t="str">
            <v>Fuera de Convenio</v>
          </cell>
          <cell r="N1499" t="str">
            <v>Indeterminado</v>
          </cell>
          <cell r="O1499" t="str">
            <v>Avellaneda</v>
          </cell>
          <cell r="P1499">
            <v>35278</v>
          </cell>
        </row>
        <row r="1500">
          <cell r="A1500">
            <v>60001521</v>
          </cell>
          <cell r="B1500" t="str">
            <v>ORELLANO, ENRIQUE MARCELO</v>
          </cell>
          <cell r="C1500" t="str">
            <v>TECNICO</v>
          </cell>
          <cell r="D1500">
            <v>53</v>
          </cell>
          <cell r="E1500" t="str">
            <v>Comercial</v>
          </cell>
          <cell r="F1500" t="str">
            <v>Industrial PB Arg. S.A.</v>
          </cell>
          <cell r="G1500" t="str">
            <v>DIRECCION INDUSTRIAL</v>
          </cell>
          <cell r="H1500" t="str">
            <v>PLANTA AVELLANEDA</v>
          </cell>
          <cell r="I1500" t="str">
            <v>DISTRIBUCION</v>
          </cell>
          <cell r="J1500">
            <v>0</v>
          </cell>
          <cell r="K1500">
            <v>0</v>
          </cell>
          <cell r="L1500" t="str">
            <v>Activos</v>
          </cell>
          <cell r="M1500" t="str">
            <v>Fuera de Convenio</v>
          </cell>
          <cell r="N1500" t="str">
            <v>Indeterminado</v>
          </cell>
          <cell r="O1500" t="str">
            <v>Avellaneda</v>
          </cell>
          <cell r="P1500">
            <v>37033</v>
          </cell>
        </row>
        <row r="1501">
          <cell r="A1501">
            <v>60001598</v>
          </cell>
          <cell r="B1501" t="str">
            <v>AGUIRRE, MARTHA</v>
          </cell>
          <cell r="C1501" t="str">
            <v>SECRETARIA</v>
          </cell>
          <cell r="D1501">
            <v>53</v>
          </cell>
          <cell r="E1501" t="str">
            <v>Funciones Centralizadas</v>
          </cell>
          <cell r="F1501" t="str">
            <v>Industrial PB Arg. S.A.</v>
          </cell>
          <cell r="G1501" t="str">
            <v>DIRECCION INDUSTRIAL</v>
          </cell>
          <cell r="H1501" t="str">
            <v>PLANTA AVELLANEDA</v>
          </cell>
          <cell r="I1501">
            <v>0</v>
          </cell>
          <cell r="J1501">
            <v>0</v>
          </cell>
          <cell r="K1501">
            <v>0</v>
          </cell>
          <cell r="L1501" t="str">
            <v>Activos</v>
          </cell>
          <cell r="M1501" t="str">
            <v>Fuera de Convenio</v>
          </cell>
          <cell r="N1501" t="str">
            <v>Indeterminado</v>
          </cell>
          <cell r="O1501" t="str">
            <v>Avellaneda</v>
          </cell>
          <cell r="P1501">
            <v>34060</v>
          </cell>
        </row>
        <row r="1502">
          <cell r="A1502">
            <v>60002041</v>
          </cell>
          <cell r="B1502" t="str">
            <v>STEFANI, SILVINA BEATRIZ</v>
          </cell>
          <cell r="C1502" t="str">
            <v>ADMINISTRATIVO</v>
          </cell>
          <cell r="D1502">
            <v>53</v>
          </cell>
          <cell r="E1502" t="str">
            <v>Comercial</v>
          </cell>
          <cell r="F1502" t="str">
            <v>Industrial PB Arg. S.A.</v>
          </cell>
          <cell r="G1502" t="str">
            <v>DIRECCION INDUSTRIAL</v>
          </cell>
          <cell r="H1502" t="str">
            <v>PLANTA AVELLANEDA</v>
          </cell>
          <cell r="I1502" t="str">
            <v>PRODUCCION</v>
          </cell>
          <cell r="J1502">
            <v>0</v>
          </cell>
          <cell r="K1502">
            <v>0</v>
          </cell>
          <cell r="L1502" t="str">
            <v>Activos</v>
          </cell>
          <cell r="M1502" t="str">
            <v>Fuera de Convenio</v>
          </cell>
          <cell r="N1502" t="str">
            <v>Indeterminado</v>
          </cell>
          <cell r="O1502" t="str">
            <v>Avellaneda</v>
          </cell>
          <cell r="P1502">
            <v>33420</v>
          </cell>
        </row>
        <row r="1503">
          <cell r="A1503">
            <v>60003262</v>
          </cell>
          <cell r="B1503" t="str">
            <v>AMARILLA, MARIA DE LAS M.</v>
          </cell>
          <cell r="C1503" t="str">
            <v>SUPERVISOR</v>
          </cell>
          <cell r="D1503">
            <v>55</v>
          </cell>
          <cell r="E1503" t="str">
            <v>Comercial</v>
          </cell>
          <cell r="F1503" t="str">
            <v>Industrial PB Arg. S.A.</v>
          </cell>
          <cell r="G1503" t="str">
            <v>DIRECCION INDUSTRIAL</v>
          </cell>
          <cell r="H1503" t="str">
            <v>PLANTA AVELLANEDA</v>
          </cell>
          <cell r="I1503" t="str">
            <v>LABORATORIO Y DESARROLLO DE PRODUCTO</v>
          </cell>
          <cell r="J1503">
            <v>0</v>
          </cell>
          <cell r="K1503">
            <v>0</v>
          </cell>
          <cell r="L1503" t="str">
            <v>Activos</v>
          </cell>
          <cell r="M1503" t="str">
            <v>Fuera de Convenio</v>
          </cell>
          <cell r="N1503" t="str">
            <v>Indeterminado</v>
          </cell>
          <cell r="O1503" t="str">
            <v>Avellaneda</v>
          </cell>
          <cell r="P1503">
            <v>37230</v>
          </cell>
        </row>
        <row r="1504">
          <cell r="A1504">
            <v>60003391</v>
          </cell>
          <cell r="B1504" t="str">
            <v>ESTEVEZ, ANDRES EMILIO</v>
          </cell>
          <cell r="C1504" t="str">
            <v>GERENTE</v>
          </cell>
          <cell r="D1504">
            <v>56</v>
          </cell>
          <cell r="E1504" t="str">
            <v>Comercial</v>
          </cell>
          <cell r="F1504" t="str">
            <v>Industrial PB Arg. S.A.</v>
          </cell>
          <cell r="G1504" t="str">
            <v>DIRECCION INDUSTRIAL</v>
          </cell>
          <cell r="H1504" t="str">
            <v>PLANTA AVELLANEDA</v>
          </cell>
          <cell r="I1504" t="str">
            <v>DISTRIBUCION</v>
          </cell>
          <cell r="J1504">
            <v>0</v>
          </cell>
          <cell r="K1504">
            <v>0</v>
          </cell>
          <cell r="L1504" t="str">
            <v>Activos</v>
          </cell>
          <cell r="M1504" t="str">
            <v>Fuera de Convenio</v>
          </cell>
          <cell r="N1504" t="str">
            <v>Indeterminado</v>
          </cell>
          <cell r="O1504" t="str">
            <v>Avellaneda</v>
          </cell>
          <cell r="P1504">
            <v>37895</v>
          </cell>
        </row>
        <row r="1505">
          <cell r="A1505">
            <v>60003737</v>
          </cell>
          <cell r="B1505" t="str">
            <v>ALMEYRA, JULIO DANTE</v>
          </cell>
          <cell r="C1505" t="str">
            <v>ANALISTA JR.</v>
          </cell>
          <cell r="D1505">
            <v>53</v>
          </cell>
          <cell r="E1505" t="str">
            <v>Comercial</v>
          </cell>
          <cell r="F1505" t="str">
            <v>Industrial PB Arg. S.A.</v>
          </cell>
          <cell r="G1505" t="str">
            <v>DIRECCION INDUSTRIAL</v>
          </cell>
          <cell r="H1505" t="str">
            <v>PLANTA AVELLANEDA</v>
          </cell>
          <cell r="I1505" t="str">
            <v>SOPORTE</v>
          </cell>
          <cell r="J1505">
            <v>0</v>
          </cell>
          <cell r="K1505">
            <v>0</v>
          </cell>
          <cell r="L1505" t="str">
            <v>Activos</v>
          </cell>
          <cell r="M1505" t="str">
            <v>Fuera de Convenio</v>
          </cell>
          <cell r="N1505" t="str">
            <v>Indeterminado</v>
          </cell>
          <cell r="O1505" t="str">
            <v>Avellaneda</v>
          </cell>
          <cell r="P1505">
            <v>38596</v>
          </cell>
        </row>
        <row r="1506">
          <cell r="A1506">
            <v>60003796</v>
          </cell>
          <cell r="B1506" t="str">
            <v>SAPIO, MARIANO</v>
          </cell>
          <cell r="C1506" t="str">
            <v>SUPERVISOR</v>
          </cell>
          <cell r="D1506">
            <v>53</v>
          </cell>
          <cell r="E1506" t="str">
            <v>Comercial</v>
          </cell>
          <cell r="F1506" t="str">
            <v>Industrial PB Arg. S.A.</v>
          </cell>
          <cell r="G1506" t="str">
            <v>DIRECCION INDUSTRIAL</v>
          </cell>
          <cell r="H1506" t="str">
            <v>PLANTA AVELLANEDA</v>
          </cell>
          <cell r="I1506" t="str">
            <v>PRODUCCION</v>
          </cell>
          <cell r="J1506">
            <v>0</v>
          </cell>
          <cell r="K1506">
            <v>0</v>
          </cell>
          <cell r="L1506" t="str">
            <v>Activos</v>
          </cell>
          <cell r="M1506" t="str">
            <v>Fuera de Convenio</v>
          </cell>
          <cell r="N1506" t="str">
            <v>Indeterminado</v>
          </cell>
          <cell r="O1506" t="str">
            <v>Avellaneda</v>
          </cell>
          <cell r="P1506">
            <v>37989</v>
          </cell>
        </row>
        <row r="1507">
          <cell r="A1507">
            <v>60003966</v>
          </cell>
          <cell r="B1507" t="str">
            <v>RODRIGUEZ, LUIS ALBERTO</v>
          </cell>
          <cell r="C1507" t="str">
            <v>GERENTE</v>
          </cell>
          <cell r="D1507">
            <v>53</v>
          </cell>
          <cell r="E1507" t="str">
            <v>Comercial</v>
          </cell>
          <cell r="F1507" t="str">
            <v>Industrial PB Arg. S.A.</v>
          </cell>
          <cell r="G1507" t="str">
            <v>DIRECCION INDUSTRIAL</v>
          </cell>
          <cell r="H1507" t="str">
            <v>PLANTA AVELLANEDA</v>
          </cell>
          <cell r="I1507" t="str">
            <v>SOPORTE</v>
          </cell>
          <cell r="J1507">
            <v>0</v>
          </cell>
          <cell r="K1507">
            <v>0</v>
          </cell>
          <cell r="L1507" t="str">
            <v>Activos</v>
          </cell>
          <cell r="M1507" t="str">
            <v>Fuera de Convenio</v>
          </cell>
          <cell r="N1507" t="str">
            <v>Indeterminado</v>
          </cell>
          <cell r="O1507" t="str">
            <v>Avellaneda</v>
          </cell>
          <cell r="P1507">
            <v>38796</v>
          </cell>
        </row>
        <row r="1508">
          <cell r="A1508">
            <v>60004505</v>
          </cell>
          <cell r="B1508" t="str">
            <v>BRANCA MARTIN, NATALIA EVANGELIN</v>
          </cell>
          <cell r="C1508" t="str">
            <v>COORDINADOR</v>
          </cell>
          <cell r="D1508">
            <v>53</v>
          </cell>
          <cell r="E1508" t="str">
            <v>Comercial</v>
          </cell>
          <cell r="F1508" t="str">
            <v>Industrial PB Arg. S.A.</v>
          </cell>
          <cell r="G1508" t="str">
            <v>DIRECCION INDUSTRIAL</v>
          </cell>
          <cell r="H1508" t="str">
            <v>PLANTA AVELLANEDA</v>
          </cell>
          <cell r="I1508" t="str">
            <v>CML</v>
          </cell>
          <cell r="J1508">
            <v>0</v>
          </cell>
          <cell r="K1508">
            <v>0</v>
          </cell>
          <cell r="L1508" t="str">
            <v>Activos</v>
          </cell>
          <cell r="M1508" t="str">
            <v>Fuera de Convenio</v>
          </cell>
          <cell r="N1508" t="str">
            <v>Indeterminado</v>
          </cell>
          <cell r="O1508" t="str">
            <v>Avellaneda</v>
          </cell>
          <cell r="P1508">
            <v>38845</v>
          </cell>
        </row>
        <row r="1509">
          <cell r="A1509">
            <v>60005043</v>
          </cell>
          <cell r="B1509" t="str">
            <v>Cambareri, Pablo Andrés</v>
          </cell>
          <cell r="C1509" t="str">
            <v>INGENIERO</v>
          </cell>
          <cell r="D1509">
            <v>53</v>
          </cell>
          <cell r="E1509" t="str">
            <v>Comercial</v>
          </cell>
          <cell r="F1509" t="str">
            <v>Industrial PB Arg. S.A.</v>
          </cell>
          <cell r="G1509" t="str">
            <v>DIRECCION INDUSTRIAL</v>
          </cell>
          <cell r="H1509" t="str">
            <v>PLANTA AVELLANEDA</v>
          </cell>
          <cell r="I1509" t="str">
            <v>SOPORTE</v>
          </cell>
          <cell r="J1509">
            <v>0</v>
          </cell>
          <cell r="K1509">
            <v>0</v>
          </cell>
          <cell r="L1509" t="str">
            <v>Activos</v>
          </cell>
          <cell r="M1509" t="str">
            <v>Fuera de Convenio</v>
          </cell>
          <cell r="N1509" t="str">
            <v>Indeterminado</v>
          </cell>
          <cell r="O1509" t="str">
            <v>Avellaneda</v>
          </cell>
          <cell r="P1509">
            <v>39252</v>
          </cell>
        </row>
        <row r="1510">
          <cell r="A1510">
            <v>60005642</v>
          </cell>
          <cell r="B1510" t="str">
            <v>VRDOLJAK, ANIBAL ANTONIO</v>
          </cell>
          <cell r="C1510" t="str">
            <v>SUPERVISOR</v>
          </cell>
          <cell r="D1510">
            <v>55</v>
          </cell>
          <cell r="E1510" t="str">
            <v>Comercial</v>
          </cell>
          <cell r="F1510" t="str">
            <v>Industrial PB Arg. S.A.</v>
          </cell>
          <cell r="G1510" t="str">
            <v>DIRECCION INDUSTRIAL</v>
          </cell>
          <cell r="H1510" t="str">
            <v>PLANTA AVELLANEDA</v>
          </cell>
          <cell r="I1510" t="str">
            <v>DISTRIBUCION</v>
          </cell>
          <cell r="J1510">
            <v>0</v>
          </cell>
          <cell r="K1510">
            <v>0</v>
          </cell>
          <cell r="L1510" t="str">
            <v>Activos</v>
          </cell>
          <cell r="M1510" t="str">
            <v>Fuera de Convenio</v>
          </cell>
          <cell r="N1510" t="str">
            <v>Indeterminado</v>
          </cell>
          <cell r="O1510" t="str">
            <v>Avellaneda</v>
          </cell>
          <cell r="P1510">
            <v>39479</v>
          </cell>
        </row>
        <row r="1511">
          <cell r="A1511">
            <v>60006264</v>
          </cell>
          <cell r="B1511" t="str">
            <v>GAMERO, RUBEN DARIO</v>
          </cell>
          <cell r="C1511" t="str">
            <v>TECNICO</v>
          </cell>
          <cell r="D1511">
            <v>51</v>
          </cell>
          <cell r="E1511" t="str">
            <v>Comercial</v>
          </cell>
          <cell r="F1511" t="str">
            <v>Industrial PB Arg. S.A.</v>
          </cell>
          <cell r="G1511" t="str">
            <v>DIRECCION INDUSTRIAL</v>
          </cell>
          <cell r="H1511" t="str">
            <v>PLANTA AVELLANEDA</v>
          </cell>
          <cell r="I1511" t="str">
            <v>DISTRIBUCION</v>
          </cell>
          <cell r="J1511">
            <v>0</v>
          </cell>
          <cell r="K1511">
            <v>0</v>
          </cell>
          <cell r="L1511" t="str">
            <v>Activos</v>
          </cell>
          <cell r="M1511" t="str">
            <v>Fuera de Convenio</v>
          </cell>
          <cell r="N1511" t="str">
            <v>Indeterminado</v>
          </cell>
          <cell r="O1511" t="str">
            <v>Avellaneda</v>
          </cell>
          <cell r="P1511">
            <v>37895</v>
          </cell>
        </row>
        <row r="1512">
          <cell r="A1512">
            <v>60000281</v>
          </cell>
          <cell r="B1512" t="str">
            <v>SCHMALE, EDUARDO G.</v>
          </cell>
          <cell r="C1512" t="str">
            <v>INSPECTOR SR.</v>
          </cell>
          <cell r="D1512">
            <v>53</v>
          </cell>
          <cell r="E1512" t="str">
            <v>Industrial</v>
          </cell>
          <cell r="F1512" t="str">
            <v>Industrial PB Arg. S.A.</v>
          </cell>
          <cell r="G1512" t="str">
            <v>DIRECCION INDUSTRIAL</v>
          </cell>
          <cell r="H1512" t="str">
            <v>PLANTA BAHIA BLANCA</v>
          </cell>
          <cell r="I1512" t="str">
            <v>OPTIMIZACION</v>
          </cell>
          <cell r="J1512" t="str">
            <v>INSPECCION</v>
          </cell>
          <cell r="K1512">
            <v>0</v>
          </cell>
          <cell r="L1512" t="str">
            <v>Activos</v>
          </cell>
          <cell r="M1512" t="str">
            <v>Fuera de Convenio</v>
          </cell>
          <cell r="N1512" t="str">
            <v>Indeterminado</v>
          </cell>
          <cell r="O1512" t="str">
            <v>Ref. Bahía Bca.</v>
          </cell>
          <cell r="P1512">
            <v>33420</v>
          </cell>
        </row>
        <row r="1513">
          <cell r="A1513">
            <v>60000310</v>
          </cell>
          <cell r="B1513" t="str">
            <v>HEFFNER, HECTOR MARCELO</v>
          </cell>
          <cell r="C1513" t="str">
            <v>PROGRAMADOR</v>
          </cell>
          <cell r="D1513">
            <v>53</v>
          </cell>
          <cell r="E1513" t="str">
            <v>Industrial</v>
          </cell>
          <cell r="F1513" t="str">
            <v>Industrial PB Arg. S.A.</v>
          </cell>
          <cell r="G1513" t="str">
            <v>DIRECCION INDUSTRIAL</v>
          </cell>
          <cell r="H1513" t="str">
            <v>PLANTA BAHIA BLANCA</v>
          </cell>
          <cell r="I1513" t="str">
            <v>MANTENIMIENTO</v>
          </cell>
          <cell r="J1513" t="str">
            <v>INGENIERIA Y PROGRAMACIÓN DE MANTENIM.</v>
          </cell>
          <cell r="K1513">
            <v>0</v>
          </cell>
          <cell r="L1513" t="str">
            <v>Activos</v>
          </cell>
          <cell r="M1513" t="str">
            <v>Fuera de Convenio</v>
          </cell>
          <cell r="N1513" t="str">
            <v>Indeterminado</v>
          </cell>
          <cell r="O1513" t="str">
            <v>Ref. Bahía Bca.</v>
          </cell>
          <cell r="P1513">
            <v>33239</v>
          </cell>
        </row>
        <row r="1514">
          <cell r="A1514">
            <v>60000328</v>
          </cell>
          <cell r="B1514" t="str">
            <v>INGIGNOLI, GUILLERMO JOSE</v>
          </cell>
          <cell r="C1514" t="str">
            <v>INGENIERO</v>
          </cell>
          <cell r="D1514">
            <v>53</v>
          </cell>
          <cell r="E1514" t="str">
            <v>Industrial</v>
          </cell>
          <cell r="F1514" t="str">
            <v>Industrial PB Arg. S.A.</v>
          </cell>
          <cell r="G1514" t="str">
            <v>DIRECCION INDUSTRIAL</v>
          </cell>
          <cell r="H1514" t="str">
            <v>PLANTA BAHIA BLANCA</v>
          </cell>
          <cell r="I1514" t="str">
            <v>MANTENIMIENTO</v>
          </cell>
          <cell r="J1514" t="str">
            <v>INGENIERIA Y PROGRAMACIÓN DE MANTENIM.</v>
          </cell>
          <cell r="K1514">
            <v>0</v>
          </cell>
          <cell r="L1514" t="str">
            <v>Activos</v>
          </cell>
          <cell r="M1514" t="str">
            <v>Fuera de Convenio</v>
          </cell>
          <cell r="N1514" t="str">
            <v>Indeterminado</v>
          </cell>
          <cell r="O1514" t="str">
            <v>Ref. Bahía Bca.</v>
          </cell>
          <cell r="P1514">
            <v>33420</v>
          </cell>
        </row>
        <row r="1515">
          <cell r="A1515">
            <v>60000385</v>
          </cell>
          <cell r="B1515" t="str">
            <v>SANTONI, MIGUEL ANGEL</v>
          </cell>
          <cell r="C1515" t="str">
            <v>INGENIERO</v>
          </cell>
          <cell r="D1515">
            <v>53</v>
          </cell>
          <cell r="E1515" t="str">
            <v>Industrial</v>
          </cell>
          <cell r="F1515" t="str">
            <v>Industrial PB Arg. S.A.</v>
          </cell>
          <cell r="G1515" t="str">
            <v>DIRECCION INDUSTRIAL</v>
          </cell>
          <cell r="H1515" t="str">
            <v>PLANTA BAHIA BLANCA</v>
          </cell>
          <cell r="I1515" t="str">
            <v>MANTENIMIENTO</v>
          </cell>
          <cell r="J1515" t="str">
            <v>INGENIERIA Y PROGRAMACIÓN DE MANTENIM.</v>
          </cell>
          <cell r="K1515">
            <v>0</v>
          </cell>
          <cell r="L1515" t="str">
            <v>Activos</v>
          </cell>
          <cell r="M1515" t="str">
            <v>Fuera de Convenio</v>
          </cell>
          <cell r="N1515" t="str">
            <v>Indeterminado</v>
          </cell>
          <cell r="O1515" t="str">
            <v>Ref. Bahía Bca.</v>
          </cell>
          <cell r="P1515">
            <v>33635</v>
          </cell>
        </row>
        <row r="1516">
          <cell r="A1516">
            <v>60000454</v>
          </cell>
          <cell r="B1516" t="str">
            <v>OTRANTO, JORGE DANIEL</v>
          </cell>
          <cell r="C1516" t="str">
            <v>COORDINADOR</v>
          </cell>
          <cell r="D1516">
            <v>54</v>
          </cell>
          <cell r="E1516" t="str">
            <v>Industrial</v>
          </cell>
          <cell r="F1516" t="str">
            <v>Industrial PB Arg. S.A.</v>
          </cell>
          <cell r="G1516" t="str">
            <v>DIRECCION INDUSTRIAL</v>
          </cell>
          <cell r="H1516" t="str">
            <v>PLANTA BAHIA BLANCA</v>
          </cell>
          <cell r="I1516" t="str">
            <v>CSMS</v>
          </cell>
          <cell r="J1516" t="str">
            <v>SALUD</v>
          </cell>
          <cell r="K1516">
            <v>0</v>
          </cell>
          <cell r="L1516" t="str">
            <v>Activos</v>
          </cell>
          <cell r="M1516" t="str">
            <v>Fuera de Convenio</v>
          </cell>
          <cell r="N1516" t="str">
            <v>Indeterminado</v>
          </cell>
          <cell r="O1516" t="str">
            <v>Ref. Bahía Bca.</v>
          </cell>
          <cell r="P1516">
            <v>38145</v>
          </cell>
        </row>
        <row r="1517">
          <cell r="A1517">
            <v>60000480</v>
          </cell>
          <cell r="B1517" t="str">
            <v>MADERA, JUAN CARLOS</v>
          </cell>
          <cell r="P1517">
            <v>34029</v>
          </cell>
        </row>
        <row r="1518">
          <cell r="A1518">
            <v>60000483</v>
          </cell>
          <cell r="B1518" t="str">
            <v>MINGUET, JORGE LUIS</v>
          </cell>
          <cell r="P1518">
            <v>27729</v>
          </cell>
        </row>
        <row r="1519">
          <cell r="A1519">
            <v>60000563</v>
          </cell>
          <cell r="B1519" t="str">
            <v>BORQUES, ALDO JOSE</v>
          </cell>
          <cell r="P1519">
            <v>32660</v>
          </cell>
        </row>
        <row r="1520">
          <cell r="A1520">
            <v>60000564</v>
          </cell>
          <cell r="B1520" t="str">
            <v>CAAMAÑO, RUBEN OSCAR</v>
          </cell>
          <cell r="P1520">
            <v>29799</v>
          </cell>
        </row>
        <row r="1521">
          <cell r="A1521">
            <v>60000676</v>
          </cell>
          <cell r="B1521" t="str">
            <v>VERDERONE, RICARDO JOSE</v>
          </cell>
          <cell r="P1521">
            <v>32356</v>
          </cell>
        </row>
        <row r="1522">
          <cell r="A1522">
            <v>60000694</v>
          </cell>
          <cell r="B1522" t="str">
            <v>CASTRO, RAUL HORACIO</v>
          </cell>
          <cell r="P1522">
            <v>31199</v>
          </cell>
        </row>
        <row r="1523">
          <cell r="A1523">
            <v>60000696</v>
          </cell>
          <cell r="B1523" t="str">
            <v>MINA, OSVALDO OMAR</v>
          </cell>
          <cell r="P1523">
            <v>31079</v>
          </cell>
        </row>
        <row r="1524">
          <cell r="A1524">
            <v>60000702</v>
          </cell>
          <cell r="B1524" t="str">
            <v>VINDEROLA, OSCAR ALFREDO</v>
          </cell>
          <cell r="P1524">
            <v>32905</v>
          </cell>
        </row>
        <row r="1525">
          <cell r="A1525">
            <v>60000725</v>
          </cell>
          <cell r="B1525" t="str">
            <v>DI CARLO, OSCAR HUGO</v>
          </cell>
          <cell r="P1525">
            <v>28915</v>
          </cell>
        </row>
        <row r="1526">
          <cell r="A1526">
            <v>60000726</v>
          </cell>
          <cell r="B1526" t="str">
            <v>TESTA, PEDRO CARMELO</v>
          </cell>
          <cell r="P1526">
            <v>29252</v>
          </cell>
        </row>
        <row r="1527">
          <cell r="A1527">
            <v>60000732</v>
          </cell>
          <cell r="B1527" t="str">
            <v>TUMINI, NESTOR RAMON</v>
          </cell>
          <cell r="P1527">
            <v>29495</v>
          </cell>
        </row>
        <row r="1528">
          <cell r="A1528">
            <v>60000741</v>
          </cell>
          <cell r="B1528" t="str">
            <v>STORNIOLO, ANTONIO G.</v>
          </cell>
          <cell r="P1528">
            <v>33390</v>
          </cell>
        </row>
        <row r="1529">
          <cell r="A1529">
            <v>60000743</v>
          </cell>
          <cell r="B1529" t="str">
            <v>DE VINCENTI, GERARDO</v>
          </cell>
          <cell r="P1529">
            <v>32540</v>
          </cell>
        </row>
        <row r="1530">
          <cell r="A1530">
            <v>60000790</v>
          </cell>
          <cell r="B1530" t="str">
            <v>STACCO, PABLO ANIBAL</v>
          </cell>
          <cell r="P1530">
            <v>32660</v>
          </cell>
        </row>
        <row r="1531">
          <cell r="A1531">
            <v>60000872</v>
          </cell>
          <cell r="B1531" t="str">
            <v>CANTARO, ROBERTO JULIO</v>
          </cell>
          <cell r="P1531">
            <v>33878</v>
          </cell>
        </row>
        <row r="1532">
          <cell r="A1532">
            <v>60000936</v>
          </cell>
          <cell r="B1532" t="str">
            <v>TIBERI, JOSE</v>
          </cell>
          <cell r="P1532">
            <v>38808</v>
          </cell>
        </row>
        <row r="1533">
          <cell r="A1533">
            <v>60000938</v>
          </cell>
          <cell r="B1533" t="str">
            <v>SCHMIT, EDGARDO RUBEN</v>
          </cell>
          <cell r="P1533">
            <v>32629</v>
          </cell>
        </row>
        <row r="1534">
          <cell r="A1534">
            <v>60001065</v>
          </cell>
          <cell r="B1534" t="str">
            <v>VALENZUELA, GUSTAVO D.</v>
          </cell>
          <cell r="P1534">
            <v>33420</v>
          </cell>
        </row>
        <row r="1535">
          <cell r="A1535">
            <v>60001128</v>
          </cell>
          <cell r="B1535" t="str">
            <v>ROMANO, CARLOS NESTOR</v>
          </cell>
          <cell r="P1535">
            <v>32629</v>
          </cell>
        </row>
        <row r="1536">
          <cell r="A1536">
            <v>60001133</v>
          </cell>
          <cell r="B1536" t="str">
            <v>GHIZZONI, MARCELO GABRIEL</v>
          </cell>
          <cell r="P1536">
            <v>33390</v>
          </cell>
        </row>
        <row r="1537">
          <cell r="A1537">
            <v>60001135</v>
          </cell>
          <cell r="B1537" t="str">
            <v>ZANETTI, MARIO GILBERTO</v>
          </cell>
          <cell r="P1537">
            <v>31717</v>
          </cell>
        </row>
        <row r="1538">
          <cell r="A1538">
            <v>60001142</v>
          </cell>
          <cell r="B1538" t="str">
            <v>FERNANDEZ, RAMIRO ALBERTO</v>
          </cell>
          <cell r="P1538">
            <v>32540</v>
          </cell>
        </row>
        <row r="1539">
          <cell r="A1539">
            <v>60001145</v>
          </cell>
          <cell r="B1539" t="str">
            <v>BRITOS, FRANCISCO</v>
          </cell>
          <cell r="P1539">
            <v>35370</v>
          </cell>
        </row>
        <row r="1540">
          <cell r="A1540">
            <v>60001193</v>
          </cell>
          <cell r="B1540" t="str">
            <v>IMAZ, MARCELO PORFIRIO</v>
          </cell>
          <cell r="P1540">
            <v>32174</v>
          </cell>
        </row>
        <row r="1541">
          <cell r="A1541">
            <v>60001214</v>
          </cell>
          <cell r="B1541" t="str">
            <v>CAMILLETTI, SERGIO A.</v>
          </cell>
          <cell r="P1541">
            <v>32540</v>
          </cell>
        </row>
        <row r="1542">
          <cell r="A1542">
            <v>60001223</v>
          </cell>
          <cell r="B1542" t="str">
            <v>ORBE, MARCELO RICARDO</v>
          </cell>
          <cell r="P1542">
            <v>33970</v>
          </cell>
        </row>
        <row r="1543">
          <cell r="A1543">
            <v>60001274</v>
          </cell>
          <cell r="B1543" t="str">
            <v>QUINTIN, EMILIO DANIEL</v>
          </cell>
          <cell r="P1543">
            <v>32629</v>
          </cell>
        </row>
        <row r="1544">
          <cell r="A1544">
            <v>60001278</v>
          </cell>
          <cell r="B1544" t="str">
            <v>ORTELLADO, GERARDO DANIEL</v>
          </cell>
          <cell r="P1544">
            <v>38565</v>
          </cell>
        </row>
        <row r="1545">
          <cell r="A1545">
            <v>60001280</v>
          </cell>
          <cell r="B1545" t="str">
            <v>KOLLMANN, JORGE NELSON</v>
          </cell>
          <cell r="P1545">
            <v>32843</v>
          </cell>
        </row>
        <row r="1546">
          <cell r="A1546">
            <v>60001282</v>
          </cell>
          <cell r="B1546" t="str">
            <v>SALLOUM, MARCELO ENRIQUE</v>
          </cell>
          <cell r="P1546">
            <v>31868</v>
          </cell>
        </row>
        <row r="1547">
          <cell r="A1547">
            <v>60001319</v>
          </cell>
          <cell r="B1547" t="str">
            <v>MIGUEL, VICTOR UBALDO</v>
          </cell>
          <cell r="P1547">
            <v>38783</v>
          </cell>
        </row>
        <row r="1548">
          <cell r="A1548">
            <v>60001359</v>
          </cell>
          <cell r="B1548" t="str">
            <v>AGNELLO, MARCELO ALBERTO</v>
          </cell>
          <cell r="P1548">
            <v>32540</v>
          </cell>
        </row>
        <row r="1549">
          <cell r="A1549">
            <v>60001431</v>
          </cell>
          <cell r="B1549" t="str">
            <v>GOMEZ, RICARDO HORACIO</v>
          </cell>
          <cell r="P1549">
            <v>32540</v>
          </cell>
        </row>
        <row r="1550">
          <cell r="A1550">
            <v>60001439</v>
          </cell>
          <cell r="B1550" t="str">
            <v>RODRIGUEZ, GABRIEL ESTEBAN</v>
          </cell>
          <cell r="P1550">
            <v>38231</v>
          </cell>
        </row>
        <row r="1551">
          <cell r="A1551">
            <v>60001445</v>
          </cell>
          <cell r="B1551" t="str">
            <v>RINDEL, JAVIER ALESSIO</v>
          </cell>
          <cell r="P1551">
            <v>37412</v>
          </cell>
        </row>
        <row r="1552">
          <cell r="A1552">
            <v>60001580</v>
          </cell>
          <cell r="B1552" t="str">
            <v>PURRETTA, MARCELO FABIAN</v>
          </cell>
          <cell r="P1552">
            <v>34213</v>
          </cell>
        </row>
        <row r="1553">
          <cell r="A1553">
            <v>60001614</v>
          </cell>
          <cell r="B1553" t="str">
            <v>SUAREZ, SERGIO GUSTAVO</v>
          </cell>
          <cell r="P1553">
            <v>33848</v>
          </cell>
        </row>
        <row r="1554">
          <cell r="A1554">
            <v>60001666</v>
          </cell>
          <cell r="B1554" t="str">
            <v>MONGE, LUIS ALBERTO</v>
          </cell>
          <cell r="P1554">
            <v>32540</v>
          </cell>
        </row>
        <row r="1555">
          <cell r="A1555">
            <v>60001670</v>
          </cell>
          <cell r="B1555" t="str">
            <v>MIGUEL, JORGE EDGARDO</v>
          </cell>
          <cell r="P1555">
            <v>32540</v>
          </cell>
        </row>
        <row r="1556">
          <cell r="A1556">
            <v>60001688</v>
          </cell>
          <cell r="B1556" t="str">
            <v>GIACOMODONATO, MARCELO C</v>
          </cell>
          <cell r="P1556">
            <v>32540</v>
          </cell>
        </row>
        <row r="1557">
          <cell r="A1557">
            <v>60001701</v>
          </cell>
          <cell r="B1557" t="str">
            <v>LUCANERA, DANIEL ALBERTO</v>
          </cell>
          <cell r="P1557">
            <v>32629</v>
          </cell>
        </row>
        <row r="1558">
          <cell r="A1558">
            <v>60001712</v>
          </cell>
          <cell r="B1558" t="str">
            <v>PETERCIC, NESTOR MARTIN</v>
          </cell>
          <cell r="P1558">
            <v>33909</v>
          </cell>
        </row>
        <row r="1559">
          <cell r="A1559">
            <v>60001851</v>
          </cell>
          <cell r="B1559" t="str">
            <v>COSTA, MARIANO</v>
          </cell>
          <cell r="P1559">
            <v>35339</v>
          </cell>
        </row>
        <row r="1560">
          <cell r="A1560">
            <v>60001879</v>
          </cell>
          <cell r="B1560" t="str">
            <v>FUENTES, SERGIO MANUEL</v>
          </cell>
          <cell r="P1560">
            <v>32540</v>
          </cell>
        </row>
        <row r="1561">
          <cell r="A1561">
            <v>60002003</v>
          </cell>
          <cell r="B1561" t="str">
            <v>PALACIO, PATRICIA ALEJANDR</v>
          </cell>
          <cell r="P1561">
            <v>35177</v>
          </cell>
        </row>
        <row r="1562">
          <cell r="A1562">
            <v>60002046</v>
          </cell>
          <cell r="B1562" t="str">
            <v>DEL CANTO, HORACIO FABIAN</v>
          </cell>
          <cell r="P1562">
            <v>37712</v>
          </cell>
        </row>
        <row r="1563">
          <cell r="A1563">
            <v>60002111</v>
          </cell>
          <cell r="B1563" t="str">
            <v>PORRIS, LUIS MARIA</v>
          </cell>
          <cell r="P1563">
            <v>37118</v>
          </cell>
        </row>
        <row r="1564">
          <cell r="A1564">
            <v>60002273</v>
          </cell>
          <cell r="B1564" t="str">
            <v>IBAÑEZ, GUSTAVO ADRIAN</v>
          </cell>
          <cell r="P1564">
            <v>38231</v>
          </cell>
        </row>
        <row r="1565">
          <cell r="A1565">
            <v>60002440</v>
          </cell>
          <cell r="B1565" t="str">
            <v>SABADOTTO, ANDRÉS ELÍAS</v>
          </cell>
          <cell r="P1565">
            <v>36617</v>
          </cell>
        </row>
        <row r="1566">
          <cell r="A1566">
            <v>60002565</v>
          </cell>
          <cell r="B1566" t="str">
            <v>BATICH, LILIAN ANALIA</v>
          </cell>
          <cell r="P1566">
            <v>38793</v>
          </cell>
        </row>
        <row r="1567">
          <cell r="A1567">
            <v>60002591</v>
          </cell>
          <cell r="B1567" t="str">
            <v>MORAGA MORI, RODOLFO SANTIAGO</v>
          </cell>
          <cell r="P1567">
            <v>36528</v>
          </cell>
        </row>
        <row r="1568">
          <cell r="A1568">
            <v>60002679</v>
          </cell>
          <cell r="B1568" t="str">
            <v>URANGA MORAN, PABLO RAMIR</v>
          </cell>
          <cell r="P1568">
            <v>35977</v>
          </cell>
        </row>
        <row r="1569">
          <cell r="A1569">
            <v>60002723</v>
          </cell>
          <cell r="B1569" t="str">
            <v>DIDO, SEBASTIAN OSCAR</v>
          </cell>
          <cell r="P1569">
            <v>37438</v>
          </cell>
        </row>
        <row r="1570">
          <cell r="A1570">
            <v>60002833</v>
          </cell>
          <cell r="B1570" t="str">
            <v>MAFFI, LUIS SANTIAGO</v>
          </cell>
          <cell r="P1570">
            <v>38047</v>
          </cell>
        </row>
        <row r="1571">
          <cell r="A1571">
            <v>60002925</v>
          </cell>
          <cell r="B1571" t="str">
            <v>ANSELMI, MAXIMILIANO EDUAR</v>
          </cell>
          <cell r="P1571">
            <v>38642</v>
          </cell>
        </row>
        <row r="1572">
          <cell r="A1572">
            <v>60003347</v>
          </cell>
          <cell r="B1572" t="str">
            <v>AREVALO, FACUNDO CESAR LUI</v>
          </cell>
          <cell r="P1572">
            <v>38698</v>
          </cell>
        </row>
        <row r="1573">
          <cell r="A1573">
            <v>60003672</v>
          </cell>
          <cell r="B1573" t="str">
            <v>KISSNER, MARIA SOLEDAD</v>
          </cell>
          <cell r="P1573">
            <v>38156</v>
          </cell>
        </row>
        <row r="1574">
          <cell r="A1574">
            <v>60003968</v>
          </cell>
          <cell r="B1574" t="str">
            <v>ALBARRACIN, ENZO LEONARDO</v>
          </cell>
          <cell r="P1574">
            <v>38483</v>
          </cell>
        </row>
        <row r="1575">
          <cell r="A1575">
            <v>60005261</v>
          </cell>
          <cell r="B1575" t="str">
            <v>PLUNKETT, FERNANDO</v>
          </cell>
          <cell r="P1575">
            <v>39265</v>
          </cell>
        </row>
        <row r="1576">
          <cell r="A1576">
            <v>60006024</v>
          </cell>
          <cell r="B1576" t="str">
            <v>MOSQUERA, CRISTIAN FABRICIO</v>
          </cell>
          <cell r="P1576">
            <v>39743</v>
          </cell>
        </row>
        <row r="1577">
          <cell r="A1577">
            <v>60006199</v>
          </cell>
          <cell r="B1577" t="str">
            <v>MIGUEL, LUIS MARIA</v>
          </cell>
          <cell r="P1577">
            <v>39822</v>
          </cell>
        </row>
        <row r="1578">
          <cell r="A1578">
            <v>60001083</v>
          </cell>
          <cell r="B1578" t="str">
            <v>LESTON, ARIEL</v>
          </cell>
          <cell r="P1578">
            <v>30225</v>
          </cell>
        </row>
        <row r="1579">
          <cell r="A1579">
            <v>60002536</v>
          </cell>
          <cell r="B1579" t="str">
            <v>BERTONI, VALERIA SABRINA</v>
          </cell>
          <cell r="P1579">
            <v>38460</v>
          </cell>
        </row>
        <row r="1580">
          <cell r="A1580">
            <v>60004582</v>
          </cell>
          <cell r="B1580" t="str">
            <v>ALI, CARLOS CESAR</v>
          </cell>
          <cell r="P1580">
            <v>32174</v>
          </cell>
        </row>
        <row r="1581">
          <cell r="A1581">
            <v>60004591</v>
          </cell>
          <cell r="B1581" t="str">
            <v>POPKOVICZ, CASIMIRO AMADEO</v>
          </cell>
          <cell r="P1581">
            <v>29556</v>
          </cell>
        </row>
        <row r="1582">
          <cell r="A1582">
            <v>60000595</v>
          </cell>
          <cell r="B1582" t="str">
            <v>CABELLO, SAUL OMAR</v>
          </cell>
          <cell r="P1582">
            <v>35271</v>
          </cell>
        </row>
        <row r="1583">
          <cell r="A1583">
            <v>60000704</v>
          </cell>
          <cell r="B1583" t="str">
            <v>MONTOVIO, ALBERTO OSCAR</v>
          </cell>
          <cell r="P1583">
            <v>36374</v>
          </cell>
        </row>
        <row r="1584">
          <cell r="A1584">
            <v>60000750</v>
          </cell>
          <cell r="B1584" t="str">
            <v>BORDIGONI, RUBEN SANTIAGO</v>
          </cell>
          <cell r="P1584">
            <v>35277</v>
          </cell>
        </row>
        <row r="1585">
          <cell r="A1585">
            <v>60000892</v>
          </cell>
          <cell r="B1585" t="str">
            <v>PONCE, SERGIO FIDEL</v>
          </cell>
          <cell r="P1585">
            <v>36143</v>
          </cell>
        </row>
        <row r="1586">
          <cell r="A1586">
            <v>60000998</v>
          </cell>
          <cell r="B1586" t="str">
            <v>VIÑALS, SERGIO DANIEL</v>
          </cell>
          <cell r="P1586">
            <v>32636</v>
          </cell>
        </row>
        <row r="1587">
          <cell r="A1587">
            <v>60001305</v>
          </cell>
          <cell r="B1587" t="str">
            <v>FRARE, HECTOR ALEJANDRO</v>
          </cell>
          <cell r="P1587">
            <v>35835</v>
          </cell>
        </row>
        <row r="1588">
          <cell r="A1588">
            <v>60001558</v>
          </cell>
          <cell r="B1588" t="str">
            <v>CICCHINI, HUGO FLAVIO</v>
          </cell>
          <cell r="P1588">
            <v>35275</v>
          </cell>
        </row>
        <row r="1589">
          <cell r="A1589">
            <v>60001584</v>
          </cell>
          <cell r="B1589" t="str">
            <v>DIAZ, PEDRO FABIAN</v>
          </cell>
          <cell r="P1589">
            <v>35628</v>
          </cell>
        </row>
        <row r="1590">
          <cell r="A1590">
            <v>60001630</v>
          </cell>
          <cell r="B1590" t="str">
            <v>VUGDELIJA, JORGE PABLO</v>
          </cell>
          <cell r="P1590">
            <v>36234</v>
          </cell>
        </row>
        <row r="1591">
          <cell r="A1591">
            <v>60001631</v>
          </cell>
          <cell r="B1591" t="str">
            <v>RABA, ALFREDO</v>
          </cell>
          <cell r="P1591">
            <v>36941</v>
          </cell>
        </row>
        <row r="1592">
          <cell r="A1592">
            <v>60001705</v>
          </cell>
          <cell r="B1592" t="str">
            <v>SECCHI, JOSE LUIS</v>
          </cell>
          <cell r="P1592">
            <v>36577</v>
          </cell>
        </row>
        <row r="1593">
          <cell r="A1593">
            <v>60001776</v>
          </cell>
          <cell r="B1593" t="str">
            <v>BABINO, HORACIO GABRIEL</v>
          </cell>
          <cell r="P1593">
            <v>35317</v>
          </cell>
        </row>
        <row r="1594">
          <cell r="A1594">
            <v>60001980</v>
          </cell>
          <cell r="B1594" t="str">
            <v>DEL CASTILLO, WALTER NERI</v>
          </cell>
          <cell r="P1594">
            <v>38626</v>
          </cell>
        </row>
        <row r="1595">
          <cell r="A1595">
            <v>60002327</v>
          </cell>
          <cell r="B1595" t="str">
            <v>AGUIRRE, JULIO ANDRES</v>
          </cell>
          <cell r="P1595">
            <v>36025</v>
          </cell>
        </row>
        <row r="1596">
          <cell r="A1596">
            <v>60002340</v>
          </cell>
          <cell r="B1596" t="str">
            <v>MONETTI, SEBASTIAN</v>
          </cell>
          <cell r="P1596">
            <v>37074</v>
          </cell>
        </row>
        <row r="1597">
          <cell r="A1597">
            <v>60002637</v>
          </cell>
          <cell r="B1597" t="str">
            <v>RIVAS, GUSTAVO ENRIQUE</v>
          </cell>
          <cell r="P1597">
            <v>36586</v>
          </cell>
        </row>
        <row r="1598">
          <cell r="A1598">
            <v>60002773</v>
          </cell>
          <cell r="B1598" t="str">
            <v>SAINT PAUL, ESTEBAN AUGUSTO</v>
          </cell>
          <cell r="P1598">
            <v>34366</v>
          </cell>
        </row>
        <row r="1599">
          <cell r="A1599">
            <v>60002906</v>
          </cell>
          <cell r="B1599" t="str">
            <v>CARABEL, FRANCO</v>
          </cell>
          <cell r="P1599">
            <v>37865</v>
          </cell>
        </row>
        <row r="1600">
          <cell r="A1600">
            <v>60002914</v>
          </cell>
          <cell r="B1600" t="str">
            <v>BARRON, RODOLFO ALEJANDRO</v>
          </cell>
          <cell r="P1600">
            <v>36039</v>
          </cell>
        </row>
        <row r="1601">
          <cell r="A1601">
            <v>60003033</v>
          </cell>
          <cell r="B1601" t="str">
            <v>ROBOLO, JORGE HORACIO</v>
          </cell>
          <cell r="P1601">
            <v>38108</v>
          </cell>
        </row>
        <row r="1602">
          <cell r="A1602">
            <v>60003089</v>
          </cell>
          <cell r="B1602" t="str">
            <v>BOLAÑO, LEONARDO ESTEBAN</v>
          </cell>
          <cell r="P1602">
            <v>38880</v>
          </cell>
        </row>
        <row r="1603">
          <cell r="A1603">
            <v>60003143</v>
          </cell>
          <cell r="B1603" t="str">
            <v>GATTO, PABLO DANIEL</v>
          </cell>
          <cell r="P1603">
            <v>38139</v>
          </cell>
        </row>
        <row r="1604">
          <cell r="A1604">
            <v>60003180</v>
          </cell>
          <cell r="B1604" t="str">
            <v>LUDUEÑA, CLAUDIO MARIANO</v>
          </cell>
          <cell r="P1604">
            <v>36039</v>
          </cell>
        </row>
        <row r="1605">
          <cell r="A1605">
            <v>60003261</v>
          </cell>
          <cell r="B1605" t="str">
            <v>LOPEZ ROSADO, HEBER ARIEL</v>
          </cell>
          <cell r="P1605">
            <v>38212</v>
          </cell>
        </row>
        <row r="1606">
          <cell r="A1606">
            <v>60003499</v>
          </cell>
          <cell r="B1606" t="str">
            <v>ANTONIO, FERNANDO LUCAS</v>
          </cell>
          <cell r="P1606">
            <v>36161</v>
          </cell>
        </row>
        <row r="1607">
          <cell r="A1607">
            <v>60003545</v>
          </cell>
          <cell r="B1607" t="str">
            <v>AQUINO, CARLOS</v>
          </cell>
          <cell r="P1607">
            <v>38510</v>
          </cell>
        </row>
        <row r="1608">
          <cell r="A1608">
            <v>60003667</v>
          </cell>
          <cell r="B1608" t="str">
            <v>MAC DONALD, GLENDA</v>
          </cell>
          <cell r="P1608">
            <v>37895</v>
          </cell>
        </row>
        <row r="1609">
          <cell r="A1609">
            <v>60003677</v>
          </cell>
          <cell r="B1609" t="str">
            <v>BITSCHKO, DIEGO NICOLAS</v>
          </cell>
          <cell r="P1609">
            <v>37074</v>
          </cell>
        </row>
        <row r="1610">
          <cell r="A1610">
            <v>60003719</v>
          </cell>
          <cell r="B1610" t="str">
            <v>MONTEAGUDO, VICTOR EMILIO</v>
          </cell>
          <cell r="P1610">
            <v>37074</v>
          </cell>
        </row>
        <row r="1611">
          <cell r="A1611">
            <v>60004298</v>
          </cell>
          <cell r="B1611" t="str">
            <v>COSSO, NICOLAS FEDERICO</v>
          </cell>
          <cell r="P1611">
            <v>38510</v>
          </cell>
        </row>
        <row r="1612">
          <cell r="A1612">
            <v>60004348</v>
          </cell>
          <cell r="B1612" t="str">
            <v>RODRIGUEZ, VICTOR HUGO</v>
          </cell>
          <cell r="P1612">
            <v>38510</v>
          </cell>
        </row>
        <row r="1613">
          <cell r="A1613">
            <v>60004382</v>
          </cell>
          <cell r="B1613" t="str">
            <v>PORTA, ALEJANDRO FABIAN</v>
          </cell>
          <cell r="P1613">
            <v>38978</v>
          </cell>
        </row>
        <row r="1614">
          <cell r="A1614">
            <v>60004485</v>
          </cell>
          <cell r="B1614" t="str">
            <v>LEZCANO, MARIANO DANIEL</v>
          </cell>
          <cell r="P1614">
            <v>35275</v>
          </cell>
        </row>
        <row r="1615">
          <cell r="A1615">
            <v>60004737</v>
          </cell>
          <cell r="B1615" t="str">
            <v>GREVAY, GASTON ISMAEL</v>
          </cell>
          <cell r="P1615">
            <v>39947</v>
          </cell>
        </row>
        <row r="1616">
          <cell r="A1616">
            <v>60004831</v>
          </cell>
          <cell r="B1616" t="str">
            <v>PAEZ, CRISTIAN DAMIAN</v>
          </cell>
          <cell r="P1616">
            <v>40032</v>
          </cell>
        </row>
        <row r="1617">
          <cell r="A1617">
            <v>60005283</v>
          </cell>
          <cell r="B1617" t="str">
            <v>SILVA, FRANCO SEBASTIAN</v>
          </cell>
          <cell r="P1617">
            <v>39300</v>
          </cell>
        </row>
        <row r="1618">
          <cell r="A1618">
            <v>60005767</v>
          </cell>
          <cell r="B1618" t="str">
            <v>BIDESE, ELOY ANDRES</v>
          </cell>
          <cell r="P1618">
            <v>39569</v>
          </cell>
        </row>
        <row r="1619">
          <cell r="A1619">
            <v>60005817</v>
          </cell>
          <cell r="B1619" t="str">
            <v>CIVALE, EDGAR DAMIAN</v>
          </cell>
          <cell r="P1619">
            <v>39610</v>
          </cell>
        </row>
        <row r="1620">
          <cell r="A1620">
            <v>60005818</v>
          </cell>
          <cell r="B1620" t="str">
            <v>PIANELLI, MAXIMILIANO DANIEL</v>
          </cell>
          <cell r="P1620">
            <v>39610</v>
          </cell>
        </row>
        <row r="1621">
          <cell r="A1621">
            <v>60005947</v>
          </cell>
          <cell r="B1621" t="str">
            <v>DOCIO, RODRIGO</v>
          </cell>
          <cell r="P1621">
            <v>39846</v>
          </cell>
        </row>
        <row r="1622">
          <cell r="A1622">
            <v>60005948</v>
          </cell>
          <cell r="B1622" t="str">
            <v>UNGER, MARCELO</v>
          </cell>
          <cell r="P1622">
            <v>39846</v>
          </cell>
        </row>
        <row r="1623">
          <cell r="A1623">
            <v>60006193</v>
          </cell>
          <cell r="B1623" t="str">
            <v>PAOLETTI, BRAIAN NICOLAS</v>
          </cell>
          <cell r="P1623">
            <v>39821</v>
          </cell>
        </row>
        <row r="1624">
          <cell r="A1624">
            <v>60006195</v>
          </cell>
          <cell r="B1624" t="str">
            <v>AMORENA, RICARDO EZEQUIEL</v>
          </cell>
          <cell r="P1624">
            <v>39821</v>
          </cell>
        </row>
        <row r="1625">
          <cell r="A1625">
            <v>60000064</v>
          </cell>
          <cell r="B1625" t="str">
            <v>SAPEI, JOSE ALBERTO</v>
          </cell>
          <cell r="P1625">
            <v>34060</v>
          </cell>
        </row>
        <row r="1626">
          <cell r="A1626">
            <v>60000148</v>
          </cell>
          <cell r="B1626" t="str">
            <v>CHIODI, OMAR FRANCISCO</v>
          </cell>
          <cell r="P1626">
            <v>34060</v>
          </cell>
        </row>
        <row r="1627">
          <cell r="A1627">
            <v>60000169</v>
          </cell>
          <cell r="B1627" t="str">
            <v>GANCEDO, ELSA NOEMI</v>
          </cell>
          <cell r="P1627">
            <v>34060</v>
          </cell>
        </row>
        <row r="1628">
          <cell r="A1628">
            <v>60000288</v>
          </cell>
          <cell r="B1628" t="str">
            <v>LAVIZZINI, DANIEL ROBERTO</v>
          </cell>
          <cell r="P1628">
            <v>34547</v>
          </cell>
        </row>
        <row r="1629">
          <cell r="A1629">
            <v>60000317</v>
          </cell>
          <cell r="B1629" t="str">
            <v>GIULIANI AGUIRRE, HUGO ALEBRANDO</v>
          </cell>
          <cell r="P1629">
            <v>34121</v>
          </cell>
        </row>
        <row r="1630">
          <cell r="A1630">
            <v>60000473</v>
          </cell>
          <cell r="B1630" t="str">
            <v>PEREZ, ROBERTO RAUL</v>
          </cell>
          <cell r="P1630">
            <v>34060</v>
          </cell>
        </row>
        <row r="1631">
          <cell r="A1631">
            <v>60000632</v>
          </cell>
          <cell r="B1631" t="str">
            <v>D´AMELIO, RICARDO DANIEL</v>
          </cell>
          <cell r="P1631">
            <v>34516</v>
          </cell>
        </row>
        <row r="1632">
          <cell r="A1632">
            <v>60000736</v>
          </cell>
          <cell r="B1632" t="str">
            <v>SEGUNDO, MIGUEL MANUEL</v>
          </cell>
          <cell r="P1632">
            <v>34060</v>
          </cell>
        </row>
        <row r="1633">
          <cell r="A1633">
            <v>60000763</v>
          </cell>
          <cell r="B1633" t="str">
            <v>CLEMENTE, GUSTAVO FERNANDO</v>
          </cell>
          <cell r="P1633">
            <v>34060</v>
          </cell>
        </row>
        <row r="1634">
          <cell r="A1634">
            <v>60000858</v>
          </cell>
          <cell r="B1634" t="str">
            <v>JABBUR, ALBERTO</v>
          </cell>
          <cell r="P1634">
            <v>34060</v>
          </cell>
        </row>
        <row r="1635">
          <cell r="A1635">
            <v>60000996</v>
          </cell>
          <cell r="B1635" t="str">
            <v>PEDRIDO, FABIAN</v>
          </cell>
          <cell r="P1635">
            <v>34304</v>
          </cell>
        </row>
        <row r="1636">
          <cell r="A1636">
            <v>60001182</v>
          </cell>
          <cell r="B1636" t="str">
            <v>DOSSENA, EDGARDO MARIO</v>
          </cell>
          <cell r="P1636">
            <v>34088</v>
          </cell>
        </row>
        <row r="1637">
          <cell r="A1637">
            <v>60001185</v>
          </cell>
          <cell r="B1637" t="str">
            <v>AMBROGIO, SERGIO DANIEL</v>
          </cell>
          <cell r="P1637">
            <v>34060</v>
          </cell>
        </row>
        <row r="1638">
          <cell r="A1638">
            <v>60001289</v>
          </cell>
          <cell r="B1638" t="str">
            <v>GUIDOBALDI, GUSTAVO DEL LUJAN</v>
          </cell>
          <cell r="P1638">
            <v>34058</v>
          </cell>
        </row>
        <row r="1639">
          <cell r="A1639">
            <v>60001509</v>
          </cell>
          <cell r="B1639" t="str">
            <v>RUSSO, GUSTAVO DANIEL</v>
          </cell>
          <cell r="P1639">
            <v>37043</v>
          </cell>
        </row>
        <row r="1640">
          <cell r="A1640">
            <v>60001568</v>
          </cell>
          <cell r="B1640" t="str">
            <v>ALVAREZ, HECTOR RENE</v>
          </cell>
          <cell r="P1640">
            <v>34001</v>
          </cell>
        </row>
        <row r="1641">
          <cell r="A1641">
            <v>60001570</v>
          </cell>
          <cell r="B1641" t="str">
            <v>HERRERA, NESTOR ALEJANDRO</v>
          </cell>
          <cell r="P1641">
            <v>34060</v>
          </cell>
        </row>
        <row r="1642">
          <cell r="A1642">
            <v>60001806</v>
          </cell>
          <cell r="B1642" t="str">
            <v>WIDEL, GUILLERMO ELISEO</v>
          </cell>
          <cell r="P1642">
            <v>34213</v>
          </cell>
        </row>
        <row r="1643">
          <cell r="A1643">
            <v>60001898</v>
          </cell>
          <cell r="B1643" t="str">
            <v>MALUFF, JUAN IGNACIO</v>
          </cell>
          <cell r="P1643">
            <v>35549</v>
          </cell>
        </row>
        <row r="1644">
          <cell r="A1644">
            <v>60001917</v>
          </cell>
          <cell r="B1644" t="str">
            <v>RODRIGO, ANDRES WALTER</v>
          </cell>
          <cell r="P1644">
            <v>34059</v>
          </cell>
        </row>
        <row r="1645">
          <cell r="A1645">
            <v>60001995</v>
          </cell>
          <cell r="B1645" t="str">
            <v>LASGOITY, MARIA ALEJANDRA</v>
          </cell>
          <cell r="P1645">
            <v>34669</v>
          </cell>
        </row>
        <row r="1646">
          <cell r="A1646">
            <v>60002124</v>
          </cell>
          <cell r="B1646" t="str">
            <v>LLANOS, CARLOS EDUARDO</v>
          </cell>
          <cell r="P1646">
            <v>38019</v>
          </cell>
        </row>
        <row r="1647">
          <cell r="A1647">
            <v>60002421</v>
          </cell>
          <cell r="B1647" t="str">
            <v>FERREYRA, MARTIN ESTEBAN</v>
          </cell>
          <cell r="P1647">
            <v>38236</v>
          </cell>
        </row>
        <row r="1648">
          <cell r="A1648">
            <v>60002613</v>
          </cell>
          <cell r="B1648" t="str">
            <v>RYAN, GONZALO</v>
          </cell>
          <cell r="P1648">
            <v>35765</v>
          </cell>
        </row>
        <row r="1649">
          <cell r="A1649">
            <v>60002743</v>
          </cell>
          <cell r="B1649" t="str">
            <v>BRIZUELA, HECTOR HUGO</v>
          </cell>
          <cell r="P1649">
            <v>38425</v>
          </cell>
        </row>
        <row r="1650">
          <cell r="A1650">
            <v>60002804</v>
          </cell>
          <cell r="B1650" t="str">
            <v>MINNONI, ADRIANA</v>
          </cell>
          <cell r="P1650">
            <v>38596</v>
          </cell>
        </row>
        <row r="1651">
          <cell r="A1651">
            <v>60002809</v>
          </cell>
          <cell r="B1651" t="str">
            <v>ALBORNOZ, NESTOR FABIAN</v>
          </cell>
          <cell r="P1651">
            <v>35217</v>
          </cell>
        </row>
        <row r="1652">
          <cell r="A1652">
            <v>60002934</v>
          </cell>
          <cell r="B1652" t="str">
            <v>WICKY, FEDERICO</v>
          </cell>
          <cell r="P1652">
            <v>37104</v>
          </cell>
        </row>
        <row r="1653">
          <cell r="A1653">
            <v>60003027</v>
          </cell>
          <cell r="B1653" t="str">
            <v>FERNANDEZ, PABLO SILVESTRE</v>
          </cell>
          <cell r="P1653">
            <v>37935</v>
          </cell>
        </row>
        <row r="1654">
          <cell r="A1654">
            <v>60003092</v>
          </cell>
          <cell r="B1654" t="str">
            <v>MONELLA, DIEGO</v>
          </cell>
          <cell r="P1654">
            <v>38034</v>
          </cell>
        </row>
        <row r="1655">
          <cell r="A1655">
            <v>60004010</v>
          </cell>
          <cell r="B1655" t="str">
            <v>REVELLI, LEANDRO NICOLAS</v>
          </cell>
          <cell r="P1655">
            <v>38688</v>
          </cell>
        </row>
        <row r="1656">
          <cell r="A1656">
            <v>60004490</v>
          </cell>
          <cell r="B1656" t="str">
            <v>CRISTOFARO, GERMAN</v>
          </cell>
          <cell r="P1656">
            <v>37956</v>
          </cell>
        </row>
        <row r="1657">
          <cell r="A1657">
            <v>60000237</v>
          </cell>
          <cell r="B1657" t="str">
            <v>AREITIO, CARLOS RUBEN</v>
          </cell>
          <cell r="P1657">
            <v>30468</v>
          </cell>
        </row>
        <row r="1658">
          <cell r="A1658">
            <v>60002135</v>
          </cell>
          <cell r="B1658" t="str">
            <v>GIOVERNO, BRENDA</v>
          </cell>
          <cell r="P1658">
            <v>35855</v>
          </cell>
        </row>
        <row r="1659">
          <cell r="A1659">
            <v>60002194</v>
          </cell>
          <cell r="B1659" t="str">
            <v>MARTINEZ, LEANDRO RUBEN</v>
          </cell>
          <cell r="P1659">
            <v>34943</v>
          </cell>
        </row>
        <row r="1660">
          <cell r="A1660">
            <v>60002201</v>
          </cell>
          <cell r="B1660" t="str">
            <v>GARCIA, PABLO JULIAN</v>
          </cell>
          <cell r="P1660">
            <v>36100</v>
          </cell>
        </row>
        <row r="1661">
          <cell r="A1661">
            <v>60002332</v>
          </cell>
          <cell r="B1661" t="str">
            <v>SANCHEZ, GASTON RUBEN</v>
          </cell>
          <cell r="P1661">
            <v>36964</v>
          </cell>
        </row>
        <row r="1662">
          <cell r="A1662">
            <v>60002429</v>
          </cell>
          <cell r="B1662" t="str">
            <v>CERDA, CRISTIAN GONZALO</v>
          </cell>
          <cell r="P1662">
            <v>37895</v>
          </cell>
        </row>
        <row r="1663">
          <cell r="A1663">
            <v>60002750</v>
          </cell>
          <cell r="B1663" t="str">
            <v>MONTES DE OCA, ALBERTO FACUNDO</v>
          </cell>
          <cell r="P1663">
            <v>37930</v>
          </cell>
        </row>
        <row r="1664">
          <cell r="A1664">
            <v>60000262</v>
          </cell>
          <cell r="B1664" t="str">
            <v>PASCUTTI, MARIO FERNANDO</v>
          </cell>
          <cell r="P1664">
            <v>28946</v>
          </cell>
        </row>
        <row r="1665">
          <cell r="A1665">
            <v>60000363</v>
          </cell>
          <cell r="B1665" t="str">
            <v>ECHENIQUE, ROMAN ALBERTO</v>
          </cell>
          <cell r="P1665">
            <v>32325</v>
          </cell>
        </row>
        <row r="1666">
          <cell r="A1666">
            <v>60000392</v>
          </cell>
          <cell r="B1666" t="str">
            <v>MARTIN, HECTOR LUIS</v>
          </cell>
          <cell r="P1666">
            <v>37987</v>
          </cell>
        </row>
        <row r="1667">
          <cell r="A1667">
            <v>60000723</v>
          </cell>
          <cell r="B1667" t="str">
            <v>PASSINI, LUIS ALEJANDRO</v>
          </cell>
          <cell r="P1667">
            <v>34304</v>
          </cell>
        </row>
        <row r="1668">
          <cell r="A1668">
            <v>60000728</v>
          </cell>
          <cell r="B1668" t="str">
            <v>GUZMAN, BENJAMIN</v>
          </cell>
          <cell r="P1668">
            <v>35431</v>
          </cell>
        </row>
        <row r="1669">
          <cell r="A1669">
            <v>60001276</v>
          </cell>
          <cell r="B1669" t="str">
            <v>WILENSKY, ALEJANDRO</v>
          </cell>
          <cell r="P1669">
            <v>35555</v>
          </cell>
        </row>
        <row r="1670">
          <cell r="A1670">
            <v>60006092</v>
          </cell>
          <cell r="B1670" t="str">
            <v>AHUALLI, GUILLERMO RUBEN</v>
          </cell>
          <cell r="P1670">
            <v>39783</v>
          </cell>
        </row>
        <row r="1671">
          <cell r="A1671">
            <v>60002254</v>
          </cell>
          <cell r="B1671" t="str">
            <v>FLORES, RICARDO JAVIER</v>
          </cell>
          <cell r="P1671">
            <v>36647</v>
          </cell>
        </row>
        <row r="1672">
          <cell r="A1672">
            <v>60002462</v>
          </cell>
          <cell r="B1672" t="str">
            <v>ORMEÑO, ANDREA LILIA</v>
          </cell>
          <cell r="P1672">
            <v>34061</v>
          </cell>
        </row>
        <row r="1673">
          <cell r="A1673">
            <v>60003528</v>
          </cell>
          <cell r="B1673" t="str">
            <v>BARCHUCO NIETO, DARIO JESUS E.</v>
          </cell>
          <cell r="P1673">
            <v>38201</v>
          </cell>
        </row>
        <row r="1674">
          <cell r="A1674">
            <v>60002209</v>
          </cell>
          <cell r="B1674" t="str">
            <v>D ANDREA, MIGUEL CEFERINO</v>
          </cell>
          <cell r="P1674">
            <v>38273</v>
          </cell>
        </row>
        <row r="1675">
          <cell r="A1675">
            <v>60003077</v>
          </cell>
          <cell r="B1675" t="str">
            <v>VALERIO, PAOLA ANDREA</v>
          </cell>
          <cell r="P1675">
            <v>36171</v>
          </cell>
        </row>
        <row r="1676">
          <cell r="A1676">
            <v>60002354</v>
          </cell>
          <cell r="B1676" t="str">
            <v>GOROCITO, CLAUDIO ALEJANDRO</v>
          </cell>
          <cell r="P1676">
            <v>36130</v>
          </cell>
        </row>
        <row r="1677">
          <cell r="A1677">
            <v>60002575</v>
          </cell>
          <cell r="B1677" t="str">
            <v>UZCUDUN, VERONICA LORELEY</v>
          </cell>
          <cell r="P1677">
            <v>36152</v>
          </cell>
        </row>
        <row r="1678">
          <cell r="A1678">
            <v>60003762</v>
          </cell>
          <cell r="B1678" t="str">
            <v>PECCI, BRUNO NORBERTO</v>
          </cell>
          <cell r="P1678">
            <v>37022</v>
          </cell>
        </row>
        <row r="1679">
          <cell r="A1679">
            <v>60001649</v>
          </cell>
          <cell r="B1679" t="str">
            <v>RODRIGUEZ, CLAUDIO FABIAN</v>
          </cell>
          <cell r="P1679">
            <v>36617</v>
          </cell>
        </row>
        <row r="1680">
          <cell r="A1680">
            <v>60002939</v>
          </cell>
          <cell r="B1680" t="str">
            <v>IACONO, KARINA PATRICIA</v>
          </cell>
          <cell r="P1680">
            <v>36174</v>
          </cell>
        </row>
        <row r="1681">
          <cell r="A1681">
            <v>60003287</v>
          </cell>
          <cell r="B1681" t="str">
            <v>MAZZALAY, JUAN MAXIMILIANO</v>
          </cell>
          <cell r="P1681">
            <v>37629</v>
          </cell>
        </row>
        <row r="1682">
          <cell r="A1682">
            <v>60002706</v>
          </cell>
          <cell r="B1682" t="str">
            <v>PRADELLA, MARIA ALEJANDRA</v>
          </cell>
          <cell r="P1682">
            <v>34579</v>
          </cell>
        </row>
        <row r="1683">
          <cell r="A1683">
            <v>60003085</v>
          </cell>
          <cell r="B1683" t="str">
            <v>BOGADO, ROMINA ARACELY</v>
          </cell>
          <cell r="P1683">
            <v>37092</v>
          </cell>
        </row>
        <row r="1684">
          <cell r="A1684">
            <v>60004140</v>
          </cell>
          <cell r="B1684" t="str">
            <v>GONZALEZ, OSCAR ARIEL</v>
          </cell>
          <cell r="P1684">
            <v>37814</v>
          </cell>
        </row>
        <row r="1685">
          <cell r="A1685">
            <v>60002076</v>
          </cell>
          <cell r="B1685" t="str">
            <v>CEBALLOS, HECTOR MARCELO</v>
          </cell>
          <cell r="P1685">
            <v>36314</v>
          </cell>
        </row>
        <row r="1686">
          <cell r="A1686">
            <v>60003635</v>
          </cell>
          <cell r="B1686" t="str">
            <v>LUNA, ALEJANDRO MANUEL</v>
          </cell>
          <cell r="P1686">
            <v>37221</v>
          </cell>
        </row>
        <row r="1687">
          <cell r="A1687">
            <v>60002376</v>
          </cell>
          <cell r="B1687" t="str">
            <v>FUNES, GUILLERMO ALFREDO</v>
          </cell>
          <cell r="P1687">
            <v>36557</v>
          </cell>
        </row>
        <row r="1688">
          <cell r="A1688">
            <v>60000503</v>
          </cell>
          <cell r="B1688" t="str">
            <v>AYALA, ROLANDO HILARIO</v>
          </cell>
          <cell r="P1688">
            <v>32418</v>
          </cell>
        </row>
        <row r="1689">
          <cell r="A1689">
            <v>60002228</v>
          </cell>
          <cell r="B1689" t="str">
            <v>STAGNITTA, PATRICIO CIRO OCT</v>
          </cell>
          <cell r="P1689">
            <v>37565</v>
          </cell>
        </row>
        <row r="1690">
          <cell r="A1690">
            <v>60002564</v>
          </cell>
          <cell r="B1690" t="str">
            <v>CORTEZ, FABIAN JOSE</v>
          </cell>
          <cell r="P1690">
            <v>36155</v>
          </cell>
        </row>
        <row r="1691">
          <cell r="A1691">
            <v>60002729</v>
          </cell>
          <cell r="B1691" t="str">
            <v>CLOTT, SERGIO AUGUSTO</v>
          </cell>
          <cell r="P1691">
            <v>36851</v>
          </cell>
        </row>
        <row r="1692">
          <cell r="A1692">
            <v>60003198</v>
          </cell>
          <cell r="B1692" t="str">
            <v>MARTINEZ, DAVID MAXIMILIANO</v>
          </cell>
          <cell r="P1692">
            <v>36287</v>
          </cell>
        </row>
        <row r="1693">
          <cell r="A1693">
            <v>60002744</v>
          </cell>
          <cell r="B1693" t="str">
            <v>RODRIGUEZ, LORENA ANALIA</v>
          </cell>
          <cell r="P1693">
            <v>36256</v>
          </cell>
        </row>
        <row r="1694">
          <cell r="A1694">
            <v>60000261</v>
          </cell>
          <cell r="B1694" t="str">
            <v>MARTINEZ, OSCAR DANIEL</v>
          </cell>
          <cell r="P1694">
            <v>32449</v>
          </cell>
        </row>
        <row r="1695">
          <cell r="A1695">
            <v>60001744</v>
          </cell>
          <cell r="B1695" t="str">
            <v>SOLOGUREN, JAIME EDUARDO</v>
          </cell>
          <cell r="P1695">
            <v>34732</v>
          </cell>
        </row>
        <row r="1696">
          <cell r="A1696">
            <v>60002858</v>
          </cell>
          <cell r="B1696" t="str">
            <v>ARGUELLES, CESAR ARIEL</v>
          </cell>
          <cell r="P1696">
            <v>37956</v>
          </cell>
        </row>
        <row r="1697">
          <cell r="A1697">
            <v>60003585</v>
          </cell>
          <cell r="B1697" t="str">
            <v>ALFONSO, ROGER EMILIANO R.</v>
          </cell>
          <cell r="P1697">
            <v>37834</v>
          </cell>
        </row>
        <row r="1698">
          <cell r="A1698">
            <v>60003709</v>
          </cell>
          <cell r="B1698" t="str">
            <v>ESPINA, JUAN GABRIEL</v>
          </cell>
          <cell r="P1698">
            <v>37581</v>
          </cell>
        </row>
        <row r="1699">
          <cell r="A1699">
            <v>60003747</v>
          </cell>
          <cell r="B1699" t="str">
            <v>REYES, NATALIA LEONOR</v>
          </cell>
          <cell r="P1699">
            <v>36234</v>
          </cell>
        </row>
        <row r="1700">
          <cell r="A1700">
            <v>60002381</v>
          </cell>
          <cell r="B1700" t="str">
            <v>FERNANDEZ, BEATRIZ</v>
          </cell>
          <cell r="P1700">
            <v>36495</v>
          </cell>
        </row>
        <row r="1701">
          <cell r="A1701">
            <v>60003228</v>
          </cell>
          <cell r="B1701" t="str">
            <v>ETCHECOPAR, RENATA ELIZABETH</v>
          </cell>
          <cell r="P1701">
            <v>36069</v>
          </cell>
        </row>
        <row r="1702">
          <cell r="A1702">
            <v>60003271</v>
          </cell>
          <cell r="B1702" t="str">
            <v>HERMANN, HECTOR GABRIEL</v>
          </cell>
          <cell r="P1702">
            <v>35340</v>
          </cell>
        </row>
        <row r="1703">
          <cell r="A1703">
            <v>60003927</v>
          </cell>
          <cell r="B1703" t="str">
            <v>FERNANDEZ MONTOBBIO, MARIA SOLEDAD</v>
          </cell>
          <cell r="P1703">
            <v>37407</v>
          </cell>
        </row>
        <row r="1704">
          <cell r="A1704">
            <v>60001591</v>
          </cell>
          <cell r="B1704" t="str">
            <v>PEREZ, CLAUDIA ELISA</v>
          </cell>
          <cell r="P1704">
            <v>32829</v>
          </cell>
        </row>
        <row r="1705">
          <cell r="A1705">
            <v>60002102</v>
          </cell>
          <cell r="B1705" t="str">
            <v>CAZARRE RODRIGUEZ, MIRTHA</v>
          </cell>
          <cell r="P1705">
            <v>37130</v>
          </cell>
        </row>
        <row r="1706">
          <cell r="A1706">
            <v>60002812</v>
          </cell>
          <cell r="B1706" t="str">
            <v>CHRYSTAN, MARIANO ALEJANDRO</v>
          </cell>
          <cell r="P1706">
            <v>37938</v>
          </cell>
        </row>
        <row r="1707">
          <cell r="A1707">
            <v>60004052</v>
          </cell>
          <cell r="B1707" t="str">
            <v>FIGUEREDO, ENRIQUE DAMIAN</v>
          </cell>
          <cell r="P1707">
            <v>36855</v>
          </cell>
        </row>
        <row r="1708">
          <cell r="A1708">
            <v>60002027</v>
          </cell>
          <cell r="B1708" t="str">
            <v>DE ANGELO, HORACIO AN</v>
          </cell>
          <cell r="P1708">
            <v>32844</v>
          </cell>
        </row>
        <row r="1709">
          <cell r="A1709">
            <v>60003130</v>
          </cell>
          <cell r="B1709" t="str">
            <v>ALONSO, MARIANO</v>
          </cell>
          <cell r="P1709">
            <v>37586</v>
          </cell>
        </row>
        <row r="1710">
          <cell r="A1710">
            <v>60003137</v>
          </cell>
          <cell r="B1710" t="str">
            <v>LEZCANO, JUAN ALEJANDRO</v>
          </cell>
          <cell r="P1710">
            <v>35552</v>
          </cell>
        </row>
        <row r="1711">
          <cell r="A1711">
            <v>60004247</v>
          </cell>
          <cell r="B1711" t="str">
            <v>IBARRA BASUALDO, SEBASTIAN AMILCAR</v>
          </cell>
          <cell r="P1711">
            <v>38465</v>
          </cell>
        </row>
        <row r="1712">
          <cell r="A1712">
            <v>60002328</v>
          </cell>
          <cell r="B1712" t="str">
            <v>DURAN, MARCELO RAUL</v>
          </cell>
          <cell r="P1712">
            <v>35432</v>
          </cell>
        </row>
        <row r="1713">
          <cell r="A1713">
            <v>60002371</v>
          </cell>
          <cell r="B1713" t="str">
            <v>REPETTO, VERONICA ANDREA</v>
          </cell>
          <cell r="P1713">
            <v>34487</v>
          </cell>
        </row>
        <row r="1714">
          <cell r="A1714">
            <v>60003052</v>
          </cell>
          <cell r="B1714" t="str">
            <v>GARCIA, MARTIN FABIAN</v>
          </cell>
          <cell r="P1714">
            <v>36251</v>
          </cell>
        </row>
        <row r="1715">
          <cell r="A1715">
            <v>60002624</v>
          </cell>
          <cell r="B1715" t="str">
            <v>BARRIOMIRON, GABRIEL HERNAN</v>
          </cell>
          <cell r="P1715">
            <v>37182</v>
          </cell>
        </row>
        <row r="1716">
          <cell r="A1716">
            <v>60004320</v>
          </cell>
          <cell r="B1716" t="str">
            <v>MARTINEZ, JORGE SEBASTIAN</v>
          </cell>
          <cell r="P1716">
            <v>38365</v>
          </cell>
        </row>
        <row r="1717">
          <cell r="A1717">
            <v>60002689</v>
          </cell>
          <cell r="B1717" t="str">
            <v>SANCHEZ, FLAVIA VICTORIA</v>
          </cell>
          <cell r="P1717">
            <v>36739</v>
          </cell>
        </row>
        <row r="1718">
          <cell r="A1718">
            <v>60002933</v>
          </cell>
          <cell r="B1718" t="str">
            <v>MORA, PABLO DAMIAN</v>
          </cell>
          <cell r="P1718">
            <v>37207</v>
          </cell>
        </row>
        <row r="1719">
          <cell r="A1719">
            <v>60003937</v>
          </cell>
          <cell r="B1719" t="str">
            <v>JORQUERA, LUCAS GERMAN</v>
          </cell>
          <cell r="P1719">
            <v>38720</v>
          </cell>
        </row>
        <row r="1720">
          <cell r="A1720">
            <v>60001168</v>
          </cell>
          <cell r="B1720" t="str">
            <v>GIORDANO, MARCELO DANIEL</v>
          </cell>
          <cell r="P1720">
            <v>36739</v>
          </cell>
        </row>
        <row r="1721">
          <cell r="A1721">
            <v>60002785</v>
          </cell>
          <cell r="B1721" t="str">
            <v>VERNENGO, FLORENCIA</v>
          </cell>
          <cell r="P1721">
            <v>37074</v>
          </cell>
        </row>
        <row r="1722">
          <cell r="A1722">
            <v>60003769</v>
          </cell>
          <cell r="B1722" t="str">
            <v>CHAZARRETA, CESAR ARIEL</v>
          </cell>
          <cell r="P1722">
            <v>37516</v>
          </cell>
        </row>
        <row r="1723">
          <cell r="A1723">
            <v>60004186</v>
          </cell>
          <cell r="B1723" t="str">
            <v>CASTELLANOS, GERMAN</v>
          </cell>
          <cell r="P1723">
            <v>37718</v>
          </cell>
        </row>
        <row r="1724">
          <cell r="A1724">
            <v>60001006</v>
          </cell>
          <cell r="B1724" t="str">
            <v>AGUILAR, JUAN ROBERTO</v>
          </cell>
          <cell r="P1724">
            <v>33194</v>
          </cell>
        </row>
        <row r="1725">
          <cell r="A1725">
            <v>60003260</v>
          </cell>
          <cell r="B1725" t="str">
            <v>SAAVEDRA, ELIANA SAMANTHA</v>
          </cell>
          <cell r="P1725">
            <v>35491</v>
          </cell>
        </row>
        <row r="1726">
          <cell r="A1726">
            <v>60004053</v>
          </cell>
          <cell r="B1726" t="str">
            <v>FLORES, JIMENA CARLA</v>
          </cell>
          <cell r="P1726">
            <v>38034</v>
          </cell>
        </row>
        <row r="1727">
          <cell r="A1727">
            <v>60000015</v>
          </cell>
          <cell r="B1727" t="str">
            <v>QUIAN TIZON, JUAN IGNACIO</v>
          </cell>
          <cell r="P1727">
            <v>33391</v>
          </cell>
        </row>
        <row r="1728">
          <cell r="A1728">
            <v>60002256</v>
          </cell>
          <cell r="B1728" t="str">
            <v>PARODI, GRACIELA BEATRIZ</v>
          </cell>
          <cell r="P1728">
            <v>37718</v>
          </cell>
        </row>
        <row r="1729">
          <cell r="A1729">
            <v>60001619</v>
          </cell>
          <cell r="B1729" t="str">
            <v>MORALES, SERGIO GERMAN</v>
          </cell>
          <cell r="P1729">
            <v>34251</v>
          </cell>
        </row>
        <row r="1730">
          <cell r="A1730">
            <v>60003298</v>
          </cell>
          <cell r="B1730" t="str">
            <v>CAVAGLIATO, MARIANO JAVIER</v>
          </cell>
          <cell r="P1730">
            <v>36208</v>
          </cell>
        </row>
        <row r="1731">
          <cell r="A1731">
            <v>60003506</v>
          </cell>
          <cell r="B1731" t="str">
            <v>MIGUEL, ROBERTO MARTIN</v>
          </cell>
          <cell r="P1731">
            <v>37311</v>
          </cell>
        </row>
        <row r="1732">
          <cell r="A1732">
            <v>60002710</v>
          </cell>
          <cell r="B1732" t="str">
            <v>DUTRA, MARCELO ARIEL</v>
          </cell>
          <cell r="P1732">
            <v>36148</v>
          </cell>
        </row>
        <row r="1733">
          <cell r="A1733">
            <v>60003524</v>
          </cell>
          <cell r="B1733" t="str">
            <v>ACOSTA, GLADYS ANDREA</v>
          </cell>
          <cell r="P1733">
            <v>36027</v>
          </cell>
        </row>
        <row r="1734">
          <cell r="A1734">
            <v>60002789</v>
          </cell>
          <cell r="B1734" t="str">
            <v>LOMBARDO, ADRIAN FERNANDO</v>
          </cell>
          <cell r="P1734">
            <v>36855</v>
          </cell>
        </row>
        <row r="1735">
          <cell r="A1735">
            <v>60003037</v>
          </cell>
          <cell r="B1735" t="str">
            <v>GODOY, MABEL SILVANA</v>
          </cell>
          <cell r="P1735">
            <v>36346</v>
          </cell>
        </row>
        <row r="1736">
          <cell r="A1736">
            <v>60002395</v>
          </cell>
          <cell r="B1736" t="str">
            <v>BARRAL, GABRIEL EDUARDO</v>
          </cell>
          <cell r="P1736">
            <v>35827</v>
          </cell>
        </row>
        <row r="1737">
          <cell r="A1737">
            <v>60002659</v>
          </cell>
          <cell r="B1737" t="str">
            <v>ASPIAZU, MARIANO RAFAEL</v>
          </cell>
          <cell r="P1737">
            <v>37221</v>
          </cell>
        </row>
        <row r="1738">
          <cell r="A1738">
            <v>60003032</v>
          </cell>
          <cell r="B1738" t="str">
            <v>DEIDEIN, GERMAN ENRIQUE</v>
          </cell>
          <cell r="P1738">
            <v>37593</v>
          </cell>
        </row>
        <row r="1739">
          <cell r="A1739">
            <v>60001257</v>
          </cell>
          <cell r="B1739" t="str">
            <v>GONZALEZ, MONICA BEATRIZ</v>
          </cell>
          <cell r="P1739">
            <v>33056</v>
          </cell>
        </row>
        <row r="1740">
          <cell r="A1740">
            <v>60002056</v>
          </cell>
          <cell r="B1740" t="str">
            <v>BENITEZ, EDGARDO ALFREDO</v>
          </cell>
          <cell r="P1740">
            <v>34091</v>
          </cell>
        </row>
        <row r="1741">
          <cell r="A1741">
            <v>60002978</v>
          </cell>
          <cell r="B1741" t="str">
            <v>CARDOZO, ROQUE ALEJANDRO</v>
          </cell>
          <cell r="P1741">
            <v>35096</v>
          </cell>
        </row>
        <row r="1742">
          <cell r="A1742">
            <v>60003905</v>
          </cell>
          <cell r="B1742" t="str">
            <v>TORRES, GASTON ADRIAN</v>
          </cell>
          <cell r="P1742">
            <v>38009</v>
          </cell>
        </row>
        <row r="1743">
          <cell r="A1743">
            <v>60002740</v>
          </cell>
          <cell r="B1743" t="str">
            <v>CORBELLA, JOSE REYNALDO</v>
          </cell>
          <cell r="P1743">
            <v>34333</v>
          </cell>
        </row>
        <row r="1744">
          <cell r="A1744">
            <v>60003151</v>
          </cell>
          <cell r="B1744" t="str">
            <v>ORTIZ, SERGIO ADRIAN</v>
          </cell>
          <cell r="P1744">
            <v>35376</v>
          </cell>
        </row>
        <row r="1745">
          <cell r="A1745">
            <v>60003224</v>
          </cell>
          <cell r="B1745" t="str">
            <v>CASALE, SUSANA</v>
          </cell>
          <cell r="P1745">
            <v>36770</v>
          </cell>
        </row>
        <row r="1746">
          <cell r="A1746">
            <v>60003342</v>
          </cell>
          <cell r="B1746" t="str">
            <v>COLONNA, MARIA VANINA</v>
          </cell>
          <cell r="P1746">
            <v>36800</v>
          </cell>
        </row>
        <row r="1747">
          <cell r="A1747">
            <v>60001775</v>
          </cell>
          <cell r="B1747" t="str">
            <v>MOLINA, NORBERTO RUBEN</v>
          </cell>
          <cell r="P1747">
            <v>33971</v>
          </cell>
        </row>
        <row r="1748">
          <cell r="A1748">
            <v>60002844</v>
          </cell>
          <cell r="B1748" t="str">
            <v>FERNANDEZ, NOEMI</v>
          </cell>
          <cell r="P1748">
            <v>36648</v>
          </cell>
        </row>
        <row r="1749">
          <cell r="A1749">
            <v>60003509</v>
          </cell>
          <cell r="B1749" t="str">
            <v>FONTANS, FERNANDO AMADOR</v>
          </cell>
          <cell r="P1749">
            <v>36577</v>
          </cell>
        </row>
        <row r="1750">
          <cell r="A1750">
            <v>60003771</v>
          </cell>
          <cell r="B1750" t="str">
            <v>ROMERO, ROMINA</v>
          </cell>
          <cell r="P1750">
            <v>36214</v>
          </cell>
        </row>
        <row r="1751">
          <cell r="A1751">
            <v>60003550</v>
          </cell>
          <cell r="B1751" t="str">
            <v>NICHEA, PABLO</v>
          </cell>
          <cell r="P1751">
            <v>37075</v>
          </cell>
        </row>
        <row r="1752">
          <cell r="A1752">
            <v>60003597</v>
          </cell>
          <cell r="B1752" t="str">
            <v>MILDENBERGER, MATIAS JULIAN</v>
          </cell>
          <cell r="P1752">
            <v>36617</v>
          </cell>
        </row>
        <row r="1753">
          <cell r="A1753">
            <v>60004259</v>
          </cell>
          <cell r="B1753" t="str">
            <v>NIZZOLA, MARIA DANIELA</v>
          </cell>
          <cell r="P1753">
            <v>38201</v>
          </cell>
        </row>
        <row r="1754">
          <cell r="A1754">
            <v>60002291</v>
          </cell>
          <cell r="B1754" t="str">
            <v>ETCHEVERRIA, IVAN DIEGO</v>
          </cell>
          <cell r="P1754">
            <v>36739</v>
          </cell>
        </row>
        <row r="1755">
          <cell r="A1755">
            <v>60002378</v>
          </cell>
          <cell r="B1755" t="str">
            <v>GARCIA, RODRIGO CARLOS</v>
          </cell>
          <cell r="P1755">
            <v>37438</v>
          </cell>
        </row>
        <row r="1756">
          <cell r="A1756">
            <v>60003099</v>
          </cell>
          <cell r="B1756" t="str">
            <v>RIOS, GUSTAVO DANIEL</v>
          </cell>
          <cell r="P1756">
            <v>36739</v>
          </cell>
        </row>
        <row r="1757">
          <cell r="A1757">
            <v>60003477</v>
          </cell>
          <cell r="B1757" t="str">
            <v>VILCHE, EDIT MABEL</v>
          </cell>
          <cell r="P1757">
            <v>36739</v>
          </cell>
        </row>
        <row r="1758">
          <cell r="A1758">
            <v>60002756</v>
          </cell>
          <cell r="B1758" t="str">
            <v>VULICH, ANIBAL SERGIO</v>
          </cell>
          <cell r="P1758">
            <v>34790</v>
          </cell>
        </row>
        <row r="1759">
          <cell r="A1759">
            <v>60003225</v>
          </cell>
          <cell r="B1759" t="str">
            <v>BELINSKY, NATALIA VALERIA</v>
          </cell>
          <cell r="P1759">
            <v>35278</v>
          </cell>
        </row>
        <row r="1760">
          <cell r="A1760">
            <v>60001469</v>
          </cell>
          <cell r="B1760" t="str">
            <v>SUAREZ, VIVIANA ELIZABETH</v>
          </cell>
          <cell r="P1760">
            <v>34244</v>
          </cell>
        </row>
        <row r="1761">
          <cell r="A1761">
            <v>60003174</v>
          </cell>
          <cell r="B1761" t="str">
            <v>RUIZ, DIEGO HERNAN</v>
          </cell>
          <cell r="P1761">
            <v>37865</v>
          </cell>
        </row>
        <row r="1762">
          <cell r="A1762">
            <v>60003444</v>
          </cell>
          <cell r="B1762" t="str">
            <v>MENENDEZ, GONZALO DANIEL</v>
          </cell>
          <cell r="P1762">
            <v>37113</v>
          </cell>
        </row>
        <row r="1763">
          <cell r="A1763">
            <v>60003992</v>
          </cell>
          <cell r="B1763" t="str">
            <v>PALEY, NATALIA GISELA</v>
          </cell>
          <cell r="P1763">
            <v>36689</v>
          </cell>
        </row>
        <row r="1764">
          <cell r="A1764">
            <v>60002388</v>
          </cell>
          <cell r="B1764" t="str">
            <v>ZARATE, SERGIO</v>
          </cell>
          <cell r="P1764">
            <v>36169</v>
          </cell>
        </row>
        <row r="1765">
          <cell r="A1765">
            <v>60002739</v>
          </cell>
          <cell r="B1765" t="str">
            <v>GUTIERREZ, STELLA MARIS</v>
          </cell>
          <cell r="P1765">
            <v>35126</v>
          </cell>
        </row>
        <row r="1766">
          <cell r="A1766">
            <v>60002880</v>
          </cell>
          <cell r="B1766" t="str">
            <v>SALDIVAR, PAULA MARIA</v>
          </cell>
          <cell r="P1766">
            <v>34487</v>
          </cell>
        </row>
        <row r="1767">
          <cell r="A1767">
            <v>60003214</v>
          </cell>
          <cell r="B1767" t="str">
            <v>OLIVA, SEBASTIAN ANIBAL</v>
          </cell>
          <cell r="P1767">
            <v>35989</v>
          </cell>
        </row>
        <row r="1768">
          <cell r="A1768">
            <v>60000449</v>
          </cell>
          <cell r="B1768" t="str">
            <v>ANDREJEZUK, PASCUAL</v>
          </cell>
          <cell r="P1768">
            <v>33299</v>
          </cell>
        </row>
        <row r="1769">
          <cell r="A1769">
            <v>60002265</v>
          </cell>
          <cell r="B1769" t="str">
            <v>BAIGORRIA, MAURICIO RUBEN</v>
          </cell>
          <cell r="P1769">
            <v>34547</v>
          </cell>
        </row>
        <row r="1770">
          <cell r="A1770">
            <v>60002929</v>
          </cell>
          <cell r="B1770" t="str">
            <v>ALMAZAN, PABLO ANDRES</v>
          </cell>
          <cell r="P1770">
            <v>37075</v>
          </cell>
        </row>
        <row r="1771">
          <cell r="A1771">
            <v>60003206</v>
          </cell>
          <cell r="B1771" t="str">
            <v>GOMEZ, IVANA</v>
          </cell>
          <cell r="P1771">
            <v>35340</v>
          </cell>
        </row>
        <row r="1772">
          <cell r="A1772">
            <v>60003810</v>
          </cell>
          <cell r="B1772" t="str">
            <v>CAMPILLO, MARIA LEONOR</v>
          </cell>
          <cell r="P1772">
            <v>38023</v>
          </cell>
        </row>
        <row r="1773">
          <cell r="A1773">
            <v>60006191</v>
          </cell>
          <cell r="B1773" t="str">
            <v>BIGIO, NATALI PAOLA</v>
          </cell>
          <cell r="P1773">
            <v>39188</v>
          </cell>
        </row>
        <row r="1774">
          <cell r="A1774">
            <v>60002669</v>
          </cell>
          <cell r="B1774" t="str">
            <v>GISPERT, SEBASTIAN</v>
          </cell>
          <cell r="P1774">
            <v>37469</v>
          </cell>
        </row>
        <row r="1775">
          <cell r="A1775">
            <v>60002866</v>
          </cell>
          <cell r="B1775" t="str">
            <v>CASTRO, SEBASTIAN ARIEL</v>
          </cell>
          <cell r="P1775">
            <v>34305</v>
          </cell>
        </row>
        <row r="1776">
          <cell r="A1776">
            <v>60003521</v>
          </cell>
          <cell r="B1776" t="str">
            <v>MACHALANI, HILDA LUJAN</v>
          </cell>
          <cell r="P1776">
            <v>36027</v>
          </cell>
        </row>
        <row r="1777">
          <cell r="A1777">
            <v>60002167</v>
          </cell>
          <cell r="B1777" t="str">
            <v>SANCHEZ, SILVIA MARIANA DE</v>
          </cell>
          <cell r="C1777" t="str">
            <v>ENCARGADO DE EE.SS.</v>
          </cell>
          <cell r="D1777">
            <v>51</v>
          </cell>
          <cell r="E1777" t="str">
            <v>Comercial</v>
          </cell>
          <cell r="F1777" t="str">
            <v>Comercial EG3 Red</v>
          </cell>
          <cell r="G1777" t="str">
            <v>DIRECCION COMERCIAL</v>
          </cell>
          <cell r="H1777" t="str">
            <v>ESTACIONES DE SERVICIO</v>
          </cell>
          <cell r="I1777" t="str">
            <v>RED PROPIA</v>
          </cell>
          <cell r="J1777" t="str">
            <v>AREA GRAN BUENOS AIRES</v>
          </cell>
          <cell r="K1777" t="str">
            <v>E.S MORON</v>
          </cell>
          <cell r="L1777" t="str">
            <v>Activos</v>
          </cell>
          <cell r="M1777" t="str">
            <v>Fuera de Convenio</v>
          </cell>
          <cell r="N1777" t="str">
            <v>Indeterminado</v>
          </cell>
          <cell r="O1777" t="str">
            <v>E. Morón</v>
          </cell>
          <cell r="P1777">
            <v>36029</v>
          </cell>
        </row>
        <row r="1778">
          <cell r="A1778">
            <v>60002894</v>
          </cell>
          <cell r="B1778" t="str">
            <v>FASANELLI, CAROLINA ESTHER</v>
          </cell>
          <cell r="C1778" t="str">
            <v>ENCARGADO DE EE.SS.</v>
          </cell>
          <cell r="D1778">
            <v>51</v>
          </cell>
          <cell r="E1778" t="str">
            <v>Comercial</v>
          </cell>
          <cell r="F1778" t="str">
            <v>Comercial EG3 Red</v>
          </cell>
          <cell r="G1778" t="str">
            <v>DIRECCION COMERCIAL</v>
          </cell>
          <cell r="H1778" t="str">
            <v>ESTACIONES DE SERVICIO</v>
          </cell>
          <cell r="I1778" t="str">
            <v>RED PROPIA</v>
          </cell>
          <cell r="J1778" t="str">
            <v>AREA GRAN BUENOS AIRES</v>
          </cell>
          <cell r="K1778" t="str">
            <v>E.S MAR DEL PLATA III</v>
          </cell>
          <cell r="L1778" t="str">
            <v>Activos</v>
          </cell>
          <cell r="M1778" t="str">
            <v>Fuera de Convenio</v>
          </cell>
          <cell r="N1778" t="str">
            <v>Indeterminado</v>
          </cell>
          <cell r="O1778" t="str">
            <v>E. M. Plata III</v>
          </cell>
          <cell r="P1778">
            <v>38099</v>
          </cell>
        </row>
        <row r="1779">
          <cell r="A1779">
            <v>60003548</v>
          </cell>
          <cell r="B1779" t="str">
            <v>GONZALEZ, FACUNDO EZEQUIEL</v>
          </cell>
          <cell r="C1779" t="str">
            <v>ADMINISTRADOR</v>
          </cell>
          <cell r="D1779">
            <v>53</v>
          </cell>
          <cell r="E1779" t="str">
            <v>Comercial</v>
          </cell>
          <cell r="F1779" t="str">
            <v>Comercial EG3 Red</v>
          </cell>
          <cell r="G1779" t="str">
            <v>DIRECCION COMERCIAL</v>
          </cell>
          <cell r="H1779" t="str">
            <v>ESTACIONES DE SERVICIO</v>
          </cell>
          <cell r="I1779" t="str">
            <v>RED PROPIA</v>
          </cell>
          <cell r="J1779" t="str">
            <v>AREA NORTE</v>
          </cell>
          <cell r="K1779" t="str">
            <v>E.S NORDELTA</v>
          </cell>
          <cell r="L1779" t="str">
            <v>Activos</v>
          </cell>
          <cell r="M1779" t="str">
            <v>Fuera de Convenio</v>
          </cell>
          <cell r="N1779" t="str">
            <v>Indeterminado</v>
          </cell>
          <cell r="O1779" t="str">
            <v>E. S. Nordelta</v>
          </cell>
          <cell r="P1779">
            <v>37600</v>
          </cell>
        </row>
        <row r="1780">
          <cell r="A1780">
            <v>60002001</v>
          </cell>
          <cell r="B1780" t="str">
            <v>GONZALEZ, MARCELO RICARDO</v>
          </cell>
          <cell r="C1780" t="str">
            <v>ADMINISTRADOR</v>
          </cell>
          <cell r="D1780">
            <v>53</v>
          </cell>
          <cell r="E1780" t="str">
            <v>Comercial</v>
          </cell>
          <cell r="F1780" t="str">
            <v>Comercial EG3 Red</v>
          </cell>
          <cell r="G1780" t="str">
            <v>DIRECCION COMERCIAL</v>
          </cell>
          <cell r="H1780" t="str">
            <v>ESTACIONES DE SERVICIO</v>
          </cell>
          <cell r="I1780" t="str">
            <v>RED PROPIA</v>
          </cell>
          <cell r="J1780" t="str">
            <v>AREA GRAN BUENOS AIRES</v>
          </cell>
          <cell r="K1780" t="str">
            <v>E.S PANAMERICANA</v>
          </cell>
          <cell r="L1780" t="str">
            <v>Activos</v>
          </cell>
          <cell r="M1780" t="str">
            <v>Fuera de Convenio</v>
          </cell>
          <cell r="N1780" t="str">
            <v>Indeterminado</v>
          </cell>
          <cell r="O1780" t="str">
            <v>E. Panamericana</v>
          </cell>
          <cell r="P1780">
            <v>36495</v>
          </cell>
        </row>
        <row r="1781">
          <cell r="A1781">
            <v>60002367</v>
          </cell>
          <cell r="B1781" t="str">
            <v>LIBERATTO COSTA, GERMAN CLAUDIO</v>
          </cell>
          <cell r="C1781" t="str">
            <v>ADMINISTRADOR</v>
          </cell>
          <cell r="D1781">
            <v>53</v>
          </cell>
          <cell r="E1781" t="str">
            <v>Comercial</v>
          </cell>
          <cell r="F1781" t="str">
            <v>Comercial EG3 Red</v>
          </cell>
          <cell r="G1781" t="str">
            <v>DIRECCION COMERCIAL</v>
          </cell>
          <cell r="H1781" t="str">
            <v>ESTACIONES DE SERVICIO</v>
          </cell>
          <cell r="I1781" t="str">
            <v>RED PROPIA</v>
          </cell>
          <cell r="J1781" t="str">
            <v>AREA NORTE</v>
          </cell>
          <cell r="K1781" t="str">
            <v>E.S ROSARIO IV</v>
          </cell>
          <cell r="L1781" t="str">
            <v>Activos</v>
          </cell>
          <cell r="M1781" t="str">
            <v>Fuera de Convenio</v>
          </cell>
          <cell r="N1781" t="str">
            <v>Indeterminado</v>
          </cell>
          <cell r="O1781" t="str">
            <v>E. Rosario 4</v>
          </cell>
          <cell r="P1781">
            <v>36230</v>
          </cell>
        </row>
        <row r="1782">
          <cell r="A1782">
            <v>60003007</v>
          </cell>
          <cell r="B1782" t="str">
            <v>MASTROIANNI, SOLEDAD MARISA</v>
          </cell>
          <cell r="C1782" t="str">
            <v>ENCARGADO DE EE.SS.</v>
          </cell>
          <cell r="D1782">
            <v>51</v>
          </cell>
          <cell r="E1782" t="str">
            <v>Comercial</v>
          </cell>
          <cell r="F1782" t="str">
            <v>Comercial EG3 Red</v>
          </cell>
          <cell r="G1782" t="str">
            <v>DIRECCION COMERCIAL</v>
          </cell>
          <cell r="H1782" t="str">
            <v>ESTACIONES DE SERVICIO</v>
          </cell>
          <cell r="I1782" t="str">
            <v>RED PROPIA</v>
          </cell>
          <cell r="J1782" t="str">
            <v>AREA NORTE</v>
          </cell>
          <cell r="K1782" t="str">
            <v>E.S ROSARIO IV</v>
          </cell>
          <cell r="L1782" t="str">
            <v>Activos</v>
          </cell>
          <cell r="M1782" t="str">
            <v>Fuera de Convenio</v>
          </cell>
          <cell r="N1782" t="str">
            <v>Indeterminado</v>
          </cell>
          <cell r="O1782" t="str">
            <v>E. Rosario 4</v>
          </cell>
          <cell r="P1782">
            <v>36413</v>
          </cell>
        </row>
        <row r="1783">
          <cell r="A1783">
            <v>60002651</v>
          </cell>
          <cell r="B1783" t="str">
            <v>AYALA, JOSE RICARDO</v>
          </cell>
          <cell r="C1783" t="str">
            <v>ENCARGADO DE EE.SS.</v>
          </cell>
          <cell r="D1783">
            <v>51</v>
          </cell>
          <cell r="E1783" t="str">
            <v>Comercial</v>
          </cell>
          <cell r="F1783" t="str">
            <v>Comercial EG3 Red</v>
          </cell>
          <cell r="G1783" t="str">
            <v>DIRECCION COMERCIAL</v>
          </cell>
          <cell r="H1783" t="str">
            <v>ESTACIONES DE SERVICIO</v>
          </cell>
          <cell r="I1783" t="str">
            <v>RED PROPIA</v>
          </cell>
          <cell r="J1783" t="str">
            <v>AREA GRAN BUENOS AIRES</v>
          </cell>
          <cell r="K1783" t="str">
            <v>E.S TEMPERLEY</v>
          </cell>
          <cell r="L1783" t="str">
            <v>Activos</v>
          </cell>
          <cell r="M1783" t="str">
            <v>Fuera de Convenio</v>
          </cell>
          <cell r="N1783" t="str">
            <v>Indeterminado</v>
          </cell>
          <cell r="O1783" t="str">
            <v>E. Témperley 2</v>
          </cell>
          <cell r="P1783">
            <v>36357</v>
          </cell>
        </row>
        <row r="1784">
          <cell r="A1784">
            <v>60001803</v>
          </cell>
          <cell r="B1784" t="str">
            <v>MOLACHINO, MIGUEL</v>
          </cell>
          <cell r="C1784" t="str">
            <v>REPRESENTANTE COMERCIAL</v>
          </cell>
          <cell r="D1784">
            <v>56</v>
          </cell>
          <cell r="E1784" t="str">
            <v>Comercial</v>
          </cell>
          <cell r="F1784" t="str">
            <v>Comercial EG3 Red</v>
          </cell>
          <cell r="G1784" t="str">
            <v>DIRECCION COMERCIAL</v>
          </cell>
          <cell r="H1784" t="str">
            <v>ESTACIONES DE SERVICIO</v>
          </cell>
          <cell r="I1784" t="str">
            <v>RED PROPIA</v>
          </cell>
          <cell r="J1784" t="str">
            <v>AREA NORTE</v>
          </cell>
          <cell r="K1784">
            <v>0</v>
          </cell>
          <cell r="L1784" t="str">
            <v>Activos</v>
          </cell>
          <cell r="M1784" t="str">
            <v>Fuera de Convenio</v>
          </cell>
          <cell r="N1784" t="str">
            <v>Indeterminado</v>
          </cell>
          <cell r="O1784" t="str">
            <v>Pl. S.Lorenzo</v>
          </cell>
          <cell r="P1784">
            <v>34274</v>
          </cell>
        </row>
        <row r="1785">
          <cell r="A1785">
            <v>60001251</v>
          </cell>
          <cell r="B1785" t="str">
            <v>MARCENARO, GUSTAVO FABIAN</v>
          </cell>
          <cell r="C1785" t="str">
            <v>ANALISTA JR.</v>
          </cell>
          <cell r="D1785">
            <v>53</v>
          </cell>
          <cell r="E1785" t="str">
            <v>Comercial</v>
          </cell>
          <cell r="F1785" t="str">
            <v>Comercial EG3 Red</v>
          </cell>
          <cell r="G1785" t="str">
            <v>DIRECCION COMERCIAL</v>
          </cell>
          <cell r="H1785" t="str">
            <v>ESTACIONES DE SERVICIO</v>
          </cell>
          <cell r="I1785" t="str">
            <v>RED PROPIA</v>
          </cell>
          <cell r="J1785" t="str">
            <v>TIENDAS DE CONVENIENCIA</v>
          </cell>
          <cell r="K1785">
            <v>0</v>
          </cell>
          <cell r="L1785" t="str">
            <v>Activos</v>
          </cell>
          <cell r="M1785" t="str">
            <v>Fuera de Convenio</v>
          </cell>
          <cell r="N1785" t="str">
            <v>Indeterminado</v>
          </cell>
          <cell r="O1785" t="str">
            <v>Edif. Petrobras</v>
          </cell>
          <cell r="P1785">
            <v>34097</v>
          </cell>
        </row>
        <row r="1786">
          <cell r="A1786">
            <v>60002158</v>
          </cell>
          <cell r="B1786" t="str">
            <v>PORTA, DIEGO GERMAN</v>
          </cell>
          <cell r="C1786" t="str">
            <v>ANALISTA JR.</v>
          </cell>
          <cell r="D1786">
            <v>53</v>
          </cell>
          <cell r="E1786" t="str">
            <v>Comercial</v>
          </cell>
          <cell r="F1786" t="str">
            <v>Comercial EG3 Red</v>
          </cell>
          <cell r="G1786" t="str">
            <v>DIRECCION COMERCIAL</v>
          </cell>
          <cell r="H1786" t="str">
            <v>ESTACIONES DE SERVICIO</v>
          </cell>
          <cell r="I1786" t="str">
            <v>RED PROPIA</v>
          </cell>
          <cell r="J1786" t="str">
            <v>TIENDAS DE CONVENIENCIA</v>
          </cell>
          <cell r="K1786">
            <v>0</v>
          </cell>
          <cell r="L1786" t="str">
            <v>Activos</v>
          </cell>
          <cell r="M1786" t="str">
            <v>Fuera de Convenio</v>
          </cell>
          <cell r="N1786" t="str">
            <v>Indeterminado</v>
          </cell>
          <cell r="O1786" t="str">
            <v>Edif. Petrobras</v>
          </cell>
          <cell r="P1786">
            <v>38322</v>
          </cell>
        </row>
        <row r="1787">
          <cell r="A1787">
            <v>60004853</v>
          </cell>
          <cell r="B1787" t="str">
            <v>WEISKE, SERGIO ANDRES</v>
          </cell>
          <cell r="C1787" t="str">
            <v>REPRESENTANTE COMERCIAL</v>
          </cell>
          <cell r="D1787">
            <v>55</v>
          </cell>
          <cell r="E1787" t="str">
            <v>Comercial</v>
          </cell>
          <cell r="F1787" t="str">
            <v>Comercial EG3 Red</v>
          </cell>
          <cell r="G1787" t="str">
            <v>DIRECCION COMERCIAL</v>
          </cell>
          <cell r="H1787" t="str">
            <v>ESTACIONES DE SERVICIO</v>
          </cell>
          <cell r="I1787" t="str">
            <v>RED PROPIA</v>
          </cell>
          <cell r="J1787" t="str">
            <v>AREA CAPITAL FEDERAL</v>
          </cell>
          <cell r="K1787">
            <v>0</v>
          </cell>
          <cell r="L1787" t="str">
            <v>Activos</v>
          </cell>
          <cell r="M1787" t="str">
            <v>Fuera de Convenio</v>
          </cell>
          <cell r="N1787" t="str">
            <v>Indeterminado</v>
          </cell>
          <cell r="O1787" t="str">
            <v>Edif. Petrobras</v>
          </cell>
          <cell r="P1787">
            <v>36134</v>
          </cell>
        </row>
        <row r="1788">
          <cell r="A1788">
            <v>60004854</v>
          </cell>
          <cell r="B1788" t="str">
            <v>GAGGERO, BARTOLOME</v>
          </cell>
          <cell r="C1788" t="str">
            <v>COORDINADOR</v>
          </cell>
          <cell r="D1788">
            <v>55</v>
          </cell>
          <cell r="E1788" t="str">
            <v>Comercial</v>
          </cell>
          <cell r="F1788" t="str">
            <v>Comercial EG3 Red</v>
          </cell>
          <cell r="G1788" t="str">
            <v>DIRECCION COMERCIAL</v>
          </cell>
          <cell r="H1788" t="str">
            <v>ESTACIONES DE SERVICIO</v>
          </cell>
          <cell r="I1788" t="str">
            <v>RED PROPIA</v>
          </cell>
          <cell r="J1788" t="str">
            <v>OPERACIONES RED PROPIA</v>
          </cell>
          <cell r="K1788">
            <v>0</v>
          </cell>
          <cell r="L1788" t="str">
            <v>Activos</v>
          </cell>
          <cell r="M1788" t="str">
            <v>Fuera de Convenio</v>
          </cell>
          <cell r="N1788" t="str">
            <v>Indeterminado</v>
          </cell>
          <cell r="O1788" t="str">
            <v>Edif. Petrobras</v>
          </cell>
          <cell r="P1788">
            <v>36526</v>
          </cell>
        </row>
        <row r="1789">
          <cell r="A1789">
            <v>60004855</v>
          </cell>
          <cell r="B1789" t="str">
            <v>ARATA, CHRISTIAN</v>
          </cell>
          <cell r="C1789" t="str">
            <v>GERENTE</v>
          </cell>
          <cell r="D1789">
            <v>58</v>
          </cell>
          <cell r="E1789" t="str">
            <v>Comercial</v>
          </cell>
          <cell r="F1789" t="str">
            <v>Comercial EG3 Red</v>
          </cell>
          <cell r="G1789" t="str">
            <v>DIRECCION COMERCIAL</v>
          </cell>
          <cell r="H1789" t="str">
            <v>ESTACIONES DE SERVICIO</v>
          </cell>
          <cell r="I1789" t="str">
            <v>RED PROPIA</v>
          </cell>
          <cell r="J1789">
            <v>0</v>
          </cell>
          <cell r="K1789">
            <v>0</v>
          </cell>
          <cell r="L1789" t="str">
            <v>Activos</v>
          </cell>
          <cell r="M1789" t="str">
            <v>Fuera de Convenio</v>
          </cell>
          <cell r="N1789" t="str">
            <v>Indeterminado</v>
          </cell>
          <cell r="O1789" t="str">
            <v>Edif. Petrobras</v>
          </cell>
          <cell r="P1789">
            <v>34090</v>
          </cell>
        </row>
        <row r="1790">
          <cell r="A1790">
            <v>60005297</v>
          </cell>
          <cell r="B1790" t="str">
            <v>BALIAN, HERNAN CARLOS</v>
          </cell>
          <cell r="C1790" t="str">
            <v>ANALISTA JR.</v>
          </cell>
          <cell r="D1790">
            <v>53</v>
          </cell>
          <cell r="E1790" t="str">
            <v>Comercial</v>
          </cell>
          <cell r="F1790" t="str">
            <v>Comercial EG3 Red</v>
          </cell>
          <cell r="G1790" t="str">
            <v>DIRECCION COMERCIAL</v>
          </cell>
          <cell r="H1790" t="str">
            <v>ESTACIONES DE SERVICIO</v>
          </cell>
          <cell r="I1790" t="str">
            <v>RED PROPIA</v>
          </cell>
          <cell r="J1790" t="str">
            <v>OPERACIONES RED PROPIA</v>
          </cell>
          <cell r="K1790">
            <v>0</v>
          </cell>
          <cell r="L1790" t="str">
            <v>Activos</v>
          </cell>
          <cell r="M1790" t="str">
            <v>Fuera de Convenio</v>
          </cell>
          <cell r="N1790" t="str">
            <v>Indeterminado</v>
          </cell>
          <cell r="O1790" t="str">
            <v>Edif. Petrobras</v>
          </cell>
          <cell r="P1790">
            <v>39022</v>
          </cell>
        </row>
      </sheetData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PQB"/>
      <sheetName val="API"/>
      <sheetName val="MF"/>
      <sheetName val="Obra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A1" t="str">
            <v>Cód. Cliente</v>
          </cell>
          <cell r="B1" t="str">
            <v>Descripción</v>
          </cell>
        </row>
        <row r="2">
          <cell r="A2">
            <v>1</v>
          </cell>
          <cell r="B2" t="str">
            <v>YPF</v>
          </cell>
        </row>
        <row r="3">
          <cell r="A3">
            <v>4</v>
          </cell>
          <cell r="B3" t="str">
            <v>Petrobras</v>
          </cell>
        </row>
        <row r="4">
          <cell r="A4">
            <v>22</v>
          </cell>
          <cell r="B4" t="str">
            <v>PUESTO H.U.T.E.</v>
          </cell>
        </row>
        <row r="5">
          <cell r="A5">
            <v>30</v>
          </cell>
          <cell r="B5" t="str">
            <v>PAE</v>
          </cell>
        </row>
        <row r="6">
          <cell r="A6">
            <v>35</v>
          </cell>
          <cell r="B6" t="str">
            <v>Pluspetrol</v>
          </cell>
        </row>
        <row r="7">
          <cell r="A7">
            <v>36</v>
          </cell>
          <cell r="B7" t="str">
            <v>Chevron</v>
          </cell>
        </row>
        <row r="8">
          <cell r="A8">
            <v>43</v>
          </cell>
          <cell r="B8" t="str">
            <v>San Jorge</v>
          </cell>
        </row>
        <row r="9">
          <cell r="A9">
            <v>48</v>
          </cell>
          <cell r="B9" t="str">
            <v>Tecpetrol</v>
          </cell>
        </row>
        <row r="10">
          <cell r="A10">
            <v>52</v>
          </cell>
          <cell r="B10" t="str">
            <v>Total San Roque</v>
          </cell>
        </row>
        <row r="11">
          <cell r="A11">
            <v>53</v>
          </cell>
          <cell r="B11" t="str">
            <v>Total A.Pichana</v>
          </cell>
        </row>
        <row r="12">
          <cell r="A12">
            <v>59</v>
          </cell>
          <cell r="B12" t="str">
            <v>Tecpetrol</v>
          </cell>
        </row>
        <row r="13">
          <cell r="A13">
            <v>114</v>
          </cell>
          <cell r="B13" t="str">
            <v>Apache</v>
          </cell>
        </row>
        <row r="14">
          <cell r="A14">
            <v>460</v>
          </cell>
          <cell r="B14" t="str">
            <v>MEDANITO</v>
          </cell>
        </row>
        <row r="15">
          <cell r="A15">
            <v>553</v>
          </cell>
          <cell r="B15" t="str">
            <v>Petrobras SCH</v>
          </cell>
        </row>
        <row r="16">
          <cell r="A16">
            <v>569</v>
          </cell>
          <cell r="B16" t="str">
            <v>Chevron</v>
          </cell>
        </row>
        <row r="17">
          <cell r="A17">
            <v>676</v>
          </cell>
          <cell r="B17" t="str">
            <v>Petrobras ADLA</v>
          </cell>
        </row>
        <row r="18">
          <cell r="A18">
            <v>744</v>
          </cell>
          <cell r="B18" t="str">
            <v>CIC Resourses</v>
          </cell>
        </row>
        <row r="19">
          <cell r="A19">
            <v>773</v>
          </cell>
          <cell r="B19" t="str">
            <v>CRI Holding - soc minas</v>
          </cell>
        </row>
        <row r="20">
          <cell r="A20">
            <v>776</v>
          </cell>
          <cell r="B20" t="str">
            <v>Energial UTE</v>
          </cell>
        </row>
        <row r="21">
          <cell r="A21">
            <v>786</v>
          </cell>
          <cell r="B21" t="str">
            <v>Interenergy</v>
          </cell>
        </row>
        <row r="22">
          <cell r="A22">
            <v>791</v>
          </cell>
          <cell r="B22" t="str">
            <v>Petrolífera</v>
          </cell>
        </row>
        <row r="23">
          <cell r="A23">
            <v>875</v>
          </cell>
          <cell r="B23" t="str">
            <v>ROCH</v>
          </cell>
        </row>
        <row r="24">
          <cell r="A24">
            <v>918</v>
          </cell>
          <cell r="B24" t="str">
            <v>PCP OIL TOOLS</v>
          </cell>
        </row>
        <row r="25">
          <cell r="A25">
            <v>935</v>
          </cell>
          <cell r="B25" t="str">
            <v>Medanito SA Cañuelas</v>
          </cell>
        </row>
        <row r="26">
          <cell r="A26">
            <v>940</v>
          </cell>
          <cell r="B26" t="str">
            <v>ROCH-COIRON</v>
          </cell>
        </row>
        <row r="27">
          <cell r="A27">
            <v>975</v>
          </cell>
          <cell r="B27" t="str">
            <v>GNN ENERGIAL UTE</v>
          </cell>
        </row>
        <row r="28">
          <cell r="A28">
            <v>994</v>
          </cell>
          <cell r="B28" t="str">
            <v>ENARSA</v>
          </cell>
        </row>
      </sheetData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</sheetNames>
    <sheetDataSet>
      <sheetData sheetId="0" refreshError="1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Gte Gral</v>
          </cell>
          <cell r="E7">
            <v>62</v>
          </cell>
          <cell r="F7">
            <v>12766</v>
          </cell>
          <cell r="G7">
            <v>0</v>
          </cell>
          <cell r="H7">
            <v>4.75</v>
          </cell>
          <cell r="I7">
            <v>60587</v>
          </cell>
          <cell r="J7">
            <v>226545</v>
          </cell>
          <cell r="K7">
            <v>116638</v>
          </cell>
          <cell r="L7">
            <v>37941</v>
          </cell>
          <cell r="M7">
            <v>154579</v>
          </cell>
          <cell r="N7" t="str">
            <v>Brasil . Rio de Janeiro</v>
          </cell>
          <cell r="O7">
            <v>0.15</v>
          </cell>
          <cell r="P7">
            <v>15130</v>
          </cell>
          <cell r="Q7">
            <v>5167</v>
          </cell>
          <cell r="R7">
            <v>0.1</v>
          </cell>
          <cell r="S7">
            <v>14024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34321</v>
          </cell>
          <cell r="Y7">
            <v>53909</v>
          </cell>
          <cell r="Z7">
            <v>188900</v>
          </cell>
          <cell r="AA7">
            <v>280454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Gte. Admin.</v>
          </cell>
          <cell r="E8">
            <v>57</v>
          </cell>
          <cell r="F8">
            <v>4500</v>
          </cell>
          <cell r="G8">
            <v>0</v>
          </cell>
          <cell r="H8">
            <v>2</v>
          </cell>
          <cell r="I8">
            <v>9000</v>
          </cell>
          <cell r="J8">
            <v>67500</v>
          </cell>
          <cell r="K8">
            <v>45221</v>
          </cell>
          <cell r="L8">
            <v>7073</v>
          </cell>
          <cell r="M8">
            <v>52294</v>
          </cell>
          <cell r="N8" t="str">
            <v>Brasil . Rio de Janeiro</v>
          </cell>
          <cell r="O8">
            <v>0.15</v>
          </cell>
          <cell r="P8">
            <v>8775</v>
          </cell>
          <cell r="Q8">
            <v>1350</v>
          </cell>
          <cell r="R8">
            <v>0.1</v>
          </cell>
          <cell r="S8">
            <v>5850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15975</v>
          </cell>
          <cell r="Y8">
            <v>22992</v>
          </cell>
          <cell r="Z8">
            <v>68269</v>
          </cell>
          <cell r="AA8">
            <v>90492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Gte. Gral.</v>
          </cell>
          <cell r="E9">
            <v>60</v>
          </cell>
          <cell r="F9">
            <v>8833</v>
          </cell>
          <cell r="G9">
            <v>0</v>
          </cell>
          <cell r="H9">
            <v>7.6</v>
          </cell>
          <cell r="I9">
            <v>65500</v>
          </cell>
          <cell r="J9">
            <v>180329</v>
          </cell>
          <cell r="K9">
            <v>84435</v>
          </cell>
          <cell r="L9">
            <v>41973</v>
          </cell>
          <cell r="M9">
            <v>126408</v>
          </cell>
          <cell r="N9" t="str">
            <v>Bolivia - Sta. Cruz de la Sierra</v>
          </cell>
          <cell r="O9">
            <v>0.15</v>
          </cell>
          <cell r="P9">
            <v>17224</v>
          </cell>
          <cell r="Q9">
            <v>9825</v>
          </cell>
          <cell r="R9">
            <v>0.15</v>
          </cell>
          <cell r="S9">
            <v>17224</v>
          </cell>
          <cell r="T9">
            <v>0</v>
          </cell>
          <cell r="U9">
            <v>65074</v>
          </cell>
          <cell r="V9">
            <v>0</v>
          </cell>
          <cell r="W9">
            <v>0</v>
          </cell>
          <cell r="X9">
            <v>109347</v>
          </cell>
          <cell r="Y9">
            <v>172210</v>
          </cell>
          <cell r="Z9">
            <v>235755</v>
          </cell>
          <cell r="AA9">
            <v>352539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Controller</v>
          </cell>
          <cell r="E10">
            <v>58</v>
          </cell>
          <cell r="F10">
            <v>7194</v>
          </cell>
          <cell r="G10">
            <v>0</v>
          </cell>
          <cell r="H10">
            <v>0</v>
          </cell>
          <cell r="I10">
            <v>0</v>
          </cell>
          <cell r="J10">
            <v>93522</v>
          </cell>
          <cell r="K10">
            <v>70095</v>
          </cell>
          <cell r="L10">
            <v>0</v>
          </cell>
          <cell r="M10">
            <v>70095</v>
          </cell>
          <cell r="N10" t="str">
            <v>Bolivia - Sta. Cruz de la Sierra</v>
          </cell>
          <cell r="O10">
            <v>0.15</v>
          </cell>
          <cell r="P10">
            <v>14028</v>
          </cell>
          <cell r="Q10">
            <v>0</v>
          </cell>
          <cell r="R10">
            <v>0.15</v>
          </cell>
          <cell r="S10">
            <v>14028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28056</v>
          </cell>
          <cell r="Y10">
            <v>41415</v>
          </cell>
          <cell r="Z10">
            <v>98151</v>
          </cell>
          <cell r="AA10">
            <v>134937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Gte. Admin.</v>
          </cell>
          <cell r="E11">
            <v>57</v>
          </cell>
          <cell r="F11">
            <v>4550</v>
          </cell>
          <cell r="G11">
            <v>0</v>
          </cell>
          <cell r="H11">
            <v>3</v>
          </cell>
          <cell r="I11">
            <v>13650</v>
          </cell>
          <cell r="J11">
            <v>72800</v>
          </cell>
          <cell r="K11">
            <v>44955</v>
          </cell>
          <cell r="L11">
            <v>10491</v>
          </cell>
          <cell r="M11">
            <v>55446</v>
          </cell>
          <cell r="N11" t="str">
            <v>Bolivia - Sta. Cruz de la Sierra</v>
          </cell>
          <cell r="O11">
            <v>0.15</v>
          </cell>
          <cell r="P11">
            <v>8873</v>
          </cell>
          <cell r="Q11">
            <v>2048</v>
          </cell>
          <cell r="R11">
            <v>0.15</v>
          </cell>
          <cell r="S11">
            <v>8873</v>
          </cell>
          <cell r="T11">
            <v>0</v>
          </cell>
          <cell r="U11">
            <v>33778</v>
          </cell>
          <cell r="V11">
            <v>0</v>
          </cell>
          <cell r="W11">
            <v>0</v>
          </cell>
          <cell r="X11">
            <v>53572</v>
          </cell>
          <cell r="Y11">
            <v>81270</v>
          </cell>
          <cell r="Z11">
            <v>109018</v>
          </cell>
          <cell r="AA11">
            <v>154070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Profecional SR.</v>
          </cell>
          <cell r="E12">
            <v>56</v>
          </cell>
          <cell r="F12">
            <v>4000</v>
          </cell>
          <cell r="G12">
            <v>0</v>
          </cell>
          <cell r="H12">
            <v>3</v>
          </cell>
          <cell r="I12">
            <v>12000</v>
          </cell>
          <cell r="J12">
            <v>64000</v>
          </cell>
          <cell r="K12">
            <v>40328</v>
          </cell>
          <cell r="L12">
            <v>9423</v>
          </cell>
          <cell r="M12">
            <v>49751</v>
          </cell>
          <cell r="N12" t="str">
            <v>Perú - Talara</v>
          </cell>
          <cell r="O12">
            <v>0.15</v>
          </cell>
          <cell r="P12">
            <v>7800</v>
          </cell>
          <cell r="Q12">
            <v>1800</v>
          </cell>
          <cell r="R12">
            <v>0.4</v>
          </cell>
          <cell r="S12">
            <v>20800</v>
          </cell>
          <cell r="T12">
            <v>0</v>
          </cell>
          <cell r="U12">
            <v>32722</v>
          </cell>
          <cell r="V12">
            <v>0</v>
          </cell>
          <cell r="W12">
            <v>0</v>
          </cell>
          <cell r="X12">
            <v>63122</v>
          </cell>
          <cell r="Y12">
            <v>95836</v>
          </cell>
          <cell r="Z12">
            <v>112873</v>
          </cell>
          <cell r="AA12">
            <v>159836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Profecional Principal</v>
          </cell>
          <cell r="E13">
            <v>57</v>
          </cell>
          <cell r="F13">
            <v>4620</v>
          </cell>
          <cell r="G13">
            <v>270</v>
          </cell>
          <cell r="H13">
            <v>3</v>
          </cell>
          <cell r="I13">
            <v>13860</v>
          </cell>
          <cell r="J13">
            <v>77430</v>
          </cell>
          <cell r="K13">
            <v>47530</v>
          </cell>
          <cell r="L13">
            <v>9772</v>
          </cell>
          <cell r="M13">
            <v>57302</v>
          </cell>
          <cell r="N13" t="str">
            <v>Perú - Talara</v>
          </cell>
          <cell r="O13">
            <v>0.15</v>
          </cell>
          <cell r="P13">
            <v>9536</v>
          </cell>
          <cell r="Q13">
            <v>2079</v>
          </cell>
          <cell r="R13">
            <v>0.4</v>
          </cell>
          <cell r="S13">
            <v>25428</v>
          </cell>
          <cell r="T13">
            <v>0</v>
          </cell>
          <cell r="U13">
            <v>25727</v>
          </cell>
          <cell r="V13">
            <v>0</v>
          </cell>
          <cell r="W13">
            <v>0</v>
          </cell>
          <cell r="X13">
            <v>62770</v>
          </cell>
          <cell r="Y13">
            <v>93975</v>
          </cell>
          <cell r="Z13">
            <v>120072</v>
          </cell>
          <cell r="AA13">
            <v>171405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Gte. Adm. y Fin. Regional</v>
          </cell>
          <cell r="E14">
            <v>60</v>
          </cell>
          <cell r="F14">
            <v>8400</v>
          </cell>
          <cell r="G14">
            <v>0</v>
          </cell>
          <cell r="H14">
            <v>4</v>
          </cell>
          <cell r="I14">
            <v>33600</v>
          </cell>
          <cell r="J14">
            <v>142800</v>
          </cell>
          <cell r="K14">
            <v>80264</v>
          </cell>
          <cell r="L14">
            <v>21643</v>
          </cell>
          <cell r="M14">
            <v>101907</v>
          </cell>
          <cell r="N14" t="str">
            <v>Ecuador - Quito</v>
          </cell>
          <cell r="O14">
            <v>0.15</v>
          </cell>
          <cell r="P14">
            <v>16380</v>
          </cell>
          <cell r="Q14">
            <v>5040</v>
          </cell>
          <cell r="R14">
            <v>0.15</v>
          </cell>
          <cell r="S14">
            <v>16380</v>
          </cell>
          <cell r="T14">
            <v>0</v>
          </cell>
          <cell r="U14">
            <v>40517</v>
          </cell>
          <cell r="V14">
            <v>0</v>
          </cell>
          <cell r="W14">
            <v>0</v>
          </cell>
          <cell r="X14">
            <v>78317</v>
          </cell>
          <cell r="Y14">
            <v>124306</v>
          </cell>
          <cell r="Z14">
            <v>180224</v>
          </cell>
          <cell r="AA14">
            <v>267106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Lider Equipo SR.</v>
          </cell>
          <cell r="E15">
            <v>58</v>
          </cell>
          <cell r="F15">
            <v>5039</v>
          </cell>
          <cell r="G15">
            <v>0</v>
          </cell>
          <cell r="H15">
            <v>3</v>
          </cell>
          <cell r="I15">
            <v>15117</v>
          </cell>
          <cell r="J15">
            <v>80624</v>
          </cell>
          <cell r="K15">
            <v>49443</v>
          </cell>
          <cell r="L15">
            <v>10647</v>
          </cell>
          <cell r="M15">
            <v>60090</v>
          </cell>
          <cell r="N15" t="str">
            <v>Perú - Talara</v>
          </cell>
          <cell r="O15">
            <v>0.15</v>
          </cell>
          <cell r="P15">
            <v>9826</v>
          </cell>
          <cell r="Q15">
            <v>2268</v>
          </cell>
          <cell r="R15">
            <v>0.4</v>
          </cell>
          <cell r="S15">
            <v>26203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38297</v>
          </cell>
          <cell r="Y15">
            <v>55113</v>
          </cell>
          <cell r="Z15">
            <v>98387</v>
          </cell>
          <cell r="AA15">
            <v>135737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Jefe Contratos</v>
          </cell>
          <cell r="E16">
            <v>57</v>
          </cell>
          <cell r="F16">
            <v>4400</v>
          </cell>
          <cell r="G16">
            <v>530</v>
          </cell>
          <cell r="H16">
            <v>3</v>
          </cell>
          <cell r="I16">
            <v>14790</v>
          </cell>
          <cell r="J16">
            <v>78880</v>
          </cell>
          <cell r="K16">
            <v>48775</v>
          </cell>
          <cell r="L16">
            <v>10300</v>
          </cell>
          <cell r="M16">
            <v>59075</v>
          </cell>
          <cell r="N16" t="str">
            <v>Ecuador - Quito</v>
          </cell>
          <cell r="O16">
            <v>0.15</v>
          </cell>
          <cell r="P16">
            <v>9614</v>
          </cell>
          <cell r="Q16">
            <v>2219</v>
          </cell>
          <cell r="R16">
            <v>0.15</v>
          </cell>
          <cell r="S16">
            <v>9614</v>
          </cell>
          <cell r="T16">
            <v>0</v>
          </cell>
          <cell r="U16">
            <v>32884</v>
          </cell>
          <cell r="V16">
            <v>0</v>
          </cell>
          <cell r="W16">
            <v>0</v>
          </cell>
          <cell r="X16">
            <v>54331</v>
          </cell>
          <cell r="Y16">
            <v>81611</v>
          </cell>
          <cell r="Z16">
            <v>113406</v>
          </cell>
          <cell r="AA16">
            <v>160491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Gerente Yacimiento</v>
          </cell>
          <cell r="E17">
            <v>59</v>
          </cell>
          <cell r="F17">
            <v>6870</v>
          </cell>
          <cell r="G17">
            <v>0</v>
          </cell>
          <cell r="H17">
            <v>4</v>
          </cell>
          <cell r="I17">
            <v>27480</v>
          </cell>
          <cell r="J17">
            <v>116790</v>
          </cell>
          <cell r="K17">
            <v>67020</v>
          </cell>
          <cell r="L17">
            <v>18610</v>
          </cell>
          <cell r="M17">
            <v>85630</v>
          </cell>
          <cell r="N17" t="str">
            <v>Perú - Talara</v>
          </cell>
          <cell r="O17">
            <v>0.15</v>
          </cell>
          <cell r="P17">
            <v>13397</v>
          </cell>
          <cell r="Q17">
            <v>4122</v>
          </cell>
          <cell r="R17">
            <v>0.4</v>
          </cell>
          <cell r="S17">
            <v>35724</v>
          </cell>
          <cell r="T17">
            <v>0</v>
          </cell>
          <cell r="U17">
            <v>43534</v>
          </cell>
          <cell r="V17">
            <v>0</v>
          </cell>
          <cell r="W17">
            <v>0</v>
          </cell>
          <cell r="X17">
            <v>96777</v>
          </cell>
          <cell r="Y17">
            <v>153675</v>
          </cell>
          <cell r="Z17">
            <v>182407</v>
          </cell>
          <cell r="AA17">
            <v>270465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Gte. Abastec.</v>
          </cell>
          <cell r="E18">
            <v>57</v>
          </cell>
          <cell r="F18">
            <v>4925</v>
          </cell>
          <cell r="G18">
            <v>0</v>
          </cell>
          <cell r="H18">
            <v>3</v>
          </cell>
          <cell r="I18">
            <v>14775</v>
          </cell>
          <cell r="J18">
            <v>78800</v>
          </cell>
          <cell r="K18">
            <v>47458</v>
          </cell>
          <cell r="L18">
            <v>10571</v>
          </cell>
          <cell r="M18">
            <v>58029</v>
          </cell>
          <cell r="N18" t="str">
            <v>Perú - Talara</v>
          </cell>
          <cell r="O18">
            <v>0.15</v>
          </cell>
          <cell r="P18">
            <v>9604</v>
          </cell>
          <cell r="Q18">
            <v>2216</v>
          </cell>
          <cell r="R18">
            <v>0.4</v>
          </cell>
          <cell r="S18">
            <v>25610</v>
          </cell>
          <cell r="T18">
            <v>0</v>
          </cell>
          <cell r="U18">
            <v>26036</v>
          </cell>
          <cell r="V18">
            <v>0</v>
          </cell>
          <cell r="W18">
            <v>0</v>
          </cell>
          <cell r="X18">
            <v>63466</v>
          </cell>
          <cell r="Y18">
            <v>95124</v>
          </cell>
          <cell r="Z18">
            <v>121495</v>
          </cell>
          <cell r="AA18">
            <v>173924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Jefe Perforac.</v>
          </cell>
          <cell r="E19">
            <v>56</v>
          </cell>
          <cell r="F19">
            <v>4400</v>
          </cell>
          <cell r="G19">
            <v>0</v>
          </cell>
          <cell r="H19">
            <v>2</v>
          </cell>
          <cell r="I19">
            <v>8800</v>
          </cell>
          <cell r="J19">
            <v>66000</v>
          </cell>
          <cell r="K19">
            <v>43649</v>
          </cell>
          <cell r="L19">
            <v>6802</v>
          </cell>
          <cell r="M19">
            <v>50451</v>
          </cell>
          <cell r="N19" t="str">
            <v>Ecuador - Quito</v>
          </cell>
          <cell r="O19">
            <v>0.15</v>
          </cell>
          <cell r="P19">
            <v>8580</v>
          </cell>
          <cell r="Q19">
            <v>1320</v>
          </cell>
          <cell r="R19">
            <v>0.15</v>
          </cell>
          <cell r="S19">
            <v>8580</v>
          </cell>
          <cell r="T19">
            <v>0</v>
          </cell>
          <cell r="U19">
            <v>26307</v>
          </cell>
          <cell r="V19">
            <v>0</v>
          </cell>
          <cell r="W19">
            <v>0</v>
          </cell>
          <cell r="X19">
            <v>44787</v>
          </cell>
          <cell r="Y19">
            <v>65173</v>
          </cell>
          <cell r="Z19">
            <v>95238</v>
          </cell>
          <cell r="AA19">
            <v>131173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Lider Equipo SR.</v>
          </cell>
          <cell r="E20">
            <v>58</v>
          </cell>
          <cell r="F20">
            <v>5100</v>
          </cell>
          <cell r="G20">
            <v>0</v>
          </cell>
          <cell r="H20">
            <v>3</v>
          </cell>
          <cell r="I20">
            <v>15300</v>
          </cell>
          <cell r="J20">
            <v>81600</v>
          </cell>
          <cell r="K20">
            <v>50476</v>
          </cell>
          <cell r="L20">
            <v>10694</v>
          </cell>
          <cell r="M20">
            <v>61170</v>
          </cell>
          <cell r="N20" t="str">
            <v>Perú - Talara</v>
          </cell>
          <cell r="O20">
            <v>0.15</v>
          </cell>
          <cell r="P20">
            <v>9945</v>
          </cell>
          <cell r="Q20">
            <v>2295</v>
          </cell>
          <cell r="R20">
            <v>0.4</v>
          </cell>
          <cell r="S20">
            <v>26520</v>
          </cell>
          <cell r="T20">
            <v>0</v>
          </cell>
          <cell r="U20">
            <v>35397</v>
          </cell>
          <cell r="V20">
            <v>0</v>
          </cell>
          <cell r="W20">
            <v>0</v>
          </cell>
          <cell r="X20">
            <v>74157</v>
          </cell>
          <cell r="Y20">
            <v>112615</v>
          </cell>
          <cell r="Z20">
            <v>135327</v>
          </cell>
          <cell r="AA20">
            <v>194215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Profesional SR.</v>
          </cell>
          <cell r="E21">
            <v>56</v>
          </cell>
          <cell r="F21">
            <v>4045</v>
          </cell>
          <cell r="G21">
            <v>0</v>
          </cell>
          <cell r="H21">
            <v>0</v>
          </cell>
          <cell r="I21">
            <v>0</v>
          </cell>
          <cell r="J21">
            <v>52585</v>
          </cell>
          <cell r="K21">
            <v>40543</v>
          </cell>
          <cell r="L21">
            <v>0</v>
          </cell>
          <cell r="M21">
            <v>40543</v>
          </cell>
          <cell r="N21" t="str">
            <v>Perú - Talara</v>
          </cell>
          <cell r="O21">
            <v>0.15</v>
          </cell>
          <cell r="P21">
            <v>7888</v>
          </cell>
          <cell r="Q21">
            <v>0</v>
          </cell>
          <cell r="R21">
            <v>0.4</v>
          </cell>
          <cell r="S21">
            <v>21034</v>
          </cell>
          <cell r="T21">
            <v>0</v>
          </cell>
          <cell r="U21">
            <v>27633</v>
          </cell>
          <cell r="V21">
            <v>0</v>
          </cell>
          <cell r="W21">
            <v>0</v>
          </cell>
          <cell r="X21">
            <v>56555</v>
          </cell>
          <cell r="Y21">
            <v>81284</v>
          </cell>
          <cell r="Z21">
            <v>97098</v>
          </cell>
          <cell r="AA21">
            <v>133869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Profesional SR.</v>
          </cell>
          <cell r="E22">
            <v>56</v>
          </cell>
          <cell r="F22">
            <v>3900</v>
          </cell>
          <cell r="G22">
            <v>0</v>
          </cell>
          <cell r="H22">
            <v>0</v>
          </cell>
          <cell r="I22">
            <v>0</v>
          </cell>
          <cell r="J22">
            <v>50700</v>
          </cell>
          <cell r="K22">
            <v>39279</v>
          </cell>
          <cell r="L22">
            <v>0</v>
          </cell>
          <cell r="M22">
            <v>39279</v>
          </cell>
          <cell r="N22" t="str">
            <v>Perú - Talara</v>
          </cell>
          <cell r="O22">
            <v>0.15</v>
          </cell>
          <cell r="P22">
            <v>7605</v>
          </cell>
          <cell r="Q22">
            <v>0</v>
          </cell>
          <cell r="R22">
            <v>0.4</v>
          </cell>
          <cell r="S22">
            <v>20280</v>
          </cell>
          <cell r="T22">
            <v>0</v>
          </cell>
          <cell r="U22">
            <v>27012</v>
          </cell>
          <cell r="V22">
            <v>0</v>
          </cell>
          <cell r="W22">
            <v>0</v>
          </cell>
          <cell r="X22">
            <v>54897</v>
          </cell>
          <cell r="Y22">
            <v>78210</v>
          </cell>
          <cell r="Z22">
            <v>94176</v>
          </cell>
          <cell r="AA22">
            <v>128910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Profesional Principal</v>
          </cell>
          <cell r="E23">
            <v>57</v>
          </cell>
          <cell r="F23">
            <v>4850</v>
          </cell>
          <cell r="G23">
            <v>0</v>
          </cell>
          <cell r="H23">
            <v>3</v>
          </cell>
          <cell r="I23">
            <v>14550</v>
          </cell>
          <cell r="J23">
            <v>77600</v>
          </cell>
          <cell r="K23">
            <v>47974</v>
          </cell>
          <cell r="L23">
            <v>10116</v>
          </cell>
          <cell r="M23">
            <v>58090</v>
          </cell>
          <cell r="N23" t="str">
            <v>Perú - Talara</v>
          </cell>
          <cell r="O23">
            <v>0.15</v>
          </cell>
          <cell r="P23">
            <v>9458</v>
          </cell>
          <cell r="Q23">
            <v>2183</v>
          </cell>
          <cell r="R23">
            <v>0.4</v>
          </cell>
          <cell r="S23">
            <v>25220</v>
          </cell>
          <cell r="T23">
            <v>0</v>
          </cell>
          <cell r="U23">
            <v>38881</v>
          </cell>
          <cell r="V23">
            <v>0</v>
          </cell>
          <cell r="W23">
            <v>0</v>
          </cell>
          <cell r="X23">
            <v>75742</v>
          </cell>
          <cell r="Y23">
            <v>114315</v>
          </cell>
          <cell r="Z23">
            <v>133832</v>
          </cell>
          <cell r="AA23">
            <v>191915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Lider SR.</v>
          </cell>
          <cell r="E24">
            <v>55</v>
          </cell>
          <cell r="F24">
            <v>4400</v>
          </cell>
          <cell r="G24">
            <v>0</v>
          </cell>
          <cell r="H24">
            <v>0</v>
          </cell>
          <cell r="I24">
            <v>0</v>
          </cell>
          <cell r="J24">
            <v>57200</v>
          </cell>
          <cell r="K24">
            <v>43998</v>
          </cell>
          <cell r="L24">
            <v>0</v>
          </cell>
          <cell r="M24">
            <v>43998</v>
          </cell>
          <cell r="N24" t="str">
            <v>Perú - Talara</v>
          </cell>
          <cell r="O24">
            <v>0.15</v>
          </cell>
          <cell r="P24">
            <v>8580</v>
          </cell>
          <cell r="Q24">
            <v>0</v>
          </cell>
          <cell r="R24">
            <v>0.4</v>
          </cell>
          <cell r="S24">
            <v>22880</v>
          </cell>
          <cell r="T24">
            <v>0</v>
          </cell>
          <cell r="U24">
            <v>30738</v>
          </cell>
          <cell r="V24">
            <v>0</v>
          </cell>
          <cell r="W24">
            <v>0</v>
          </cell>
          <cell r="X24">
            <v>62198</v>
          </cell>
          <cell r="Y24">
            <v>89653</v>
          </cell>
          <cell r="Z24">
            <v>106196</v>
          </cell>
          <cell r="AA24">
            <v>146853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Coord. Reservorio</v>
          </cell>
          <cell r="E25">
            <v>59</v>
          </cell>
          <cell r="F25">
            <v>7290</v>
          </cell>
          <cell r="G25">
            <v>0</v>
          </cell>
          <cell r="H25">
            <v>4.18</v>
          </cell>
          <cell r="I25">
            <v>30460</v>
          </cell>
          <cell r="J25">
            <v>125230</v>
          </cell>
          <cell r="K25">
            <v>70235</v>
          </cell>
          <cell r="L25">
            <v>20586</v>
          </cell>
          <cell r="M25">
            <v>90821</v>
          </cell>
          <cell r="N25" t="str">
            <v>Perú - Talara</v>
          </cell>
          <cell r="O25">
            <v>0.15</v>
          </cell>
          <cell r="P25">
            <v>9745</v>
          </cell>
          <cell r="Q25">
            <v>3134</v>
          </cell>
          <cell r="R25">
            <v>0.4</v>
          </cell>
          <cell r="S25">
            <v>26004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38883</v>
          </cell>
          <cell r="Y25">
            <v>60994</v>
          </cell>
          <cell r="Z25">
            <v>129704</v>
          </cell>
          <cell r="AA25">
            <v>186224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Gte. Reservorio</v>
          </cell>
          <cell r="E26">
            <v>60</v>
          </cell>
          <cell r="F26">
            <v>6790</v>
          </cell>
          <cell r="G26">
            <v>0</v>
          </cell>
          <cell r="H26">
            <v>4</v>
          </cell>
          <cell r="I26">
            <v>27160</v>
          </cell>
          <cell r="J26">
            <v>115430</v>
          </cell>
          <cell r="K26">
            <v>66068</v>
          </cell>
          <cell r="L26">
            <v>18465</v>
          </cell>
          <cell r="M26">
            <v>84533</v>
          </cell>
          <cell r="N26" t="str">
            <v>Ecuador - Quito</v>
          </cell>
          <cell r="O26">
            <v>0.15</v>
          </cell>
          <cell r="P26">
            <v>13241</v>
          </cell>
          <cell r="Q26">
            <v>4074</v>
          </cell>
          <cell r="R26">
            <v>0.15</v>
          </cell>
          <cell r="S26">
            <v>13241</v>
          </cell>
          <cell r="T26">
            <v>0</v>
          </cell>
          <cell r="U26">
            <v>38365</v>
          </cell>
          <cell r="V26">
            <v>0</v>
          </cell>
          <cell r="W26">
            <v>0</v>
          </cell>
          <cell r="X26">
            <v>68921</v>
          </cell>
          <cell r="Y26">
            <v>109274</v>
          </cell>
          <cell r="Z26">
            <v>153454</v>
          </cell>
          <cell r="AA26">
            <v>224704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Profesional Principal</v>
          </cell>
          <cell r="E27">
            <v>57</v>
          </cell>
          <cell r="F27">
            <v>4850</v>
          </cell>
          <cell r="G27">
            <v>0</v>
          </cell>
          <cell r="H27">
            <v>3</v>
          </cell>
          <cell r="I27">
            <v>14550</v>
          </cell>
          <cell r="J27">
            <v>77600</v>
          </cell>
          <cell r="K27">
            <v>47763</v>
          </cell>
          <cell r="L27">
            <v>10163</v>
          </cell>
          <cell r="M27">
            <v>57926</v>
          </cell>
          <cell r="N27" t="str">
            <v>Perú - Talara</v>
          </cell>
          <cell r="O27">
            <v>0.15</v>
          </cell>
          <cell r="P27">
            <v>9458</v>
          </cell>
          <cell r="Q27">
            <v>2183</v>
          </cell>
          <cell r="R27">
            <v>0.4</v>
          </cell>
          <cell r="S27">
            <v>25220</v>
          </cell>
          <cell r="T27">
            <v>0</v>
          </cell>
          <cell r="U27">
            <v>36660</v>
          </cell>
          <cell r="V27">
            <v>0</v>
          </cell>
          <cell r="W27">
            <v>0</v>
          </cell>
          <cell r="X27">
            <v>73521</v>
          </cell>
          <cell r="Y27">
            <v>110811</v>
          </cell>
          <cell r="Z27">
            <v>131447</v>
          </cell>
          <cell r="AA27">
            <v>188411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Gte. Gral.</v>
          </cell>
          <cell r="E28">
            <v>62</v>
          </cell>
          <cell r="F28">
            <v>14000</v>
          </cell>
          <cell r="G28">
            <v>1200</v>
          </cell>
          <cell r="H28">
            <v>7</v>
          </cell>
          <cell r="I28">
            <v>106400</v>
          </cell>
          <cell r="J28">
            <v>304000</v>
          </cell>
          <cell r="K28">
            <v>137634</v>
          </cell>
          <cell r="L28">
            <v>66571</v>
          </cell>
          <cell r="M28">
            <v>204205</v>
          </cell>
          <cell r="N28" t="str">
            <v>Ecuador - Quito</v>
          </cell>
          <cell r="O28">
            <v>0.15</v>
          </cell>
          <cell r="P28">
            <v>29640</v>
          </cell>
          <cell r="Q28">
            <v>15960</v>
          </cell>
          <cell r="R28">
            <v>0.15</v>
          </cell>
          <cell r="S28">
            <v>29640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75240</v>
          </cell>
          <cell r="Y28">
            <v>115754</v>
          </cell>
          <cell r="Z28">
            <v>279445</v>
          </cell>
          <cell r="AA28">
            <v>419754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Lider Equipo</v>
          </cell>
          <cell r="E29">
            <v>57</v>
          </cell>
          <cell r="F29">
            <v>5000</v>
          </cell>
          <cell r="G29">
            <v>0</v>
          </cell>
          <cell r="H29">
            <v>3</v>
          </cell>
          <cell r="I29">
            <v>15000</v>
          </cell>
          <cell r="J29">
            <v>80000</v>
          </cell>
          <cell r="K29">
            <v>49264</v>
          </cell>
          <cell r="L29">
            <v>10510</v>
          </cell>
          <cell r="M29">
            <v>59774</v>
          </cell>
          <cell r="N29" t="str">
            <v>Perú - Talara</v>
          </cell>
          <cell r="O29">
            <v>0.15</v>
          </cell>
          <cell r="P29">
            <v>9750</v>
          </cell>
          <cell r="Q29">
            <v>2250</v>
          </cell>
          <cell r="R29">
            <v>0.4</v>
          </cell>
          <cell r="S29">
            <v>26000</v>
          </cell>
          <cell r="T29">
            <v>0</v>
          </cell>
          <cell r="U29">
            <v>37243</v>
          </cell>
          <cell r="V29">
            <v>0</v>
          </cell>
          <cell r="W29">
            <v>0</v>
          </cell>
          <cell r="X29">
            <v>75243</v>
          </cell>
          <cell r="Y29">
            <v>113903</v>
          </cell>
          <cell r="Z29">
            <v>135017</v>
          </cell>
          <cell r="AA29">
            <v>193903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Abogado  Sr</v>
          </cell>
          <cell r="E30">
            <v>0</v>
          </cell>
          <cell r="F30">
            <v>4600</v>
          </cell>
          <cell r="G30">
            <v>0</v>
          </cell>
          <cell r="H30">
            <v>2</v>
          </cell>
          <cell r="I30">
            <v>9200</v>
          </cell>
          <cell r="J30">
            <v>69000</v>
          </cell>
          <cell r="K30">
            <v>45178</v>
          </cell>
          <cell r="L30">
            <v>7058</v>
          </cell>
          <cell r="M30">
            <v>52236</v>
          </cell>
          <cell r="N30" t="str">
            <v>Ecuador - Quito</v>
          </cell>
          <cell r="O30">
            <v>0.15</v>
          </cell>
          <cell r="P30">
            <v>8970</v>
          </cell>
          <cell r="Q30">
            <v>1380</v>
          </cell>
          <cell r="R30">
            <v>0.15</v>
          </cell>
          <cell r="S30">
            <v>8970</v>
          </cell>
          <cell r="T30">
            <v>0</v>
          </cell>
          <cell r="U30">
            <v>25145</v>
          </cell>
          <cell r="V30">
            <v>0</v>
          </cell>
          <cell r="W30">
            <v>0</v>
          </cell>
          <cell r="X30">
            <v>44465</v>
          </cell>
          <cell r="Y30">
            <v>64069</v>
          </cell>
          <cell r="Z30">
            <v>96701</v>
          </cell>
          <cell r="AA30">
            <v>133069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Grte. Yacimiento SR</v>
          </cell>
          <cell r="E31">
            <v>60</v>
          </cell>
          <cell r="F31">
            <v>9326</v>
          </cell>
          <cell r="G31">
            <v>0</v>
          </cell>
          <cell r="H31">
            <v>5</v>
          </cell>
          <cell r="I31">
            <v>46630</v>
          </cell>
          <cell r="J31">
            <v>167868</v>
          </cell>
          <cell r="K31">
            <v>88541</v>
          </cell>
          <cell r="L31">
            <v>29553</v>
          </cell>
          <cell r="M31">
            <v>118094</v>
          </cell>
          <cell r="N31" t="str">
            <v>Venezuela - Maracaibo</v>
          </cell>
          <cell r="O31">
            <v>0.15</v>
          </cell>
          <cell r="P31">
            <v>18186</v>
          </cell>
          <cell r="Q31">
            <v>6995</v>
          </cell>
          <cell r="R31">
            <v>0.2</v>
          </cell>
          <cell r="S31">
            <v>24248</v>
          </cell>
          <cell r="T31">
            <v>0</v>
          </cell>
          <cell r="U31">
            <v>35538</v>
          </cell>
          <cell r="V31">
            <v>5344</v>
          </cell>
          <cell r="W31">
            <v>0</v>
          </cell>
          <cell r="X31">
            <v>90311</v>
          </cell>
          <cell r="Y31">
            <v>142594</v>
          </cell>
          <cell r="Z31">
            <v>208405</v>
          </cell>
          <cell r="AA31">
            <v>310462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Jefe Produccion SR.</v>
          </cell>
          <cell r="E32">
            <v>58</v>
          </cell>
          <cell r="F32">
            <v>6930</v>
          </cell>
          <cell r="G32">
            <v>0</v>
          </cell>
          <cell r="H32">
            <v>3.92</v>
          </cell>
          <cell r="I32">
            <v>27147</v>
          </cell>
          <cell r="J32">
            <v>117237</v>
          </cell>
          <cell r="K32">
            <v>67397</v>
          </cell>
          <cell r="L32">
            <v>18383</v>
          </cell>
          <cell r="M32">
            <v>85780</v>
          </cell>
          <cell r="N32" t="str">
            <v>Venezuela - El Tigre</v>
          </cell>
          <cell r="O32">
            <v>0.15</v>
          </cell>
          <cell r="P32">
            <v>13514</v>
          </cell>
          <cell r="Q32">
            <v>4072</v>
          </cell>
          <cell r="R32">
            <v>0.15</v>
          </cell>
          <cell r="S32">
            <v>13514</v>
          </cell>
          <cell r="T32">
            <v>0</v>
          </cell>
          <cell r="U32">
            <v>3566</v>
          </cell>
          <cell r="V32">
            <v>7233</v>
          </cell>
          <cell r="W32">
            <v>0</v>
          </cell>
          <cell r="X32">
            <v>41899</v>
          </cell>
          <cell r="Y32">
            <v>65377</v>
          </cell>
          <cell r="Z32">
            <v>127679</v>
          </cell>
          <cell r="AA32">
            <v>182614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Gte. Comp. Y Contr.</v>
          </cell>
          <cell r="E33">
            <v>58</v>
          </cell>
          <cell r="F33">
            <v>6221</v>
          </cell>
          <cell r="G33">
            <v>0</v>
          </cell>
          <cell r="H33">
            <v>2</v>
          </cell>
          <cell r="I33">
            <v>12442</v>
          </cell>
          <cell r="J33">
            <v>93315</v>
          </cell>
          <cell r="K33">
            <v>60117</v>
          </cell>
          <cell r="L33">
            <v>9249</v>
          </cell>
          <cell r="M33">
            <v>69366</v>
          </cell>
          <cell r="N33" t="str">
            <v>Venezuela - Caracas</v>
          </cell>
          <cell r="O33">
            <v>0.15</v>
          </cell>
          <cell r="P33">
            <v>12131</v>
          </cell>
          <cell r="Q33">
            <v>1866</v>
          </cell>
          <cell r="R33">
            <v>0.05</v>
          </cell>
          <cell r="S33">
            <v>4044</v>
          </cell>
          <cell r="T33">
            <v>0</v>
          </cell>
          <cell r="U33">
            <v>26739</v>
          </cell>
          <cell r="V33">
            <v>15171</v>
          </cell>
          <cell r="W33">
            <v>0</v>
          </cell>
          <cell r="X33">
            <v>59951</v>
          </cell>
          <cell r="Y33">
            <v>92149</v>
          </cell>
          <cell r="Z33">
            <v>129317</v>
          </cell>
          <cell r="AA33">
            <v>185464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BIO</v>
          </cell>
          <cell r="E34">
            <v>57</v>
          </cell>
          <cell r="F34">
            <v>5967</v>
          </cell>
          <cell r="G34">
            <v>0</v>
          </cell>
          <cell r="H34">
            <v>2</v>
          </cell>
          <cell r="I34">
            <v>11934</v>
          </cell>
          <cell r="J34">
            <v>89505</v>
          </cell>
          <cell r="K34">
            <v>57739</v>
          </cell>
          <cell r="L34">
            <v>9038</v>
          </cell>
          <cell r="M34">
            <v>66777</v>
          </cell>
          <cell r="N34" t="str">
            <v>Venezuela - Caracas</v>
          </cell>
          <cell r="O34">
            <v>0.15</v>
          </cell>
          <cell r="P34">
            <v>11636</v>
          </cell>
          <cell r="Q34">
            <v>1790</v>
          </cell>
          <cell r="R34">
            <v>0.05</v>
          </cell>
          <cell r="S34">
            <v>3879</v>
          </cell>
          <cell r="T34">
            <v>0</v>
          </cell>
          <cell r="U34">
            <v>27876</v>
          </cell>
          <cell r="V34">
            <v>14280</v>
          </cell>
          <cell r="W34">
            <v>0</v>
          </cell>
          <cell r="X34">
            <v>59461</v>
          </cell>
          <cell r="Y34">
            <v>91057</v>
          </cell>
          <cell r="Z34">
            <v>126238</v>
          </cell>
          <cell r="AA34">
            <v>180562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Supervisor Principal</v>
          </cell>
          <cell r="E35">
            <v>55</v>
          </cell>
          <cell r="F35">
            <v>3794</v>
          </cell>
          <cell r="G35">
            <v>0</v>
          </cell>
          <cell r="H35">
            <v>0</v>
          </cell>
          <cell r="I35">
            <v>0</v>
          </cell>
          <cell r="J35">
            <v>49322</v>
          </cell>
          <cell r="K35">
            <v>38004</v>
          </cell>
          <cell r="L35">
            <v>0</v>
          </cell>
          <cell r="M35">
            <v>38004</v>
          </cell>
          <cell r="N35" t="str">
            <v>Venezuela - Maracaibo</v>
          </cell>
          <cell r="O35">
            <v>0.15</v>
          </cell>
          <cell r="P35">
            <v>7398</v>
          </cell>
          <cell r="Q35">
            <v>0</v>
          </cell>
          <cell r="R35">
            <v>0.2</v>
          </cell>
          <cell r="S35">
            <v>9864</v>
          </cell>
          <cell r="T35">
            <v>0</v>
          </cell>
          <cell r="U35">
            <v>4964</v>
          </cell>
          <cell r="V35">
            <v>2977</v>
          </cell>
          <cell r="W35">
            <v>0</v>
          </cell>
          <cell r="X35">
            <v>25203</v>
          </cell>
          <cell r="Y35">
            <v>35820</v>
          </cell>
          <cell r="Z35">
            <v>63207</v>
          </cell>
          <cell r="AA35">
            <v>85142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Profesional Principal</v>
          </cell>
          <cell r="E36">
            <v>57</v>
          </cell>
          <cell r="F36">
            <v>4925</v>
          </cell>
          <cell r="G36">
            <v>0</v>
          </cell>
          <cell r="H36">
            <v>2.98</v>
          </cell>
          <cell r="I36">
            <v>14701</v>
          </cell>
          <cell r="J36">
            <v>78726</v>
          </cell>
          <cell r="K36">
            <v>48302</v>
          </cell>
          <cell r="L36">
            <v>10326</v>
          </cell>
          <cell r="M36">
            <v>58628</v>
          </cell>
          <cell r="N36" t="str">
            <v>Venezuela - Maracaibo</v>
          </cell>
          <cell r="O36">
            <v>0.15</v>
          </cell>
          <cell r="P36">
            <v>9604</v>
          </cell>
          <cell r="Q36">
            <v>2205</v>
          </cell>
          <cell r="R36">
            <v>0.2</v>
          </cell>
          <cell r="S36">
            <v>12805</v>
          </cell>
          <cell r="T36">
            <v>0</v>
          </cell>
          <cell r="U36">
            <v>5752</v>
          </cell>
          <cell r="V36">
            <v>1037</v>
          </cell>
          <cell r="W36">
            <v>0</v>
          </cell>
          <cell r="X36">
            <v>31403</v>
          </cell>
          <cell r="Y36">
            <v>44901</v>
          </cell>
          <cell r="Z36">
            <v>90031</v>
          </cell>
          <cell r="AA36">
            <v>123627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Lider de Convenios</v>
          </cell>
          <cell r="E37">
            <v>57</v>
          </cell>
          <cell r="F37">
            <v>5120</v>
          </cell>
          <cell r="G37">
            <v>0</v>
          </cell>
          <cell r="H37">
            <v>2.5</v>
          </cell>
          <cell r="I37">
            <v>12800</v>
          </cell>
          <cell r="J37">
            <v>79360</v>
          </cell>
          <cell r="K37">
            <v>50043</v>
          </cell>
          <cell r="L37">
            <v>8909</v>
          </cell>
          <cell r="M37">
            <v>58952</v>
          </cell>
          <cell r="N37" t="str">
            <v>Venezuela - Caracas</v>
          </cell>
          <cell r="O37">
            <v>0.15</v>
          </cell>
          <cell r="P37">
            <v>9984</v>
          </cell>
          <cell r="Q37">
            <v>1920</v>
          </cell>
          <cell r="R37">
            <v>0.05</v>
          </cell>
          <cell r="S37">
            <v>3328</v>
          </cell>
          <cell r="T37">
            <v>0</v>
          </cell>
          <cell r="U37">
            <v>26409</v>
          </cell>
          <cell r="V37">
            <v>9177</v>
          </cell>
          <cell r="W37">
            <v>0</v>
          </cell>
          <cell r="X37">
            <v>50818</v>
          </cell>
          <cell r="Y37">
            <v>76031</v>
          </cell>
          <cell r="Z37">
            <v>109770</v>
          </cell>
          <cell r="AA37">
            <v>155391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LiderContrat Obr y Serv</v>
          </cell>
          <cell r="E38">
            <v>56</v>
          </cell>
          <cell r="F38">
            <v>4500</v>
          </cell>
          <cell r="G38">
            <v>0</v>
          </cell>
          <cell r="H38">
            <v>0</v>
          </cell>
          <cell r="I38">
            <v>0</v>
          </cell>
          <cell r="J38">
            <v>58500</v>
          </cell>
          <cell r="K38">
            <v>44347</v>
          </cell>
          <cell r="L38">
            <v>0</v>
          </cell>
          <cell r="M38">
            <v>44347</v>
          </cell>
          <cell r="N38" t="str">
            <v>Venezuela - Caracas</v>
          </cell>
          <cell r="O38">
            <v>0.15</v>
          </cell>
          <cell r="P38">
            <v>8775</v>
          </cell>
          <cell r="Q38">
            <v>0</v>
          </cell>
          <cell r="R38">
            <v>0.05</v>
          </cell>
          <cell r="S38">
            <v>2925</v>
          </cell>
          <cell r="T38">
            <v>0</v>
          </cell>
          <cell r="U38">
            <v>5424</v>
          </cell>
          <cell r="V38">
            <v>7037</v>
          </cell>
          <cell r="W38">
            <v>0</v>
          </cell>
          <cell r="X38">
            <v>24161</v>
          </cell>
          <cell r="Y38">
            <v>33640</v>
          </cell>
          <cell r="Z38">
            <v>68508</v>
          </cell>
          <cell r="AA38">
            <v>92140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Supervisor Principal</v>
          </cell>
          <cell r="E39">
            <v>55</v>
          </cell>
          <cell r="F39">
            <v>3900</v>
          </cell>
          <cell r="G39">
            <v>0</v>
          </cell>
          <cell r="H39">
            <v>0</v>
          </cell>
          <cell r="I39">
            <v>0</v>
          </cell>
          <cell r="J39">
            <v>50700</v>
          </cell>
          <cell r="K39">
            <v>39454</v>
          </cell>
          <cell r="L39">
            <v>0</v>
          </cell>
          <cell r="M39">
            <v>39454</v>
          </cell>
          <cell r="N39" t="str">
            <v>Venezuela - Maracaibo</v>
          </cell>
          <cell r="O39">
            <v>0.15</v>
          </cell>
          <cell r="P39">
            <v>7605</v>
          </cell>
          <cell r="Q39">
            <v>0</v>
          </cell>
          <cell r="R39">
            <v>0.2</v>
          </cell>
          <cell r="S39">
            <v>10140</v>
          </cell>
          <cell r="T39">
            <v>0</v>
          </cell>
          <cell r="U39">
            <v>5684</v>
          </cell>
          <cell r="V39">
            <v>2124</v>
          </cell>
          <cell r="W39">
            <v>0</v>
          </cell>
          <cell r="X39">
            <v>25553</v>
          </cell>
          <cell r="Y39">
            <v>36116</v>
          </cell>
          <cell r="Z39">
            <v>65007</v>
          </cell>
          <cell r="AA39">
            <v>86816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Supervisor Principal</v>
          </cell>
          <cell r="E40">
            <v>55</v>
          </cell>
          <cell r="F40">
            <v>3429</v>
          </cell>
          <cell r="G40">
            <v>0</v>
          </cell>
          <cell r="H40">
            <v>0</v>
          </cell>
          <cell r="I40">
            <v>0</v>
          </cell>
          <cell r="J40">
            <v>44577</v>
          </cell>
          <cell r="K40">
            <v>35485</v>
          </cell>
          <cell r="L40">
            <v>0</v>
          </cell>
          <cell r="M40">
            <v>35485</v>
          </cell>
          <cell r="N40" t="str">
            <v>Venezuela - Maracaibo</v>
          </cell>
          <cell r="O40">
            <v>0.15</v>
          </cell>
          <cell r="P40">
            <v>6687</v>
          </cell>
          <cell r="Q40">
            <v>0</v>
          </cell>
          <cell r="R40">
            <v>0.2</v>
          </cell>
          <cell r="S40">
            <v>8915</v>
          </cell>
          <cell r="T40">
            <v>0</v>
          </cell>
          <cell r="U40">
            <v>15395</v>
          </cell>
          <cell r="V40">
            <v>1331</v>
          </cell>
          <cell r="W40">
            <v>0</v>
          </cell>
          <cell r="X40">
            <v>32328</v>
          </cell>
          <cell r="Y40">
            <v>45864</v>
          </cell>
          <cell r="Z40">
            <v>67813</v>
          </cell>
          <cell r="AA40">
            <v>90441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Jefe Produccion SR.</v>
          </cell>
          <cell r="E41">
            <v>58</v>
          </cell>
          <cell r="F41">
            <v>5500</v>
          </cell>
          <cell r="G41">
            <v>0</v>
          </cell>
          <cell r="H41">
            <v>3</v>
          </cell>
          <cell r="I41">
            <v>16500</v>
          </cell>
          <cell r="J41">
            <v>88000</v>
          </cell>
          <cell r="K41">
            <v>53847</v>
          </cell>
          <cell r="L41">
            <v>11639</v>
          </cell>
          <cell r="M41">
            <v>65486</v>
          </cell>
          <cell r="N41" t="str">
            <v>Venezuela - Maracaibo</v>
          </cell>
          <cell r="O41">
            <v>0.15</v>
          </cell>
          <cell r="P41">
            <v>10725</v>
          </cell>
          <cell r="Q41">
            <v>2475</v>
          </cell>
          <cell r="R41">
            <v>0.2</v>
          </cell>
          <cell r="S41">
            <v>14300</v>
          </cell>
          <cell r="T41">
            <v>0</v>
          </cell>
          <cell r="U41">
            <v>21404</v>
          </cell>
          <cell r="V41">
            <v>2383</v>
          </cell>
          <cell r="W41">
            <v>0</v>
          </cell>
          <cell r="X41">
            <v>51287</v>
          </cell>
          <cell r="Y41">
            <v>78165</v>
          </cell>
          <cell r="Z41">
            <v>116773</v>
          </cell>
          <cell r="AA41">
            <v>166165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Gte. De yacimiento</v>
          </cell>
          <cell r="E42">
            <v>59</v>
          </cell>
          <cell r="F42">
            <v>7570</v>
          </cell>
          <cell r="G42">
            <v>0</v>
          </cell>
          <cell r="H42">
            <v>4</v>
          </cell>
          <cell r="I42">
            <v>30280</v>
          </cell>
          <cell r="J42">
            <v>128690</v>
          </cell>
          <cell r="K42">
            <v>73471</v>
          </cell>
          <cell r="L42">
            <v>20212</v>
          </cell>
          <cell r="M42">
            <v>93683</v>
          </cell>
          <cell r="N42" t="str">
            <v>Venezuela - Maracaibo</v>
          </cell>
          <cell r="O42">
            <v>0.15</v>
          </cell>
          <cell r="P42">
            <v>14762</v>
          </cell>
          <cell r="Q42">
            <v>4542</v>
          </cell>
          <cell r="R42">
            <v>0.2</v>
          </cell>
          <cell r="S42">
            <v>19682</v>
          </cell>
          <cell r="T42">
            <v>0</v>
          </cell>
          <cell r="U42">
            <v>6804</v>
          </cell>
          <cell r="V42">
            <v>2161</v>
          </cell>
          <cell r="W42">
            <v>0</v>
          </cell>
          <cell r="X42">
            <v>47951</v>
          </cell>
          <cell r="Y42">
            <v>75393</v>
          </cell>
          <cell r="Z42">
            <v>141634</v>
          </cell>
          <cell r="AA42">
            <v>204083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Profesional SR.</v>
          </cell>
          <cell r="E43">
            <v>56</v>
          </cell>
          <cell r="F43">
            <v>3400</v>
          </cell>
          <cell r="G43">
            <v>0</v>
          </cell>
          <cell r="H43">
            <v>2</v>
          </cell>
          <cell r="I43">
            <v>6800</v>
          </cell>
          <cell r="J43">
            <v>51000</v>
          </cell>
          <cell r="K43">
            <v>34788</v>
          </cell>
          <cell r="L43">
            <v>5088</v>
          </cell>
          <cell r="M43">
            <v>39876</v>
          </cell>
          <cell r="N43" t="str">
            <v>Venezuela - Caracas</v>
          </cell>
          <cell r="O43">
            <v>0.15</v>
          </cell>
          <cell r="P43">
            <v>6630</v>
          </cell>
          <cell r="Q43">
            <v>1020</v>
          </cell>
          <cell r="R43">
            <v>0.05</v>
          </cell>
          <cell r="S43">
            <v>2210</v>
          </cell>
          <cell r="T43">
            <v>0</v>
          </cell>
          <cell r="U43">
            <v>18825</v>
          </cell>
          <cell r="V43">
            <v>7128</v>
          </cell>
          <cell r="W43">
            <v>0</v>
          </cell>
          <cell r="X43">
            <v>35813</v>
          </cell>
          <cell r="Y43">
            <v>52688</v>
          </cell>
          <cell r="Z43">
            <v>75689</v>
          </cell>
          <cell r="AA43">
            <v>103688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Profesional Principal</v>
          </cell>
          <cell r="E44">
            <v>57</v>
          </cell>
          <cell r="F44">
            <v>5035</v>
          </cell>
          <cell r="G44">
            <v>0</v>
          </cell>
          <cell r="H44">
            <v>2.94</v>
          </cell>
          <cell r="I44">
            <v>14827</v>
          </cell>
          <cell r="J44">
            <v>80282</v>
          </cell>
          <cell r="K44">
            <v>49403</v>
          </cell>
          <cell r="L44">
            <v>10424</v>
          </cell>
          <cell r="M44">
            <v>59827</v>
          </cell>
          <cell r="N44" t="str">
            <v>Venezuela - Maracaibo</v>
          </cell>
          <cell r="O44">
            <v>0.15</v>
          </cell>
          <cell r="P44">
            <v>9818</v>
          </cell>
          <cell r="Q44">
            <v>2224</v>
          </cell>
          <cell r="R44">
            <v>0.2</v>
          </cell>
          <cell r="S44">
            <v>13091</v>
          </cell>
          <cell r="T44">
            <v>0</v>
          </cell>
          <cell r="U44">
            <v>5767</v>
          </cell>
          <cell r="V44">
            <v>1259</v>
          </cell>
          <cell r="W44">
            <v>0</v>
          </cell>
          <cell r="X44">
            <v>32159</v>
          </cell>
          <cell r="Y44">
            <v>46178</v>
          </cell>
          <cell r="Z44">
            <v>91986</v>
          </cell>
          <cell r="AA44">
            <v>126460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Gte. Rel. Extern</v>
          </cell>
          <cell r="E45">
            <v>61</v>
          </cell>
          <cell r="F45">
            <v>11000</v>
          </cell>
          <cell r="G45">
            <v>0</v>
          </cell>
          <cell r="H45">
            <v>5</v>
          </cell>
          <cell r="I45">
            <v>55000</v>
          </cell>
          <cell r="J45">
            <v>198000</v>
          </cell>
          <cell r="K45">
            <v>101823</v>
          </cell>
          <cell r="L45">
            <v>35750</v>
          </cell>
          <cell r="M45">
            <v>137573</v>
          </cell>
          <cell r="N45" t="str">
            <v>Venezuela - Caracas</v>
          </cell>
          <cell r="O45">
            <v>0.15</v>
          </cell>
          <cell r="P45">
            <v>21450</v>
          </cell>
          <cell r="Q45">
            <v>8250</v>
          </cell>
          <cell r="R45">
            <v>0.05</v>
          </cell>
          <cell r="S45">
            <v>7150</v>
          </cell>
          <cell r="T45">
            <v>0</v>
          </cell>
          <cell r="U45">
            <v>49088</v>
          </cell>
          <cell r="V45">
            <v>19112</v>
          </cell>
          <cell r="W45">
            <v>0</v>
          </cell>
          <cell r="X45">
            <v>105050</v>
          </cell>
          <cell r="Y45">
            <v>165105</v>
          </cell>
          <cell r="Z45">
            <v>242623</v>
          </cell>
          <cell r="AA45">
            <v>363105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11500</v>
          </cell>
          <cell r="G46">
            <v>0</v>
          </cell>
          <cell r="H46">
            <v>5</v>
          </cell>
          <cell r="I46">
            <v>57500</v>
          </cell>
          <cell r="J46">
            <v>207000</v>
          </cell>
          <cell r="K46">
            <v>106476</v>
          </cell>
          <cell r="L46">
            <v>35578</v>
          </cell>
          <cell r="M46">
            <v>142054</v>
          </cell>
          <cell r="N46" t="str">
            <v>Ecuador - Quito</v>
          </cell>
          <cell r="O46">
            <v>0.15</v>
          </cell>
          <cell r="P46">
            <v>22425</v>
          </cell>
          <cell r="Q46">
            <v>8625</v>
          </cell>
          <cell r="R46">
            <v>0.15</v>
          </cell>
          <cell r="S46">
            <v>22425</v>
          </cell>
          <cell r="T46">
            <v>0</v>
          </cell>
          <cell r="U46">
            <v>53330</v>
          </cell>
          <cell r="V46">
            <v>14250</v>
          </cell>
          <cell r="W46">
            <v>0</v>
          </cell>
          <cell r="X46">
            <v>121055</v>
          </cell>
          <cell r="Y46">
            <v>187622</v>
          </cell>
          <cell r="Z46">
            <v>263109</v>
          </cell>
          <cell r="AA46">
            <v>394622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Jefe Produccion SR.</v>
          </cell>
          <cell r="E47">
            <v>58</v>
          </cell>
          <cell r="F47">
            <v>7341</v>
          </cell>
          <cell r="G47">
            <v>0</v>
          </cell>
          <cell r="H47">
            <v>4.09</v>
          </cell>
          <cell r="I47">
            <v>30000</v>
          </cell>
          <cell r="J47">
            <v>125433</v>
          </cell>
          <cell r="K47">
            <v>70334</v>
          </cell>
          <cell r="L47">
            <v>20311</v>
          </cell>
          <cell r="M47">
            <v>90645</v>
          </cell>
          <cell r="N47" t="str">
            <v>Venezuela - El Tigre</v>
          </cell>
          <cell r="O47">
            <v>0.15</v>
          </cell>
          <cell r="P47">
            <v>14315</v>
          </cell>
          <cell r="Q47">
            <v>4500</v>
          </cell>
          <cell r="R47">
            <v>0.15</v>
          </cell>
          <cell r="S47">
            <v>14315</v>
          </cell>
          <cell r="T47">
            <v>0</v>
          </cell>
          <cell r="U47">
            <v>16859</v>
          </cell>
          <cell r="V47">
            <v>9241</v>
          </cell>
          <cell r="W47">
            <v>0</v>
          </cell>
          <cell r="X47">
            <v>59230</v>
          </cell>
          <cell r="Y47">
            <v>92153</v>
          </cell>
          <cell r="Z47">
            <v>149875</v>
          </cell>
          <cell r="AA47">
            <v>217586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Profesional SR.</v>
          </cell>
          <cell r="E48">
            <v>56</v>
          </cell>
          <cell r="F48">
            <v>3884</v>
          </cell>
          <cell r="G48">
            <v>0</v>
          </cell>
          <cell r="H48">
            <v>2.83</v>
          </cell>
          <cell r="I48">
            <v>11000</v>
          </cell>
          <cell r="J48">
            <v>61492</v>
          </cell>
          <cell r="K48">
            <v>38793</v>
          </cell>
          <cell r="L48">
            <v>8578</v>
          </cell>
          <cell r="M48">
            <v>47371</v>
          </cell>
          <cell r="N48" t="str">
            <v>Venezuela - Caracas</v>
          </cell>
          <cell r="O48">
            <v>0.15</v>
          </cell>
          <cell r="P48">
            <v>7574</v>
          </cell>
          <cell r="Q48">
            <v>1650</v>
          </cell>
          <cell r="R48">
            <v>0.05</v>
          </cell>
          <cell r="S48">
            <v>2525</v>
          </cell>
          <cell r="T48">
            <v>0</v>
          </cell>
          <cell r="U48">
            <v>5083</v>
          </cell>
          <cell r="V48">
            <v>7193</v>
          </cell>
          <cell r="W48">
            <v>0</v>
          </cell>
          <cell r="X48">
            <v>24025</v>
          </cell>
          <cell r="Y48">
            <v>34868</v>
          </cell>
          <cell r="Z48">
            <v>71396</v>
          </cell>
          <cell r="AA48">
            <v>96360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Supervisor Principal</v>
          </cell>
          <cell r="E49">
            <v>55</v>
          </cell>
          <cell r="F49">
            <v>4615</v>
          </cell>
          <cell r="G49">
            <v>0</v>
          </cell>
          <cell r="H49">
            <v>0</v>
          </cell>
          <cell r="I49">
            <v>0</v>
          </cell>
          <cell r="J49">
            <v>59995</v>
          </cell>
          <cell r="K49">
            <v>44665</v>
          </cell>
          <cell r="L49">
            <v>0</v>
          </cell>
          <cell r="M49">
            <v>44665</v>
          </cell>
          <cell r="N49" t="str">
            <v>Venezuela - El Tigre</v>
          </cell>
          <cell r="O49">
            <v>0.15</v>
          </cell>
          <cell r="P49">
            <v>8999</v>
          </cell>
          <cell r="Q49">
            <v>0</v>
          </cell>
          <cell r="R49">
            <v>0.15</v>
          </cell>
          <cell r="S49">
            <v>8999</v>
          </cell>
          <cell r="T49">
            <v>0</v>
          </cell>
          <cell r="U49">
            <v>12952</v>
          </cell>
          <cell r="V49">
            <v>5727</v>
          </cell>
          <cell r="W49">
            <v>0</v>
          </cell>
          <cell r="X49">
            <v>36677</v>
          </cell>
          <cell r="Y49">
            <v>50268</v>
          </cell>
          <cell r="Z49">
            <v>81342</v>
          </cell>
          <cell r="AA49">
            <v>110263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Lider Equipo SR.</v>
          </cell>
          <cell r="E50">
            <v>58</v>
          </cell>
          <cell r="F50">
            <v>5100</v>
          </cell>
          <cell r="G50">
            <v>0</v>
          </cell>
          <cell r="H50">
            <v>3</v>
          </cell>
          <cell r="I50">
            <v>15300</v>
          </cell>
          <cell r="J50">
            <v>81600</v>
          </cell>
          <cell r="K50">
            <v>50687</v>
          </cell>
          <cell r="L50">
            <v>10647</v>
          </cell>
          <cell r="M50">
            <v>61334</v>
          </cell>
          <cell r="N50" t="str">
            <v>Ecuador - Quito</v>
          </cell>
          <cell r="O50">
            <v>0.15</v>
          </cell>
          <cell r="P50">
            <v>9945</v>
          </cell>
          <cell r="Q50">
            <v>2295</v>
          </cell>
          <cell r="R50">
            <v>0.15</v>
          </cell>
          <cell r="S50">
            <v>9945</v>
          </cell>
          <cell r="T50">
            <v>0</v>
          </cell>
          <cell r="U50">
            <v>31547</v>
          </cell>
          <cell r="V50">
            <v>0</v>
          </cell>
          <cell r="W50">
            <v>0</v>
          </cell>
          <cell r="X50">
            <v>53732</v>
          </cell>
          <cell r="Y50">
            <v>81280</v>
          </cell>
          <cell r="Z50">
            <v>115066</v>
          </cell>
          <cell r="AA50">
            <v>162880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Jefe de Producción</v>
          </cell>
          <cell r="E51">
            <v>57</v>
          </cell>
          <cell r="F51">
            <v>5950</v>
          </cell>
          <cell r="G51">
            <v>0</v>
          </cell>
          <cell r="H51">
            <v>3</v>
          </cell>
          <cell r="I51">
            <v>17850</v>
          </cell>
          <cell r="J51">
            <v>95200</v>
          </cell>
          <cell r="K51">
            <v>57733</v>
          </cell>
          <cell r="L51">
            <v>13394</v>
          </cell>
          <cell r="M51">
            <v>71127</v>
          </cell>
          <cell r="N51" t="str">
            <v>Venezuela - Caracas</v>
          </cell>
          <cell r="O51">
            <v>0.15</v>
          </cell>
          <cell r="P51">
            <v>11603</v>
          </cell>
          <cell r="Q51">
            <v>2678</v>
          </cell>
          <cell r="R51">
            <v>0.05</v>
          </cell>
          <cell r="S51">
            <v>3868</v>
          </cell>
          <cell r="T51">
            <v>0</v>
          </cell>
          <cell r="U51">
            <v>33556</v>
          </cell>
          <cell r="V51">
            <v>7308</v>
          </cell>
          <cell r="W51">
            <v>0</v>
          </cell>
          <cell r="X51">
            <v>59013</v>
          </cell>
          <cell r="Y51">
            <v>91200</v>
          </cell>
          <cell r="Z51">
            <v>130140</v>
          </cell>
          <cell r="AA51">
            <v>186400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Jefe de Producción</v>
          </cell>
          <cell r="E52">
            <v>57</v>
          </cell>
          <cell r="F52">
            <v>5110</v>
          </cell>
          <cell r="G52">
            <v>0</v>
          </cell>
          <cell r="H52">
            <v>2.5</v>
          </cell>
          <cell r="I52">
            <v>12775</v>
          </cell>
          <cell r="J52">
            <v>79205</v>
          </cell>
          <cell r="K52">
            <v>50154</v>
          </cell>
          <cell r="L52">
            <v>8843</v>
          </cell>
          <cell r="M52">
            <v>58997</v>
          </cell>
          <cell r="N52" t="str">
            <v>Venezuela - El Tigre</v>
          </cell>
          <cell r="O52">
            <v>0.15</v>
          </cell>
          <cell r="P52">
            <v>9965</v>
          </cell>
          <cell r="Q52">
            <v>1916</v>
          </cell>
          <cell r="R52">
            <v>0.15</v>
          </cell>
          <cell r="S52">
            <v>9965</v>
          </cell>
          <cell r="T52">
            <v>0</v>
          </cell>
          <cell r="U52">
            <v>17384</v>
          </cell>
          <cell r="V52">
            <v>5021</v>
          </cell>
          <cell r="W52">
            <v>0</v>
          </cell>
          <cell r="X52">
            <v>44251</v>
          </cell>
          <cell r="Y52">
            <v>63661</v>
          </cell>
          <cell r="Z52">
            <v>103248</v>
          </cell>
          <cell r="AA52">
            <v>142866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Spervisor Principal</v>
          </cell>
          <cell r="E53">
            <v>55</v>
          </cell>
          <cell r="F53">
            <v>4000</v>
          </cell>
          <cell r="G53">
            <v>480</v>
          </cell>
          <cell r="H53">
            <v>2.2400000000000002</v>
          </cell>
          <cell r="I53">
            <v>8960</v>
          </cell>
          <cell r="J53">
            <v>67200</v>
          </cell>
          <cell r="K53">
            <v>44344</v>
          </cell>
          <cell r="L53">
            <v>6902</v>
          </cell>
          <cell r="M53">
            <v>51246</v>
          </cell>
          <cell r="N53" t="str">
            <v>Venezuela - El Tigre</v>
          </cell>
          <cell r="O53">
            <v>0.15</v>
          </cell>
          <cell r="P53">
            <v>8736</v>
          </cell>
          <cell r="Q53">
            <v>1344</v>
          </cell>
          <cell r="R53">
            <v>0.15</v>
          </cell>
          <cell r="S53">
            <v>8736</v>
          </cell>
          <cell r="T53">
            <v>0</v>
          </cell>
          <cell r="U53">
            <v>15846</v>
          </cell>
          <cell r="V53">
            <v>0</v>
          </cell>
          <cell r="W53">
            <v>0</v>
          </cell>
          <cell r="X53">
            <v>34662</v>
          </cell>
          <cell r="Y53">
            <v>50451</v>
          </cell>
          <cell r="Z53">
            <v>85908</v>
          </cell>
          <cell r="AA53">
            <v>117651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Coordor. Reservorios</v>
          </cell>
          <cell r="E54">
            <v>59</v>
          </cell>
          <cell r="F54">
            <v>7200</v>
          </cell>
          <cell r="G54">
            <v>0</v>
          </cell>
          <cell r="H54">
            <v>4</v>
          </cell>
          <cell r="I54">
            <v>28800</v>
          </cell>
          <cell r="J54">
            <v>122400</v>
          </cell>
          <cell r="K54">
            <v>69767</v>
          </cell>
          <cell r="L54">
            <v>19417</v>
          </cell>
          <cell r="M54">
            <v>89184</v>
          </cell>
          <cell r="N54" t="str">
            <v>Venezuela - Caracas</v>
          </cell>
          <cell r="O54">
            <v>0.15</v>
          </cell>
          <cell r="P54">
            <v>14040</v>
          </cell>
          <cell r="Q54">
            <v>4320</v>
          </cell>
          <cell r="R54">
            <v>0.05</v>
          </cell>
          <cell r="S54">
            <v>4680</v>
          </cell>
          <cell r="T54">
            <v>0</v>
          </cell>
          <cell r="U54">
            <v>36705</v>
          </cell>
          <cell r="V54">
            <v>9271</v>
          </cell>
          <cell r="W54">
            <v>0</v>
          </cell>
          <cell r="X54">
            <v>69016</v>
          </cell>
          <cell r="Y54">
            <v>109660</v>
          </cell>
          <cell r="Z54">
            <v>158200</v>
          </cell>
          <cell r="AA54">
            <v>232060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Spervisor Principal</v>
          </cell>
          <cell r="E55">
            <v>55</v>
          </cell>
          <cell r="F55">
            <v>4615</v>
          </cell>
          <cell r="G55">
            <v>0</v>
          </cell>
          <cell r="H55">
            <v>0</v>
          </cell>
          <cell r="I55">
            <v>0</v>
          </cell>
          <cell r="J55">
            <v>59995</v>
          </cell>
          <cell r="K55">
            <v>45698</v>
          </cell>
          <cell r="L55">
            <v>0</v>
          </cell>
          <cell r="M55">
            <v>45698</v>
          </cell>
          <cell r="N55" t="str">
            <v>Venezuela - El Tigre</v>
          </cell>
          <cell r="O55">
            <v>0.15</v>
          </cell>
          <cell r="P55">
            <v>8999</v>
          </cell>
          <cell r="Q55">
            <v>0</v>
          </cell>
          <cell r="R55">
            <v>0.15</v>
          </cell>
          <cell r="S55">
            <v>8999</v>
          </cell>
          <cell r="T55">
            <v>0</v>
          </cell>
          <cell r="U55">
            <v>15829</v>
          </cell>
          <cell r="V55">
            <v>5027</v>
          </cell>
          <cell r="W55">
            <v>0</v>
          </cell>
          <cell r="X55">
            <v>38854</v>
          </cell>
          <cell r="Y55">
            <v>53834</v>
          </cell>
          <cell r="Z55">
            <v>84552</v>
          </cell>
          <cell r="AA55">
            <v>113829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Spervisor Principal</v>
          </cell>
          <cell r="E56">
            <v>55</v>
          </cell>
          <cell r="F56">
            <v>3900</v>
          </cell>
          <cell r="G56">
            <v>0</v>
          </cell>
          <cell r="H56">
            <v>0</v>
          </cell>
          <cell r="I56">
            <v>0</v>
          </cell>
          <cell r="J56">
            <v>50700</v>
          </cell>
          <cell r="K56">
            <v>38930</v>
          </cell>
          <cell r="L56">
            <v>0</v>
          </cell>
          <cell r="M56">
            <v>38930</v>
          </cell>
          <cell r="N56" t="str">
            <v>Venezuela - El Tigre</v>
          </cell>
          <cell r="O56">
            <v>0.15</v>
          </cell>
          <cell r="P56">
            <v>7605</v>
          </cell>
          <cell r="Q56">
            <v>0</v>
          </cell>
          <cell r="R56">
            <v>0.15</v>
          </cell>
          <cell r="S56">
            <v>7605</v>
          </cell>
          <cell r="T56">
            <v>0</v>
          </cell>
          <cell r="U56">
            <v>2634</v>
          </cell>
          <cell r="V56">
            <v>5949</v>
          </cell>
          <cell r="W56">
            <v>0</v>
          </cell>
          <cell r="X56">
            <v>23793</v>
          </cell>
          <cell r="Y56">
            <v>33779</v>
          </cell>
          <cell r="Z56">
            <v>62723</v>
          </cell>
          <cell r="AA56">
            <v>84479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Profesional Principal</v>
          </cell>
          <cell r="E57">
            <v>57</v>
          </cell>
          <cell r="F57">
            <v>5250</v>
          </cell>
          <cell r="G57">
            <v>0</v>
          </cell>
          <cell r="H57">
            <v>3</v>
          </cell>
          <cell r="I57">
            <v>15750</v>
          </cell>
          <cell r="J57">
            <v>84000</v>
          </cell>
          <cell r="K57">
            <v>51767</v>
          </cell>
          <cell r="L57">
            <v>11087</v>
          </cell>
          <cell r="M57">
            <v>62854</v>
          </cell>
          <cell r="N57" t="str">
            <v>Venezuela - El Tigre</v>
          </cell>
          <cell r="O57">
            <v>0.15</v>
          </cell>
          <cell r="P57">
            <v>10238</v>
          </cell>
          <cell r="Q57">
            <v>2363</v>
          </cell>
          <cell r="R57">
            <v>0.15</v>
          </cell>
          <cell r="S57">
            <v>10238</v>
          </cell>
          <cell r="T57">
            <v>0</v>
          </cell>
          <cell r="U57">
            <v>17914</v>
          </cell>
          <cell r="V57">
            <v>3580</v>
          </cell>
          <cell r="W57">
            <v>0</v>
          </cell>
          <cell r="X57">
            <v>44333</v>
          </cell>
          <cell r="Y57">
            <v>67088</v>
          </cell>
          <cell r="Z57">
            <v>107187</v>
          </cell>
          <cell r="AA57">
            <v>151088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Gte. De Ingenieria</v>
          </cell>
          <cell r="E58">
            <v>61</v>
          </cell>
          <cell r="F58">
            <v>12000</v>
          </cell>
          <cell r="G58">
            <v>0</v>
          </cell>
          <cell r="H58">
            <v>5</v>
          </cell>
          <cell r="I58">
            <v>60000</v>
          </cell>
          <cell r="J58">
            <v>216000</v>
          </cell>
          <cell r="K58">
            <v>110594</v>
          </cell>
          <cell r="L58">
            <v>37274</v>
          </cell>
          <cell r="M58">
            <v>147868</v>
          </cell>
          <cell r="N58" t="str">
            <v>Venezuela - Caracas</v>
          </cell>
          <cell r="O58">
            <v>0.15</v>
          </cell>
          <cell r="P58">
            <v>23400</v>
          </cell>
          <cell r="Q58">
            <v>9000</v>
          </cell>
          <cell r="R58">
            <v>0.05</v>
          </cell>
          <cell r="S58">
            <v>7800</v>
          </cell>
          <cell r="T58">
            <v>0</v>
          </cell>
          <cell r="U58">
            <v>61827</v>
          </cell>
          <cell r="V58">
            <v>9926</v>
          </cell>
          <cell r="W58">
            <v>0</v>
          </cell>
          <cell r="X58">
            <v>111953</v>
          </cell>
          <cell r="Y58">
            <v>173563</v>
          </cell>
          <cell r="Z58">
            <v>259821</v>
          </cell>
          <cell r="AA58">
            <v>389563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Lider Equipos SR.</v>
          </cell>
          <cell r="E59">
            <v>58</v>
          </cell>
          <cell r="F59">
            <v>5500</v>
          </cell>
          <cell r="G59">
            <v>0</v>
          </cell>
          <cell r="H59">
            <v>3.5</v>
          </cell>
          <cell r="I59">
            <v>19250</v>
          </cell>
          <cell r="J59">
            <v>90750</v>
          </cell>
          <cell r="K59">
            <v>54480</v>
          </cell>
          <cell r="L59">
            <v>13592</v>
          </cell>
          <cell r="M59">
            <v>68072</v>
          </cell>
          <cell r="N59" t="str">
            <v>Venezuela - El Tigre</v>
          </cell>
          <cell r="O59">
            <v>0.15</v>
          </cell>
          <cell r="P59">
            <v>10725</v>
          </cell>
          <cell r="Q59">
            <v>2888</v>
          </cell>
          <cell r="R59">
            <v>0.15</v>
          </cell>
          <cell r="S59">
            <v>10725</v>
          </cell>
          <cell r="T59">
            <v>0</v>
          </cell>
          <cell r="U59">
            <v>19916</v>
          </cell>
          <cell r="V59">
            <v>3487</v>
          </cell>
          <cell r="W59">
            <v>0</v>
          </cell>
          <cell r="X59">
            <v>47741</v>
          </cell>
          <cell r="Y59">
            <v>73444</v>
          </cell>
          <cell r="Z59">
            <v>115813</v>
          </cell>
          <cell r="AA59">
            <v>164194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Asist. Producción</v>
          </cell>
          <cell r="E60">
            <v>56</v>
          </cell>
          <cell r="F60">
            <v>3335</v>
          </cell>
          <cell r="G60">
            <v>0</v>
          </cell>
          <cell r="H60">
            <v>0</v>
          </cell>
          <cell r="I60">
            <v>0</v>
          </cell>
          <cell r="J60">
            <v>43355</v>
          </cell>
          <cell r="K60">
            <v>34042</v>
          </cell>
          <cell r="L60">
            <v>0</v>
          </cell>
          <cell r="M60">
            <v>34042</v>
          </cell>
          <cell r="N60" t="str">
            <v>Venezuela - El Tigre</v>
          </cell>
          <cell r="O60">
            <v>0.15</v>
          </cell>
          <cell r="P60">
            <v>6503</v>
          </cell>
          <cell r="Q60">
            <v>0</v>
          </cell>
          <cell r="R60">
            <v>0.15</v>
          </cell>
          <cell r="S60">
            <v>6503</v>
          </cell>
          <cell r="T60">
            <v>0</v>
          </cell>
          <cell r="U60">
            <v>11632</v>
          </cell>
          <cell r="V60">
            <v>4779</v>
          </cell>
          <cell r="W60">
            <v>0</v>
          </cell>
          <cell r="X60">
            <v>29417</v>
          </cell>
          <cell r="Y60">
            <v>42284</v>
          </cell>
          <cell r="Z60">
            <v>63459</v>
          </cell>
          <cell r="AA60">
            <v>85639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Cordor. Ing. Proyectos</v>
          </cell>
          <cell r="E61">
            <v>59</v>
          </cell>
          <cell r="F61">
            <v>7270</v>
          </cell>
          <cell r="G61">
            <v>0</v>
          </cell>
          <cell r="H61">
            <v>4</v>
          </cell>
          <cell r="I61">
            <v>29080</v>
          </cell>
          <cell r="J61">
            <v>123590</v>
          </cell>
          <cell r="K61">
            <v>70816</v>
          </cell>
          <cell r="L61">
            <v>19506</v>
          </cell>
          <cell r="M61">
            <v>90322</v>
          </cell>
          <cell r="N61" t="str">
            <v>Venezuela - Caracas</v>
          </cell>
          <cell r="O61">
            <v>0.15</v>
          </cell>
          <cell r="P61">
            <v>14177</v>
          </cell>
          <cell r="Q61">
            <v>4362</v>
          </cell>
          <cell r="R61">
            <v>0.05</v>
          </cell>
          <cell r="S61">
            <v>4726</v>
          </cell>
          <cell r="T61">
            <v>0</v>
          </cell>
          <cell r="U61">
            <v>36903</v>
          </cell>
          <cell r="V61">
            <v>8810</v>
          </cell>
          <cell r="W61">
            <v>0</v>
          </cell>
          <cell r="X61">
            <v>68978</v>
          </cell>
          <cell r="Y61">
            <v>110053</v>
          </cell>
          <cell r="Z61">
            <v>159300</v>
          </cell>
          <cell r="AA61">
            <v>233643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Profesional Principal</v>
          </cell>
          <cell r="E62">
            <v>57</v>
          </cell>
          <cell r="F62">
            <v>4300</v>
          </cell>
          <cell r="G62">
            <v>0</v>
          </cell>
          <cell r="H62">
            <v>2.5</v>
          </cell>
          <cell r="I62">
            <v>10750</v>
          </cell>
          <cell r="J62">
            <v>66650</v>
          </cell>
          <cell r="K62">
            <v>42950</v>
          </cell>
          <cell r="L62">
            <v>8370</v>
          </cell>
          <cell r="M62">
            <v>51320</v>
          </cell>
          <cell r="N62" t="str">
            <v>Venezuela - El Tigre</v>
          </cell>
          <cell r="O62">
            <v>0.15</v>
          </cell>
          <cell r="P62">
            <v>8385</v>
          </cell>
          <cell r="Q62">
            <v>1613</v>
          </cell>
          <cell r="R62">
            <v>0.15</v>
          </cell>
          <cell r="S62">
            <v>8385</v>
          </cell>
          <cell r="T62">
            <v>0</v>
          </cell>
          <cell r="U62">
            <v>3309</v>
          </cell>
          <cell r="V62">
            <v>3915</v>
          </cell>
          <cell r="W62">
            <v>0</v>
          </cell>
          <cell r="X62">
            <v>25607</v>
          </cell>
          <cell r="Y62">
            <v>38168</v>
          </cell>
          <cell r="Z62">
            <v>76927</v>
          </cell>
          <cell r="AA62">
            <v>104818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Supervisor SSR.</v>
          </cell>
          <cell r="E63">
            <v>54</v>
          </cell>
          <cell r="F63">
            <v>2920</v>
          </cell>
          <cell r="G63">
            <v>0</v>
          </cell>
          <cell r="H63">
            <v>0</v>
          </cell>
          <cell r="I63">
            <v>0</v>
          </cell>
          <cell r="J63">
            <v>37960</v>
          </cell>
          <cell r="K63">
            <v>30339</v>
          </cell>
          <cell r="L63">
            <v>0</v>
          </cell>
          <cell r="M63">
            <v>30339</v>
          </cell>
          <cell r="N63" t="str">
            <v>Venezuela - El Tigre</v>
          </cell>
          <cell r="O63">
            <v>0.15</v>
          </cell>
          <cell r="P63">
            <v>5694</v>
          </cell>
          <cell r="Q63">
            <v>0</v>
          </cell>
          <cell r="R63">
            <v>0.15</v>
          </cell>
          <cell r="S63">
            <v>5694</v>
          </cell>
          <cell r="T63">
            <v>0</v>
          </cell>
          <cell r="U63">
            <v>2559</v>
          </cell>
          <cell r="V63">
            <v>4081</v>
          </cell>
          <cell r="W63">
            <v>0</v>
          </cell>
          <cell r="X63">
            <v>18028</v>
          </cell>
          <cell r="Y63">
            <v>26697</v>
          </cell>
          <cell r="Z63">
            <v>48367</v>
          </cell>
          <cell r="AA63">
            <v>64657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Profesional Principal</v>
          </cell>
          <cell r="E64">
            <v>57</v>
          </cell>
          <cell r="F64">
            <v>5115</v>
          </cell>
          <cell r="G64">
            <v>0</v>
          </cell>
          <cell r="H64">
            <v>2.83</v>
          </cell>
          <cell r="I64">
            <v>14500</v>
          </cell>
          <cell r="J64">
            <v>80995</v>
          </cell>
          <cell r="K64">
            <v>50415</v>
          </cell>
          <cell r="L64">
            <v>10125</v>
          </cell>
          <cell r="M64">
            <v>60540</v>
          </cell>
          <cell r="N64" t="str">
            <v>Venezuela - Caracas</v>
          </cell>
          <cell r="O64">
            <v>0.15</v>
          </cell>
          <cell r="P64">
            <v>9974</v>
          </cell>
          <cell r="Q64">
            <v>2175</v>
          </cell>
          <cell r="R64">
            <v>0.05</v>
          </cell>
          <cell r="S64">
            <v>3325</v>
          </cell>
          <cell r="T64">
            <v>0</v>
          </cell>
          <cell r="U64">
            <v>6617</v>
          </cell>
          <cell r="V64">
            <v>8569</v>
          </cell>
          <cell r="W64">
            <v>0</v>
          </cell>
          <cell r="X64">
            <v>30660</v>
          </cell>
          <cell r="Y64">
            <v>44097</v>
          </cell>
          <cell r="Z64">
            <v>91200</v>
          </cell>
          <cell r="AA64">
            <v>125092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Gte RRHH</v>
          </cell>
          <cell r="E65">
            <v>59</v>
          </cell>
          <cell r="F65">
            <v>5300</v>
          </cell>
          <cell r="G65">
            <v>1200</v>
          </cell>
          <cell r="H65">
            <v>3.5</v>
          </cell>
          <cell r="I65">
            <v>22750</v>
          </cell>
          <cell r="J65">
            <v>107250</v>
          </cell>
          <cell r="K65">
            <v>63239</v>
          </cell>
          <cell r="L65">
            <v>15463</v>
          </cell>
          <cell r="M65">
            <v>78702</v>
          </cell>
          <cell r="N65" t="str">
            <v>Venezuela - Caracas</v>
          </cell>
          <cell r="O65">
            <v>0.15</v>
          </cell>
          <cell r="P65">
            <v>12675</v>
          </cell>
          <cell r="Q65">
            <v>3413</v>
          </cell>
          <cell r="R65">
            <v>0.05</v>
          </cell>
          <cell r="S65">
            <v>4225</v>
          </cell>
          <cell r="T65">
            <v>0</v>
          </cell>
          <cell r="U65">
            <v>31699</v>
          </cell>
          <cell r="V65">
            <v>0</v>
          </cell>
          <cell r="W65">
            <v>0</v>
          </cell>
          <cell r="X65">
            <v>52012</v>
          </cell>
          <cell r="Y65">
            <v>82469</v>
          </cell>
          <cell r="Z65">
            <v>130714</v>
          </cell>
          <cell r="AA65">
            <v>189719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Coordor. Reservorios</v>
          </cell>
          <cell r="E66">
            <v>59</v>
          </cell>
          <cell r="F66">
            <v>6400</v>
          </cell>
          <cell r="G66">
            <v>0</v>
          </cell>
          <cell r="H66">
            <v>3</v>
          </cell>
          <cell r="I66">
            <v>19200</v>
          </cell>
          <cell r="J66">
            <v>102400</v>
          </cell>
          <cell r="K66">
            <v>62730</v>
          </cell>
          <cell r="L66">
            <v>12845</v>
          </cell>
          <cell r="M66">
            <v>75575</v>
          </cell>
          <cell r="N66" t="str">
            <v>Venezuela - Caracas</v>
          </cell>
          <cell r="O66">
            <v>0.15</v>
          </cell>
          <cell r="P66">
            <v>12480</v>
          </cell>
          <cell r="Q66">
            <v>2880</v>
          </cell>
          <cell r="R66">
            <v>0.05</v>
          </cell>
          <cell r="S66">
            <v>4160</v>
          </cell>
          <cell r="T66">
            <v>0</v>
          </cell>
          <cell r="U66">
            <v>35042</v>
          </cell>
          <cell r="V66">
            <v>8579</v>
          </cell>
          <cell r="W66">
            <v>0</v>
          </cell>
          <cell r="X66">
            <v>63141</v>
          </cell>
          <cell r="Y66">
            <v>96700</v>
          </cell>
          <cell r="Z66">
            <v>138716</v>
          </cell>
          <cell r="AA66">
            <v>199100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Gte. De Reservorios</v>
          </cell>
          <cell r="E67">
            <v>61</v>
          </cell>
          <cell r="F67">
            <v>12000</v>
          </cell>
          <cell r="G67">
            <v>0</v>
          </cell>
          <cell r="H67">
            <v>5</v>
          </cell>
          <cell r="I67">
            <v>60000</v>
          </cell>
          <cell r="J67">
            <v>216000</v>
          </cell>
          <cell r="K67">
            <v>110487</v>
          </cell>
          <cell r="L67">
            <v>37345</v>
          </cell>
          <cell r="M67">
            <v>147832</v>
          </cell>
          <cell r="N67" t="str">
            <v>Venezuela - Caracas</v>
          </cell>
          <cell r="O67">
            <v>0.15</v>
          </cell>
          <cell r="P67">
            <v>23400</v>
          </cell>
          <cell r="Q67">
            <v>9000</v>
          </cell>
          <cell r="R67">
            <v>0.05</v>
          </cell>
          <cell r="S67">
            <v>7800</v>
          </cell>
          <cell r="T67">
            <v>0</v>
          </cell>
          <cell r="U67">
            <v>9208</v>
          </cell>
          <cell r="V67">
            <v>19516</v>
          </cell>
          <cell r="W67">
            <v>0</v>
          </cell>
          <cell r="X67">
            <v>68924</v>
          </cell>
          <cell r="Y67">
            <v>107310</v>
          </cell>
          <cell r="Z67">
            <v>216756</v>
          </cell>
          <cell r="AA67">
            <v>323310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Profesional SR.</v>
          </cell>
          <cell r="E68">
            <v>56</v>
          </cell>
          <cell r="F68">
            <v>5103</v>
          </cell>
          <cell r="G68">
            <v>0</v>
          </cell>
          <cell r="H68">
            <v>4</v>
          </cell>
          <cell r="I68">
            <v>20412</v>
          </cell>
          <cell r="J68">
            <v>86751</v>
          </cell>
          <cell r="K68">
            <v>50084</v>
          </cell>
          <cell r="L68">
            <v>14683</v>
          </cell>
          <cell r="M68">
            <v>64767</v>
          </cell>
          <cell r="N68" t="str">
            <v>Venezuela - Caracas</v>
          </cell>
          <cell r="O68">
            <v>0.15</v>
          </cell>
          <cell r="P68">
            <v>9951</v>
          </cell>
          <cell r="Q68">
            <v>3062</v>
          </cell>
          <cell r="R68">
            <v>0.05</v>
          </cell>
          <cell r="S68">
            <v>3317</v>
          </cell>
          <cell r="T68">
            <v>0</v>
          </cell>
          <cell r="U68">
            <v>6330</v>
          </cell>
          <cell r="V68">
            <v>0</v>
          </cell>
          <cell r="W68">
            <v>0</v>
          </cell>
          <cell r="X68">
            <v>22660</v>
          </cell>
          <cell r="Y68">
            <v>33102</v>
          </cell>
          <cell r="Z68">
            <v>87427</v>
          </cell>
          <cell r="AA68">
            <v>119853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Technical Advisor SR</v>
          </cell>
          <cell r="E69">
            <v>60</v>
          </cell>
          <cell r="F69">
            <v>8800</v>
          </cell>
          <cell r="G69">
            <v>0</v>
          </cell>
          <cell r="H69">
            <v>4</v>
          </cell>
          <cell r="I69">
            <v>35200</v>
          </cell>
          <cell r="J69">
            <v>149600</v>
          </cell>
          <cell r="K69">
            <v>83664</v>
          </cell>
          <cell r="L69">
            <v>22449</v>
          </cell>
          <cell r="M69">
            <v>106113</v>
          </cell>
          <cell r="N69" t="str">
            <v>USA - Houston</v>
          </cell>
          <cell r="O69">
            <v>0.15</v>
          </cell>
          <cell r="P69">
            <v>17160</v>
          </cell>
          <cell r="Q69">
            <v>5280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22440</v>
          </cell>
          <cell r="Y69">
            <v>34523</v>
          </cell>
          <cell r="Z69">
            <v>128553</v>
          </cell>
          <cell r="AA69">
            <v>184123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Gte. General</v>
          </cell>
          <cell r="E70">
            <v>64</v>
          </cell>
          <cell r="F70">
            <v>18000</v>
          </cell>
          <cell r="G70">
            <v>0</v>
          </cell>
          <cell r="H70">
            <v>7</v>
          </cell>
          <cell r="I70">
            <v>126000</v>
          </cell>
          <cell r="J70">
            <v>360000</v>
          </cell>
          <cell r="K70">
            <v>158705</v>
          </cell>
          <cell r="L70">
            <v>81900</v>
          </cell>
          <cell r="M70">
            <v>240605</v>
          </cell>
          <cell r="N70" t="str">
            <v>Venezuela - Caracas</v>
          </cell>
          <cell r="O70">
            <v>0.15</v>
          </cell>
          <cell r="P70">
            <v>35100</v>
          </cell>
          <cell r="Q70">
            <v>18900</v>
          </cell>
          <cell r="R70">
            <v>0.05</v>
          </cell>
          <cell r="S70">
            <v>11700</v>
          </cell>
          <cell r="T70">
            <v>0</v>
          </cell>
          <cell r="U70">
            <v>66298</v>
          </cell>
          <cell r="V70">
            <v>0</v>
          </cell>
          <cell r="W70">
            <v>0</v>
          </cell>
          <cell r="X70">
            <v>131998</v>
          </cell>
          <cell r="Y70">
            <v>203074</v>
          </cell>
          <cell r="Z70">
            <v>372603</v>
          </cell>
          <cell r="AA70">
            <v>563074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Gte. Planeam</v>
          </cell>
          <cell r="E71">
            <v>61</v>
          </cell>
          <cell r="F71">
            <v>9500</v>
          </cell>
          <cell r="G71">
            <v>1500</v>
          </cell>
          <cell r="H71">
            <v>5.79</v>
          </cell>
          <cell r="I71">
            <v>55000</v>
          </cell>
          <cell r="J71">
            <v>198000</v>
          </cell>
          <cell r="K71">
            <v>102037</v>
          </cell>
          <cell r="L71">
            <v>35750</v>
          </cell>
          <cell r="M71">
            <v>137787</v>
          </cell>
          <cell r="N71" t="str">
            <v>Venezuela - Caracas</v>
          </cell>
          <cell r="O71">
            <v>0.15</v>
          </cell>
          <cell r="P71">
            <v>21450</v>
          </cell>
          <cell r="Q71">
            <v>8250</v>
          </cell>
          <cell r="R71">
            <v>0.05</v>
          </cell>
          <cell r="S71">
            <v>7150</v>
          </cell>
          <cell r="T71">
            <v>0</v>
          </cell>
          <cell r="U71">
            <v>49088</v>
          </cell>
          <cell r="V71">
            <v>0</v>
          </cell>
          <cell r="W71">
            <v>0</v>
          </cell>
          <cell r="X71">
            <v>85938</v>
          </cell>
          <cell r="Y71">
            <v>136031</v>
          </cell>
          <cell r="Z71">
            <v>223725</v>
          </cell>
          <cell r="AA71">
            <v>334031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Coordinador Reservorios</v>
          </cell>
          <cell r="E72">
            <v>59</v>
          </cell>
          <cell r="F72">
            <v>6400</v>
          </cell>
          <cell r="G72">
            <v>0</v>
          </cell>
          <cell r="H72">
            <v>3</v>
          </cell>
          <cell r="I72">
            <v>19200</v>
          </cell>
          <cell r="J72">
            <v>102400</v>
          </cell>
          <cell r="K72">
            <v>62238</v>
          </cell>
          <cell r="L72">
            <v>12924</v>
          </cell>
          <cell r="M72">
            <v>75162</v>
          </cell>
          <cell r="N72" t="str">
            <v>Venezuela - Caracas</v>
          </cell>
          <cell r="O72">
            <v>0.15</v>
          </cell>
          <cell r="P72">
            <v>12480</v>
          </cell>
          <cell r="Q72">
            <v>2880</v>
          </cell>
          <cell r="R72">
            <v>0.05</v>
          </cell>
          <cell r="S72">
            <v>4160</v>
          </cell>
          <cell r="T72">
            <v>0</v>
          </cell>
          <cell r="U72">
            <v>35042</v>
          </cell>
          <cell r="V72">
            <v>0</v>
          </cell>
          <cell r="W72">
            <v>0</v>
          </cell>
          <cell r="X72">
            <v>54562</v>
          </cell>
          <cell r="Y72">
            <v>83360</v>
          </cell>
          <cell r="Z72">
            <v>129724</v>
          </cell>
          <cell r="AA72">
            <v>185760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 xml:space="preserve">Profesional SR. </v>
          </cell>
          <cell r="E73">
            <v>57</v>
          </cell>
          <cell r="F73">
            <v>4169</v>
          </cell>
          <cell r="G73">
            <v>0</v>
          </cell>
          <cell r="H73">
            <v>2</v>
          </cell>
          <cell r="I73">
            <v>8338</v>
          </cell>
          <cell r="J73">
            <v>62535</v>
          </cell>
          <cell r="K73">
            <v>41802</v>
          </cell>
          <cell r="L73">
            <v>6553</v>
          </cell>
          <cell r="M73">
            <v>48355</v>
          </cell>
          <cell r="N73" t="str">
            <v>Venezuela - Caracas</v>
          </cell>
          <cell r="O73">
            <v>0.15</v>
          </cell>
          <cell r="P73">
            <v>8130</v>
          </cell>
          <cell r="Q73">
            <v>1251</v>
          </cell>
          <cell r="R73">
            <v>0.05</v>
          </cell>
          <cell r="S73">
            <v>2710</v>
          </cell>
          <cell r="T73">
            <v>0</v>
          </cell>
          <cell r="U73">
            <v>25996</v>
          </cell>
          <cell r="V73">
            <v>0</v>
          </cell>
          <cell r="W73">
            <v>0</v>
          </cell>
          <cell r="X73">
            <v>38087</v>
          </cell>
          <cell r="Y73">
            <v>54201</v>
          </cell>
          <cell r="Z73">
            <v>86442</v>
          </cell>
          <cell r="AA73">
            <v>116736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Profesional Principal</v>
          </cell>
          <cell r="E74">
            <v>57</v>
          </cell>
          <cell r="F74">
            <v>4564</v>
          </cell>
          <cell r="G74">
            <v>0</v>
          </cell>
          <cell r="H74">
            <v>2.67</v>
          </cell>
          <cell r="I74">
            <v>12190</v>
          </cell>
          <cell r="J74">
            <v>71522</v>
          </cell>
          <cell r="K74">
            <v>45256</v>
          </cell>
          <cell r="L74">
            <v>9400</v>
          </cell>
          <cell r="M74">
            <v>54656</v>
          </cell>
          <cell r="N74" t="str">
            <v>Venezuela - Caracas</v>
          </cell>
          <cell r="O74">
            <v>0.15</v>
          </cell>
          <cell r="P74">
            <v>8900</v>
          </cell>
          <cell r="Q74">
            <v>1829</v>
          </cell>
          <cell r="R74">
            <v>0.05</v>
          </cell>
          <cell r="S74">
            <v>2967</v>
          </cell>
          <cell r="T74">
            <v>0</v>
          </cell>
          <cell r="U74">
            <v>28275</v>
          </cell>
          <cell r="V74">
            <v>0</v>
          </cell>
          <cell r="W74">
            <v>0</v>
          </cell>
          <cell r="X74">
            <v>41971</v>
          </cell>
          <cell r="Y74">
            <v>61435</v>
          </cell>
          <cell r="Z74">
            <v>96627</v>
          </cell>
          <cell r="AA74">
            <v>132957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Gte. Comercial</v>
          </cell>
          <cell r="E75">
            <v>62</v>
          </cell>
          <cell r="F75">
            <v>14000</v>
          </cell>
          <cell r="G75">
            <v>0</v>
          </cell>
          <cell r="H75">
            <v>4.5</v>
          </cell>
          <cell r="I75">
            <v>63000</v>
          </cell>
          <cell r="J75">
            <v>245000</v>
          </cell>
          <cell r="K75">
            <v>127387</v>
          </cell>
          <cell r="L75">
            <v>38468</v>
          </cell>
          <cell r="M75">
            <v>165855</v>
          </cell>
          <cell r="N75" t="str">
            <v>Ecuador - Quito</v>
          </cell>
          <cell r="O75">
            <v>0.15</v>
          </cell>
          <cell r="P75">
            <v>27300</v>
          </cell>
          <cell r="Q75">
            <v>9450</v>
          </cell>
          <cell r="R75">
            <v>0.15</v>
          </cell>
          <cell r="S75">
            <v>27300</v>
          </cell>
          <cell r="T75">
            <v>0</v>
          </cell>
          <cell r="U75">
            <v>55098</v>
          </cell>
          <cell r="V75">
            <v>0</v>
          </cell>
          <cell r="W75">
            <v>0</v>
          </cell>
          <cell r="X75">
            <v>119148</v>
          </cell>
          <cell r="Y75">
            <v>183305</v>
          </cell>
          <cell r="Z75">
            <v>285003</v>
          </cell>
          <cell r="AA75">
            <v>428305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Profesional Principal</v>
          </cell>
          <cell r="E76">
            <v>57</v>
          </cell>
          <cell r="F76">
            <v>4245</v>
          </cell>
          <cell r="G76">
            <v>1843</v>
          </cell>
          <cell r="H76">
            <v>0</v>
          </cell>
          <cell r="I76">
            <v>0</v>
          </cell>
          <cell r="J76">
            <v>79144</v>
          </cell>
          <cell r="K76">
            <v>59115</v>
          </cell>
          <cell r="L76">
            <v>0</v>
          </cell>
          <cell r="M76">
            <v>59115</v>
          </cell>
          <cell r="N76" t="str">
            <v>Venezuela - Caracas</v>
          </cell>
          <cell r="O76">
            <v>0.15</v>
          </cell>
          <cell r="P76">
            <v>11872</v>
          </cell>
          <cell r="Q76">
            <v>0</v>
          </cell>
          <cell r="R76">
            <v>0.05</v>
          </cell>
          <cell r="S76">
            <v>3957</v>
          </cell>
          <cell r="T76">
            <v>0</v>
          </cell>
          <cell r="U76">
            <v>29924</v>
          </cell>
          <cell r="V76">
            <v>0</v>
          </cell>
          <cell r="W76">
            <v>0</v>
          </cell>
          <cell r="X76">
            <v>45753</v>
          </cell>
          <cell r="Y76">
            <v>68376</v>
          </cell>
          <cell r="Z76">
            <v>104868</v>
          </cell>
          <cell r="AA76">
            <v>147520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>
            <v>0</v>
          </cell>
          <cell r="E77">
            <v>57</v>
          </cell>
          <cell r="F77">
            <v>3700</v>
          </cell>
          <cell r="G77">
            <v>1110</v>
          </cell>
          <cell r="H77">
            <v>2</v>
          </cell>
          <cell r="I77">
            <v>9620</v>
          </cell>
          <cell r="J77">
            <v>72150</v>
          </cell>
          <cell r="K77">
            <v>46307</v>
          </cell>
          <cell r="L77">
            <v>7407</v>
          </cell>
          <cell r="M77">
            <v>53714</v>
          </cell>
          <cell r="N77" t="str">
            <v>USA - Houston</v>
          </cell>
          <cell r="O77">
            <v>0.15</v>
          </cell>
          <cell r="P77">
            <v>9380</v>
          </cell>
          <cell r="Q77">
            <v>1443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10823</v>
          </cell>
          <cell r="Y77">
            <v>15343</v>
          </cell>
          <cell r="Z77">
            <v>64537</v>
          </cell>
          <cell r="AA77">
            <v>87493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Lider Equipo SR.</v>
          </cell>
          <cell r="E78">
            <v>58</v>
          </cell>
          <cell r="F78">
            <v>5200</v>
          </cell>
          <cell r="G78">
            <v>0</v>
          </cell>
          <cell r="H78">
            <v>4</v>
          </cell>
          <cell r="I78">
            <v>20800</v>
          </cell>
          <cell r="J78">
            <v>88400</v>
          </cell>
          <cell r="K78">
            <v>51688</v>
          </cell>
          <cell r="L78">
            <v>14861</v>
          </cell>
          <cell r="M78">
            <v>66549</v>
          </cell>
          <cell r="N78" t="str">
            <v>Perú - Talara</v>
          </cell>
          <cell r="O78">
            <v>0.15</v>
          </cell>
          <cell r="P78">
            <v>10140</v>
          </cell>
          <cell r="Q78">
            <v>3120</v>
          </cell>
          <cell r="R78">
            <v>0.4</v>
          </cell>
          <cell r="S78">
            <v>27040</v>
          </cell>
          <cell r="T78">
            <v>0</v>
          </cell>
          <cell r="U78">
            <v>41820</v>
          </cell>
          <cell r="V78">
            <v>0</v>
          </cell>
          <cell r="W78">
            <v>0</v>
          </cell>
          <cell r="X78">
            <v>82120</v>
          </cell>
          <cell r="Y78">
            <v>126177</v>
          </cell>
          <cell r="Z78">
            <v>148669</v>
          </cell>
          <cell r="AA78">
            <v>214577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Gete. Abastecimiento</v>
          </cell>
          <cell r="E79">
            <v>59</v>
          </cell>
          <cell r="F79">
            <v>5600</v>
          </cell>
          <cell r="G79">
            <v>0</v>
          </cell>
          <cell r="H79">
            <v>3</v>
          </cell>
          <cell r="I79">
            <v>16800</v>
          </cell>
          <cell r="J79">
            <v>89600</v>
          </cell>
          <cell r="K79">
            <v>55692</v>
          </cell>
          <cell r="L79">
            <v>11733</v>
          </cell>
          <cell r="M79">
            <v>67425</v>
          </cell>
          <cell r="N79" t="str">
            <v>Venezuela - Caracas</v>
          </cell>
          <cell r="O79">
            <v>0.15</v>
          </cell>
          <cell r="P79">
            <v>10920</v>
          </cell>
          <cell r="Q79">
            <v>2520</v>
          </cell>
          <cell r="R79">
            <v>0.05</v>
          </cell>
          <cell r="S79">
            <v>3640</v>
          </cell>
          <cell r="T79">
            <v>0</v>
          </cell>
          <cell r="U79">
            <v>34270</v>
          </cell>
          <cell r="V79">
            <v>0</v>
          </cell>
          <cell r="W79">
            <v>0</v>
          </cell>
          <cell r="X79">
            <v>51350</v>
          </cell>
          <cell r="Y79">
            <v>78986</v>
          </cell>
          <cell r="Z79">
            <v>118775</v>
          </cell>
          <cell r="AA79">
            <v>168586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Gte de Logística</v>
          </cell>
          <cell r="E80">
            <v>0</v>
          </cell>
          <cell r="F80">
            <v>7050</v>
          </cell>
          <cell r="G80">
            <v>0</v>
          </cell>
          <cell r="H80">
            <v>3</v>
          </cell>
          <cell r="I80">
            <v>21150</v>
          </cell>
          <cell r="J80">
            <v>112800</v>
          </cell>
          <cell r="K80">
            <v>68150</v>
          </cell>
          <cell r="L80">
            <v>14252</v>
          </cell>
          <cell r="M80">
            <v>82402</v>
          </cell>
          <cell r="N80" t="str">
            <v>Bolivia - Sta. Cruz de la Sierra - Refineria</v>
          </cell>
          <cell r="O80">
            <v>0.15</v>
          </cell>
          <cell r="P80">
            <v>13748</v>
          </cell>
          <cell r="Q80">
            <v>3173</v>
          </cell>
          <cell r="R80">
            <v>0.05</v>
          </cell>
          <cell r="S80">
            <v>4583</v>
          </cell>
          <cell r="T80">
            <v>0</v>
          </cell>
          <cell r="U80">
            <v>37668</v>
          </cell>
          <cell r="V80">
            <v>0</v>
          </cell>
          <cell r="W80">
            <v>0</v>
          </cell>
          <cell r="X80">
            <v>59172</v>
          </cell>
          <cell r="Y80">
            <v>93737</v>
          </cell>
          <cell r="Z80">
            <v>141574</v>
          </cell>
          <cell r="AA80">
            <v>206537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Gerente de Ventas</v>
          </cell>
          <cell r="E81">
            <v>0</v>
          </cell>
          <cell r="F81">
            <v>2320</v>
          </cell>
          <cell r="G81">
            <v>1081</v>
          </cell>
          <cell r="H81">
            <v>3</v>
          </cell>
          <cell r="I81">
            <v>10203</v>
          </cell>
          <cell r="J81">
            <v>54416</v>
          </cell>
          <cell r="K81">
            <v>34942</v>
          </cell>
          <cell r="L81">
            <v>7875</v>
          </cell>
          <cell r="M81">
            <v>42817</v>
          </cell>
          <cell r="N81" t="str">
            <v>Brasil - San Pablo</v>
          </cell>
          <cell r="O81">
            <v>0.15</v>
          </cell>
          <cell r="P81">
            <v>6632</v>
          </cell>
          <cell r="Q81">
            <v>1530</v>
          </cell>
          <cell r="R81">
            <v>0.05</v>
          </cell>
          <cell r="S81">
            <v>2211</v>
          </cell>
          <cell r="T81">
            <v>0</v>
          </cell>
          <cell r="U81">
            <v>39752</v>
          </cell>
          <cell r="V81">
            <v>0</v>
          </cell>
          <cell r="W81">
            <v>0</v>
          </cell>
          <cell r="X81">
            <v>50125</v>
          </cell>
          <cell r="Y81">
            <v>73659</v>
          </cell>
          <cell r="Z81">
            <v>92942</v>
          </cell>
          <cell r="AA81">
            <v>128075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>
            <v>0</v>
          </cell>
          <cell r="E82">
            <v>0</v>
          </cell>
          <cell r="F82">
            <v>2000</v>
          </cell>
          <cell r="G82">
            <v>1708</v>
          </cell>
          <cell r="H82">
            <v>3.02</v>
          </cell>
          <cell r="I82">
            <v>11198.16</v>
          </cell>
          <cell r="J82">
            <v>59402</v>
          </cell>
          <cell r="K82">
            <v>36907</v>
          </cell>
          <cell r="L82">
            <v>8710</v>
          </cell>
          <cell r="M82">
            <v>45617</v>
          </cell>
          <cell r="N82" t="str">
            <v>Brasil - Porto Alegre</v>
          </cell>
          <cell r="O82">
            <v>0.15</v>
          </cell>
          <cell r="P82">
            <v>7231</v>
          </cell>
          <cell r="Q82">
            <v>1680</v>
          </cell>
          <cell r="R82">
            <v>0.05</v>
          </cell>
          <cell r="S82">
            <v>2410</v>
          </cell>
          <cell r="T82">
            <v>0</v>
          </cell>
          <cell r="U82">
            <v>32127</v>
          </cell>
          <cell r="V82">
            <v>0</v>
          </cell>
          <cell r="W82">
            <v>0</v>
          </cell>
          <cell r="X82">
            <v>43448</v>
          </cell>
          <cell r="Y82">
            <v>63741</v>
          </cell>
          <cell r="Z82">
            <v>89065</v>
          </cell>
          <cell r="AA82">
            <v>123143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>
            <v>0</v>
          </cell>
          <cell r="E83">
            <v>0</v>
          </cell>
          <cell r="F83">
            <v>7600</v>
          </cell>
          <cell r="G83">
            <v>0</v>
          </cell>
          <cell r="H83">
            <v>4.6100000000000003</v>
          </cell>
          <cell r="I83">
            <v>34999.998800000001</v>
          </cell>
          <cell r="J83">
            <v>133800</v>
          </cell>
          <cell r="K83">
            <v>73948</v>
          </cell>
          <cell r="L83">
            <v>23419</v>
          </cell>
          <cell r="M83">
            <v>97367</v>
          </cell>
          <cell r="N83" t="str">
            <v>Brasil - Porto Alegre</v>
          </cell>
          <cell r="O83">
            <v>0.15</v>
          </cell>
          <cell r="P83">
            <v>14820</v>
          </cell>
          <cell r="Q83">
            <v>5250</v>
          </cell>
          <cell r="R83">
            <v>0.05</v>
          </cell>
          <cell r="S83">
            <v>4940</v>
          </cell>
          <cell r="T83">
            <v>0</v>
          </cell>
          <cell r="U83">
            <v>69261</v>
          </cell>
          <cell r="V83">
            <v>0</v>
          </cell>
          <cell r="W83">
            <v>0</v>
          </cell>
          <cell r="X83">
            <v>94271</v>
          </cell>
          <cell r="Y83">
            <v>150866</v>
          </cell>
          <cell r="Z83">
            <v>191638</v>
          </cell>
          <cell r="AA83">
            <v>284666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>
            <v>0</v>
          </cell>
          <cell r="E84">
            <v>0</v>
          </cell>
          <cell r="F84">
            <v>7500</v>
          </cell>
          <cell r="G84">
            <v>833</v>
          </cell>
          <cell r="H84">
            <v>3</v>
          </cell>
          <cell r="I84">
            <v>24999</v>
          </cell>
          <cell r="J84">
            <v>133328</v>
          </cell>
          <cell r="K84">
            <v>79628</v>
          </cell>
          <cell r="L84">
            <v>17413</v>
          </cell>
          <cell r="M84">
            <v>97041</v>
          </cell>
          <cell r="N84" t="str">
            <v>Brasil - Porto Alegre</v>
          </cell>
          <cell r="O84">
            <v>0.15</v>
          </cell>
          <cell r="P84">
            <v>16249</v>
          </cell>
          <cell r="Q84">
            <v>3750</v>
          </cell>
          <cell r="R84">
            <v>0.05</v>
          </cell>
          <cell r="S84">
            <v>5416</v>
          </cell>
          <cell r="T84">
            <v>0</v>
          </cell>
          <cell r="U84">
            <v>57186</v>
          </cell>
          <cell r="V84">
            <v>0</v>
          </cell>
          <cell r="W84">
            <v>0</v>
          </cell>
          <cell r="X84">
            <v>82601</v>
          </cell>
          <cell r="Y84">
            <v>132883</v>
          </cell>
          <cell r="Z84">
            <v>179642</v>
          </cell>
          <cell r="AA84">
            <v>266211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>
            <v>0</v>
          </cell>
          <cell r="E85">
            <v>0</v>
          </cell>
          <cell r="F85">
            <v>6400</v>
          </cell>
          <cell r="G85">
            <v>0</v>
          </cell>
          <cell r="H85">
            <v>3</v>
          </cell>
          <cell r="I85">
            <v>19200</v>
          </cell>
          <cell r="J85">
            <v>102400</v>
          </cell>
          <cell r="K85">
            <v>61403</v>
          </cell>
          <cell r="L85">
            <v>13070</v>
          </cell>
          <cell r="M85">
            <v>74473</v>
          </cell>
          <cell r="N85" t="str">
            <v>Brasil - Porto Alegre</v>
          </cell>
          <cell r="O85">
            <v>0.15</v>
          </cell>
          <cell r="P85">
            <v>12480</v>
          </cell>
          <cell r="Q85">
            <v>2880</v>
          </cell>
          <cell r="R85">
            <v>0.05</v>
          </cell>
          <cell r="S85">
            <v>4160</v>
          </cell>
          <cell r="T85">
            <v>0</v>
          </cell>
          <cell r="U85">
            <v>51883</v>
          </cell>
          <cell r="V85">
            <v>0</v>
          </cell>
          <cell r="W85">
            <v>0</v>
          </cell>
          <cell r="X85">
            <v>71403</v>
          </cell>
          <cell r="Y85">
            <v>109033</v>
          </cell>
          <cell r="Z85">
            <v>145876</v>
          </cell>
          <cell r="AA85">
            <v>211433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Gte. Reservorio</v>
          </cell>
          <cell r="E86">
            <v>58</v>
          </cell>
          <cell r="F86">
            <v>5600</v>
          </cell>
          <cell r="G86">
            <v>0</v>
          </cell>
          <cell r="H86">
            <v>3</v>
          </cell>
          <cell r="I86">
            <v>16800</v>
          </cell>
          <cell r="J86">
            <v>89600</v>
          </cell>
          <cell r="K86">
            <v>55059</v>
          </cell>
          <cell r="L86">
            <v>11788</v>
          </cell>
          <cell r="M86">
            <v>66847</v>
          </cell>
          <cell r="N86" t="str">
            <v>Venezuela - Caracas</v>
          </cell>
          <cell r="O86">
            <v>0.15</v>
          </cell>
          <cell r="P86">
            <v>10920</v>
          </cell>
          <cell r="Q86">
            <v>2520</v>
          </cell>
          <cell r="R86">
            <v>0.05</v>
          </cell>
          <cell r="S86">
            <v>3640</v>
          </cell>
          <cell r="T86">
            <v>0</v>
          </cell>
          <cell r="U86">
            <v>30354</v>
          </cell>
          <cell r="V86">
            <v>0</v>
          </cell>
          <cell r="W86">
            <v>0</v>
          </cell>
          <cell r="X86">
            <v>47434</v>
          </cell>
          <cell r="Y86">
            <v>72566</v>
          </cell>
          <cell r="Z86">
            <v>114281</v>
          </cell>
          <cell r="AA86">
            <v>162166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Coord. Ambiental</v>
          </cell>
          <cell r="E87">
            <v>58</v>
          </cell>
          <cell r="F87">
            <v>5900</v>
          </cell>
          <cell r="G87">
            <v>0</v>
          </cell>
          <cell r="H87">
            <v>3</v>
          </cell>
          <cell r="I87">
            <v>17700</v>
          </cell>
          <cell r="J87">
            <v>94400</v>
          </cell>
          <cell r="K87">
            <v>57233</v>
          </cell>
          <cell r="L87">
            <v>13310</v>
          </cell>
          <cell r="M87">
            <v>70543</v>
          </cell>
          <cell r="N87" t="str">
            <v>Ecuador - Quito</v>
          </cell>
          <cell r="O87">
            <v>0.15</v>
          </cell>
          <cell r="P87">
            <v>11505</v>
          </cell>
          <cell r="Q87">
            <v>2655</v>
          </cell>
          <cell r="R87">
            <v>0.15</v>
          </cell>
          <cell r="S87">
            <v>11505</v>
          </cell>
          <cell r="T87">
            <v>0</v>
          </cell>
          <cell r="U87">
            <v>34271</v>
          </cell>
          <cell r="V87">
            <v>0</v>
          </cell>
          <cell r="W87">
            <v>0</v>
          </cell>
          <cell r="X87">
            <v>59936</v>
          </cell>
          <cell r="Y87">
            <v>92522</v>
          </cell>
          <cell r="Z87">
            <v>130479</v>
          </cell>
          <cell r="AA87">
            <v>186922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Rep. Comercial</v>
          </cell>
          <cell r="E88">
            <v>0</v>
          </cell>
          <cell r="F88">
            <v>2160</v>
          </cell>
          <cell r="G88">
            <v>540</v>
          </cell>
          <cell r="H88">
            <v>0</v>
          </cell>
          <cell r="I88">
            <v>0</v>
          </cell>
          <cell r="J88">
            <v>35100</v>
          </cell>
          <cell r="K88">
            <v>28271</v>
          </cell>
          <cell r="L88">
            <v>0</v>
          </cell>
          <cell r="M88">
            <v>28271</v>
          </cell>
          <cell r="N88" t="str">
            <v>Bolivia - Sta. Cruz de la Sierra</v>
          </cell>
          <cell r="O88">
            <v>0.15</v>
          </cell>
          <cell r="P88">
            <v>5265</v>
          </cell>
          <cell r="Q88">
            <v>0</v>
          </cell>
          <cell r="R88">
            <v>0.15</v>
          </cell>
          <cell r="S88">
            <v>5265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10530</v>
          </cell>
          <cell r="Y88">
            <v>15563</v>
          </cell>
          <cell r="Z88">
            <v>38801</v>
          </cell>
          <cell r="AA88">
            <v>50663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Gte. Producción</v>
          </cell>
          <cell r="E89">
            <v>59</v>
          </cell>
          <cell r="F89">
            <v>6600</v>
          </cell>
          <cell r="G89">
            <v>0</v>
          </cell>
          <cell r="H89">
            <v>4.5</v>
          </cell>
          <cell r="I89">
            <v>29700</v>
          </cell>
          <cell r="J89">
            <v>115500</v>
          </cell>
          <cell r="K89">
            <v>64240</v>
          </cell>
          <cell r="L89">
            <v>20342</v>
          </cell>
          <cell r="M89">
            <v>84582</v>
          </cell>
          <cell r="N89" t="str">
            <v>Venezuela - Caracas</v>
          </cell>
          <cell r="O89">
            <v>0.15</v>
          </cell>
          <cell r="P89">
            <v>12870</v>
          </cell>
          <cell r="Q89">
            <v>4455</v>
          </cell>
          <cell r="R89">
            <v>0.05</v>
          </cell>
          <cell r="S89">
            <v>4290</v>
          </cell>
          <cell r="T89">
            <v>0</v>
          </cell>
          <cell r="U89">
            <v>37785</v>
          </cell>
          <cell r="V89">
            <v>0</v>
          </cell>
          <cell r="W89">
            <v>0</v>
          </cell>
          <cell r="X89">
            <v>59400</v>
          </cell>
          <cell r="Y89">
            <v>92196</v>
          </cell>
          <cell r="Z89">
            <v>143982</v>
          </cell>
          <cell r="AA89">
            <v>207696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Gte. País</v>
          </cell>
          <cell r="E90">
            <v>62</v>
          </cell>
          <cell r="F90">
            <v>14300</v>
          </cell>
          <cell r="G90">
            <v>0</v>
          </cell>
          <cell r="H90">
            <v>6</v>
          </cell>
          <cell r="I90">
            <v>85800</v>
          </cell>
          <cell r="J90">
            <v>271700</v>
          </cell>
          <cell r="K90">
            <v>129708</v>
          </cell>
          <cell r="L90">
            <v>53502</v>
          </cell>
          <cell r="M90">
            <v>183210</v>
          </cell>
          <cell r="N90" t="str">
            <v>Ecuador - Quito</v>
          </cell>
          <cell r="O90">
            <v>0.15</v>
          </cell>
          <cell r="P90">
            <v>27885</v>
          </cell>
          <cell r="Q90">
            <v>12870</v>
          </cell>
          <cell r="R90">
            <v>0.15</v>
          </cell>
          <cell r="S90">
            <v>27885</v>
          </cell>
          <cell r="T90">
            <v>0</v>
          </cell>
          <cell r="U90">
            <v>58427</v>
          </cell>
          <cell r="V90">
            <v>0</v>
          </cell>
          <cell r="W90">
            <v>0</v>
          </cell>
          <cell r="X90">
            <v>127067</v>
          </cell>
          <cell r="Y90">
            <v>195488</v>
          </cell>
          <cell r="Z90">
            <v>310277</v>
          </cell>
          <cell r="AA90">
            <v>467188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Ing. de Proyecto</v>
          </cell>
          <cell r="E91">
            <v>0</v>
          </cell>
          <cell r="F91">
            <v>6500</v>
          </cell>
          <cell r="G91">
            <v>0</v>
          </cell>
          <cell r="H91">
            <v>3</v>
          </cell>
          <cell r="I91">
            <v>19500</v>
          </cell>
          <cell r="J91">
            <v>104000</v>
          </cell>
          <cell r="K91">
            <v>63403</v>
          </cell>
          <cell r="L91">
            <v>13065</v>
          </cell>
          <cell r="M91">
            <v>76468</v>
          </cell>
          <cell r="N91" t="str">
            <v>Ecuador - Quito</v>
          </cell>
          <cell r="O91">
            <v>0.15</v>
          </cell>
          <cell r="P91">
            <v>12675</v>
          </cell>
          <cell r="Q91">
            <v>2925</v>
          </cell>
          <cell r="R91">
            <v>0.15</v>
          </cell>
          <cell r="S91">
            <v>12675</v>
          </cell>
          <cell r="T91">
            <v>0</v>
          </cell>
          <cell r="U91">
            <v>36103</v>
          </cell>
          <cell r="V91">
            <v>0</v>
          </cell>
          <cell r="W91">
            <v>0</v>
          </cell>
          <cell r="X91">
            <v>64378</v>
          </cell>
          <cell r="Y91">
            <v>101252</v>
          </cell>
          <cell r="Z91">
            <v>140846</v>
          </cell>
          <cell r="AA91">
            <v>205252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 xml:space="preserve">Technical Advisor </v>
          </cell>
          <cell r="E92">
            <v>58</v>
          </cell>
          <cell r="F92">
            <v>5500</v>
          </cell>
          <cell r="G92">
            <v>0</v>
          </cell>
          <cell r="H92">
            <v>4</v>
          </cell>
          <cell r="I92">
            <v>22000</v>
          </cell>
          <cell r="J92">
            <v>93500</v>
          </cell>
          <cell r="K92">
            <v>54480</v>
          </cell>
          <cell r="L92">
            <v>15599</v>
          </cell>
          <cell r="M92">
            <v>70079</v>
          </cell>
          <cell r="N92" t="str">
            <v>Francia - París</v>
          </cell>
          <cell r="O92">
            <v>0.15</v>
          </cell>
          <cell r="P92">
            <v>10725</v>
          </cell>
          <cell r="Q92">
            <v>3300</v>
          </cell>
          <cell r="R92">
            <v>0</v>
          </cell>
          <cell r="S92">
            <v>0</v>
          </cell>
          <cell r="T92">
            <v>0</v>
          </cell>
          <cell r="U92">
            <v>11387</v>
          </cell>
          <cell r="V92">
            <v>0</v>
          </cell>
          <cell r="W92">
            <v>15267</v>
          </cell>
          <cell r="X92">
            <v>40679</v>
          </cell>
          <cell r="Y92">
            <v>62917</v>
          </cell>
          <cell r="Z92">
            <v>110758</v>
          </cell>
          <cell r="AA92">
            <v>156417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Gerente Bloque 31</v>
          </cell>
          <cell r="E93">
            <v>0</v>
          </cell>
          <cell r="F93">
            <v>14120</v>
          </cell>
          <cell r="G93">
            <v>0</v>
          </cell>
          <cell r="H93">
            <v>6</v>
          </cell>
          <cell r="I93">
            <v>84720</v>
          </cell>
          <cell r="J93">
            <v>268280</v>
          </cell>
          <cell r="K93">
            <v>128615</v>
          </cell>
          <cell r="L93">
            <v>52372</v>
          </cell>
          <cell r="M93">
            <v>180987</v>
          </cell>
          <cell r="N93" t="str">
            <v>Ecuador - Quito</v>
          </cell>
          <cell r="O93">
            <v>0.15</v>
          </cell>
          <cell r="P93">
            <v>27534</v>
          </cell>
          <cell r="Q93">
            <v>12708</v>
          </cell>
          <cell r="R93">
            <v>0.15</v>
          </cell>
          <cell r="S93">
            <v>27534</v>
          </cell>
          <cell r="T93">
            <v>0</v>
          </cell>
          <cell r="U93">
            <v>69583</v>
          </cell>
          <cell r="V93">
            <v>0</v>
          </cell>
          <cell r="W93">
            <v>0</v>
          </cell>
          <cell r="X93">
            <v>137359</v>
          </cell>
          <cell r="Y93">
            <v>211322</v>
          </cell>
          <cell r="Z93">
            <v>318346</v>
          </cell>
          <cell r="AA93">
            <v>479602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Gte. Perforación</v>
          </cell>
          <cell r="E94">
            <v>60</v>
          </cell>
          <cell r="F94">
            <v>10800</v>
          </cell>
          <cell r="G94">
            <v>0</v>
          </cell>
          <cell r="H94">
            <v>5</v>
          </cell>
          <cell r="I94">
            <v>54000</v>
          </cell>
          <cell r="J94">
            <v>194400</v>
          </cell>
          <cell r="K94">
            <v>101604</v>
          </cell>
          <cell r="L94">
            <v>33629</v>
          </cell>
          <cell r="M94">
            <v>135233</v>
          </cell>
          <cell r="N94" t="str">
            <v>Ecuador - Quito</v>
          </cell>
          <cell r="O94">
            <v>0.15</v>
          </cell>
          <cell r="P94">
            <v>21060</v>
          </cell>
          <cell r="Q94">
            <v>8100</v>
          </cell>
          <cell r="R94">
            <v>0.15</v>
          </cell>
          <cell r="S94">
            <v>21060</v>
          </cell>
          <cell r="T94">
            <v>0</v>
          </cell>
          <cell r="U94">
            <v>48301</v>
          </cell>
          <cell r="V94">
            <v>0</v>
          </cell>
          <cell r="W94">
            <v>0</v>
          </cell>
          <cell r="X94">
            <v>98521</v>
          </cell>
          <cell r="Y94">
            <v>155060</v>
          </cell>
          <cell r="Z94">
            <v>233754</v>
          </cell>
          <cell r="AA94">
            <v>349460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Gte. Exploración</v>
          </cell>
          <cell r="E95">
            <v>60</v>
          </cell>
          <cell r="F95">
            <v>7850</v>
          </cell>
          <cell r="G95">
            <v>0</v>
          </cell>
          <cell r="H95">
            <v>4</v>
          </cell>
          <cell r="I95">
            <v>31400</v>
          </cell>
          <cell r="J95">
            <v>133450</v>
          </cell>
          <cell r="K95">
            <v>74906</v>
          </cell>
          <cell r="L95">
            <v>22061</v>
          </cell>
          <cell r="M95">
            <v>96967</v>
          </cell>
          <cell r="N95" t="str">
            <v>Ecuador - Quito</v>
          </cell>
          <cell r="O95">
            <v>0.15</v>
          </cell>
          <cell r="P95">
            <v>15308</v>
          </cell>
          <cell r="Q95">
            <v>4710</v>
          </cell>
          <cell r="R95">
            <v>0.15</v>
          </cell>
          <cell r="S95">
            <v>15308</v>
          </cell>
          <cell r="T95">
            <v>0</v>
          </cell>
          <cell r="U95">
            <v>41575</v>
          </cell>
          <cell r="V95">
            <v>0</v>
          </cell>
          <cell r="W95">
            <v>0</v>
          </cell>
          <cell r="X95">
            <v>76901</v>
          </cell>
          <cell r="Y95">
            <v>123878</v>
          </cell>
          <cell r="Z95">
            <v>173868</v>
          </cell>
          <cell r="AA95">
            <v>257328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Coordinador Reservorios</v>
          </cell>
          <cell r="E96">
            <v>59</v>
          </cell>
          <cell r="F96">
            <v>7200</v>
          </cell>
          <cell r="G96">
            <v>0</v>
          </cell>
          <cell r="H96">
            <v>4</v>
          </cell>
          <cell r="I96">
            <v>28800</v>
          </cell>
          <cell r="J96">
            <v>122400</v>
          </cell>
          <cell r="K96">
            <v>69959</v>
          </cell>
          <cell r="L96">
            <v>19384</v>
          </cell>
          <cell r="M96">
            <v>89343</v>
          </cell>
          <cell r="N96" t="str">
            <v>Ecuador - Quito</v>
          </cell>
          <cell r="O96">
            <v>0.15</v>
          </cell>
          <cell r="P96">
            <v>14040</v>
          </cell>
          <cell r="Q96">
            <v>4320</v>
          </cell>
          <cell r="R96">
            <v>0.15</v>
          </cell>
          <cell r="S96">
            <v>14040</v>
          </cell>
          <cell r="T96">
            <v>0</v>
          </cell>
          <cell r="U96">
            <v>37111</v>
          </cell>
          <cell r="V96">
            <v>0</v>
          </cell>
          <cell r="W96">
            <v>0</v>
          </cell>
          <cell r="X96">
            <v>69511</v>
          </cell>
          <cell r="Y96">
            <v>110612</v>
          </cell>
          <cell r="Z96">
            <v>158854</v>
          </cell>
          <cell r="AA96">
            <v>233012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Gte.Operaciones</v>
          </cell>
          <cell r="E97">
            <v>62</v>
          </cell>
          <cell r="F97">
            <v>12500</v>
          </cell>
          <cell r="G97">
            <v>0</v>
          </cell>
          <cell r="H97">
            <v>5</v>
          </cell>
          <cell r="I97">
            <v>62500</v>
          </cell>
          <cell r="J97">
            <v>225000</v>
          </cell>
          <cell r="K97">
            <v>114605</v>
          </cell>
          <cell r="L97">
            <v>39041</v>
          </cell>
          <cell r="M97">
            <v>153646</v>
          </cell>
          <cell r="N97" t="str">
            <v>Venezuela - Caracas</v>
          </cell>
          <cell r="O97">
            <v>0.15</v>
          </cell>
          <cell r="P97">
            <v>24375</v>
          </cell>
          <cell r="Q97">
            <v>9375</v>
          </cell>
          <cell r="R97">
            <v>0.05</v>
          </cell>
          <cell r="S97">
            <v>8125</v>
          </cell>
          <cell r="T97">
            <v>0</v>
          </cell>
          <cell r="U97">
            <v>56547</v>
          </cell>
          <cell r="V97">
            <v>0</v>
          </cell>
          <cell r="W97">
            <v>0</v>
          </cell>
          <cell r="X97">
            <v>98422</v>
          </cell>
          <cell r="Y97">
            <v>152636</v>
          </cell>
          <cell r="Z97">
            <v>252068</v>
          </cell>
          <cell r="AA97">
            <v>377636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Analista Capacit. Sr.</v>
          </cell>
          <cell r="E98">
            <v>56</v>
          </cell>
          <cell r="F98">
            <v>4100</v>
          </cell>
          <cell r="G98">
            <v>0</v>
          </cell>
          <cell r="H98">
            <v>1.5</v>
          </cell>
          <cell r="I98">
            <v>6150</v>
          </cell>
          <cell r="J98">
            <v>59450</v>
          </cell>
          <cell r="K98">
            <v>40678</v>
          </cell>
          <cell r="L98">
            <v>4779</v>
          </cell>
          <cell r="M98">
            <v>45457</v>
          </cell>
          <cell r="N98" t="str">
            <v>Ecuador - Quito</v>
          </cell>
          <cell r="O98">
            <v>0.15</v>
          </cell>
          <cell r="P98">
            <v>7995</v>
          </cell>
          <cell r="Q98">
            <v>923</v>
          </cell>
          <cell r="R98">
            <v>0.15</v>
          </cell>
          <cell r="S98">
            <v>7995</v>
          </cell>
          <cell r="T98">
            <v>0</v>
          </cell>
          <cell r="U98">
            <v>21499</v>
          </cell>
          <cell r="V98">
            <v>0</v>
          </cell>
          <cell r="W98">
            <v>0</v>
          </cell>
          <cell r="X98">
            <v>38412</v>
          </cell>
          <cell r="Y98">
            <v>55705</v>
          </cell>
          <cell r="Z98">
            <v>83869</v>
          </cell>
          <cell r="AA98">
            <v>115155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Ing. De Ductos</v>
          </cell>
          <cell r="E99">
            <v>0</v>
          </cell>
          <cell r="F99">
            <v>4600</v>
          </cell>
          <cell r="G99">
            <v>0</v>
          </cell>
          <cell r="H99">
            <v>2.5</v>
          </cell>
          <cell r="I99">
            <v>11500</v>
          </cell>
          <cell r="J99">
            <v>71300</v>
          </cell>
          <cell r="K99">
            <v>44967</v>
          </cell>
          <cell r="L99">
            <v>8829</v>
          </cell>
          <cell r="M99">
            <v>53796</v>
          </cell>
          <cell r="N99" t="str">
            <v>Ecuador - Quito</v>
          </cell>
          <cell r="O99">
            <v>0.15</v>
          </cell>
          <cell r="P99">
            <v>8970</v>
          </cell>
          <cell r="Q99">
            <v>1725</v>
          </cell>
          <cell r="R99">
            <v>0.15</v>
          </cell>
          <cell r="S99">
            <v>8970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19665</v>
          </cell>
          <cell r="Y99">
            <v>27889</v>
          </cell>
          <cell r="Z99">
            <v>73461</v>
          </cell>
          <cell r="AA99">
            <v>99189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Deputy Manager</v>
          </cell>
          <cell r="E100">
            <v>0</v>
          </cell>
          <cell r="F100">
            <v>4000</v>
          </cell>
          <cell r="G100">
            <v>600</v>
          </cell>
          <cell r="H100">
            <v>1.5</v>
          </cell>
          <cell r="I100">
            <v>6900</v>
          </cell>
          <cell r="J100">
            <v>66700</v>
          </cell>
          <cell r="K100">
            <v>45178</v>
          </cell>
          <cell r="L100">
            <v>5287</v>
          </cell>
          <cell r="M100">
            <v>50465</v>
          </cell>
          <cell r="N100" t="str">
            <v>Cayman Islands</v>
          </cell>
          <cell r="O100">
            <v>0.15</v>
          </cell>
          <cell r="P100">
            <v>8970</v>
          </cell>
          <cell r="Q100">
            <v>1035</v>
          </cell>
          <cell r="R100">
            <v>0</v>
          </cell>
          <cell r="S100">
            <v>0</v>
          </cell>
          <cell r="T100">
            <v>0</v>
          </cell>
          <cell r="U100">
            <v>18200</v>
          </cell>
          <cell r="V100">
            <v>0</v>
          </cell>
          <cell r="W100">
            <v>21632</v>
          </cell>
          <cell r="X100">
            <v>49837</v>
          </cell>
          <cell r="Y100">
            <v>74125</v>
          </cell>
          <cell r="Z100">
            <v>100302</v>
          </cell>
          <cell r="AA100">
            <v>140825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Profesional Sr.</v>
          </cell>
          <cell r="E101">
            <v>0</v>
          </cell>
          <cell r="F101">
            <v>4066</v>
          </cell>
          <cell r="G101">
            <v>0</v>
          </cell>
          <cell r="H101">
            <v>1</v>
          </cell>
          <cell r="I101">
            <v>4066</v>
          </cell>
          <cell r="J101">
            <v>56924</v>
          </cell>
          <cell r="K101">
            <v>40732</v>
          </cell>
          <cell r="L101">
            <v>3193</v>
          </cell>
          <cell r="M101">
            <v>43925</v>
          </cell>
          <cell r="N101" t="str">
            <v>Ecuador - Quito</v>
          </cell>
          <cell r="O101">
            <v>0.15</v>
          </cell>
          <cell r="P101">
            <v>7929</v>
          </cell>
          <cell r="Q101">
            <v>610</v>
          </cell>
          <cell r="R101">
            <v>0.15</v>
          </cell>
          <cell r="S101">
            <v>7929</v>
          </cell>
          <cell r="T101">
            <v>0</v>
          </cell>
          <cell r="U101">
            <v>24166</v>
          </cell>
          <cell r="V101">
            <v>0</v>
          </cell>
          <cell r="W101">
            <v>0</v>
          </cell>
          <cell r="X101">
            <v>40634</v>
          </cell>
          <cell r="Y101">
            <v>58772</v>
          </cell>
          <cell r="Z101">
            <v>84559</v>
          </cell>
          <cell r="AA101">
            <v>115696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Lider Equipo</v>
          </cell>
          <cell r="E102">
            <v>0</v>
          </cell>
          <cell r="F102">
            <v>5246</v>
          </cell>
          <cell r="G102">
            <v>0</v>
          </cell>
          <cell r="H102">
            <v>4</v>
          </cell>
          <cell r="I102">
            <v>20984</v>
          </cell>
          <cell r="J102">
            <v>89182</v>
          </cell>
          <cell r="K102">
            <v>51727</v>
          </cell>
          <cell r="L102">
            <v>15007</v>
          </cell>
          <cell r="M102">
            <v>66734</v>
          </cell>
          <cell r="N102" t="str">
            <v>Ecuador - Quito</v>
          </cell>
          <cell r="O102">
            <v>0.15</v>
          </cell>
          <cell r="P102">
            <v>10230</v>
          </cell>
          <cell r="Q102">
            <v>3148</v>
          </cell>
          <cell r="R102">
            <v>0.15</v>
          </cell>
          <cell r="S102">
            <v>10230</v>
          </cell>
          <cell r="T102">
            <v>0</v>
          </cell>
          <cell r="U102">
            <v>33205</v>
          </cell>
          <cell r="V102">
            <v>0</v>
          </cell>
          <cell r="W102">
            <v>0</v>
          </cell>
          <cell r="X102">
            <v>56813</v>
          </cell>
          <cell r="Y102">
            <v>87075</v>
          </cell>
          <cell r="Z102">
            <v>123547</v>
          </cell>
          <cell r="AA102">
            <v>176257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Profesional Sr.</v>
          </cell>
          <cell r="E103">
            <v>0</v>
          </cell>
          <cell r="F103">
            <v>4898</v>
          </cell>
          <cell r="G103">
            <v>0</v>
          </cell>
          <cell r="H103">
            <v>2</v>
          </cell>
          <cell r="I103">
            <v>9796</v>
          </cell>
          <cell r="J103">
            <v>73470</v>
          </cell>
          <cell r="K103">
            <v>48032</v>
          </cell>
          <cell r="L103">
            <v>7543</v>
          </cell>
          <cell r="M103">
            <v>55575</v>
          </cell>
          <cell r="N103" t="str">
            <v>Venezuela - El Tigre</v>
          </cell>
          <cell r="O103">
            <v>0.15</v>
          </cell>
          <cell r="P103">
            <v>9551</v>
          </cell>
          <cell r="Q103">
            <v>1469</v>
          </cell>
          <cell r="R103">
            <v>0.15</v>
          </cell>
          <cell r="S103">
            <v>9551</v>
          </cell>
          <cell r="T103">
            <v>0</v>
          </cell>
          <cell r="U103">
            <v>3093</v>
          </cell>
          <cell r="V103">
            <v>0</v>
          </cell>
          <cell r="W103">
            <v>0</v>
          </cell>
          <cell r="X103">
            <v>23664</v>
          </cell>
          <cell r="Y103">
            <v>34704</v>
          </cell>
          <cell r="Z103">
            <v>79239</v>
          </cell>
          <cell r="AA103">
            <v>108174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 t="e">
            <v>#DIV/0!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0.15</v>
          </cell>
          <cell r="P104">
            <v>0</v>
          </cell>
          <cell r="Q104">
            <v>0</v>
          </cell>
          <cell r="R104" t="e">
            <v>#N/A</v>
          </cell>
          <cell r="S104" t="e">
            <v>#N/A</v>
          </cell>
          <cell r="T104" t="e">
            <v>#N/A</v>
          </cell>
          <cell r="U104">
            <v>0</v>
          </cell>
          <cell r="V104">
            <v>0</v>
          </cell>
          <cell r="W104">
            <v>0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 t="e">
            <v>#DIV/0!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0.15</v>
          </cell>
          <cell r="P105">
            <v>0</v>
          </cell>
          <cell r="Q105">
            <v>0</v>
          </cell>
          <cell r="R105" t="e">
            <v>#N/A</v>
          </cell>
          <cell r="S105" t="e">
            <v>#N/A</v>
          </cell>
          <cell r="T105" t="e">
            <v>#N/A</v>
          </cell>
          <cell r="U105">
            <v>0</v>
          </cell>
          <cell r="V105">
            <v>0</v>
          </cell>
          <cell r="W105">
            <v>0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 t="e">
            <v>#DIV/0!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0.15</v>
          </cell>
          <cell r="P106">
            <v>0</v>
          </cell>
          <cell r="Q106">
            <v>0</v>
          </cell>
          <cell r="R106" t="e">
            <v>#N/A</v>
          </cell>
          <cell r="S106" t="e">
            <v>#N/A</v>
          </cell>
          <cell r="T106" t="e">
            <v>#N/A</v>
          </cell>
          <cell r="U106">
            <v>0</v>
          </cell>
          <cell r="V106">
            <v>0</v>
          </cell>
          <cell r="W106">
            <v>0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</row>
      </sheetData>
      <sheetData sheetId="1"/>
      <sheetData sheetId="2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DESTINO</v>
          </cell>
          <cell r="E6" t="str">
            <v>Total Neto de la asignación internacional</v>
          </cell>
          <cell r="F6" t="str">
            <v>MENOS Compensación Variable neta</v>
          </cell>
          <cell r="G6" t="str">
            <v>SUB TOTAL</v>
          </cell>
          <cell r="H6" t="str">
            <v>Sueldos Netos abonados en ARGENTINA</v>
          </cell>
          <cell r="I6" t="str">
            <v>Sueldos Netos a abonar en el EXTERIOR</v>
          </cell>
        </row>
        <row r="7">
          <cell r="A7">
            <v>1008035725</v>
          </cell>
          <cell r="B7" t="str">
            <v>BIANCHETTI</v>
          </cell>
          <cell r="C7" t="str">
            <v>Miguel</v>
          </cell>
          <cell r="D7" t="str">
            <v>Brasil . Rio de Janeiro</v>
          </cell>
          <cell r="E7">
            <v>188900</v>
          </cell>
          <cell r="F7">
            <v>37941</v>
          </cell>
          <cell r="G7">
            <v>150959</v>
          </cell>
          <cell r="H7">
            <v>0</v>
          </cell>
          <cell r="I7">
            <v>150959</v>
          </cell>
        </row>
        <row r="8">
          <cell r="A8">
            <v>4006040386</v>
          </cell>
          <cell r="B8" t="str">
            <v>MARTINEZ</v>
          </cell>
          <cell r="C8" t="str">
            <v>Aníbal</v>
          </cell>
          <cell r="D8" t="str">
            <v>Brasil . Rio de Janeiro</v>
          </cell>
          <cell r="E8">
            <v>68269</v>
          </cell>
          <cell r="F8">
            <v>7073</v>
          </cell>
          <cell r="G8">
            <v>61196</v>
          </cell>
          <cell r="H8">
            <v>0</v>
          </cell>
          <cell r="I8">
            <v>61196</v>
          </cell>
        </row>
        <row r="9">
          <cell r="A9">
            <v>4010941885</v>
          </cell>
          <cell r="B9" t="str">
            <v>DIPINTO CAFIERO</v>
          </cell>
          <cell r="C9" t="str">
            <v>Roberto</v>
          </cell>
          <cell r="D9" t="str">
            <v>Bolivia - Sta. Cruz de la Sierra</v>
          </cell>
          <cell r="E9">
            <v>235755</v>
          </cell>
          <cell r="F9">
            <v>41973</v>
          </cell>
          <cell r="G9">
            <v>193782</v>
          </cell>
          <cell r="H9">
            <v>0</v>
          </cell>
          <cell r="I9">
            <v>193782</v>
          </cell>
        </row>
        <row r="10">
          <cell r="A10">
            <v>1013683522</v>
          </cell>
          <cell r="B10" t="str">
            <v>RAFFAELI</v>
          </cell>
          <cell r="C10" t="str">
            <v>Nestor</v>
          </cell>
          <cell r="D10" t="str">
            <v>Bolivia - Sta. Cruz de la Sierra</v>
          </cell>
          <cell r="E10">
            <v>98151</v>
          </cell>
          <cell r="F10">
            <v>0</v>
          </cell>
          <cell r="G10">
            <v>98151</v>
          </cell>
          <cell r="H10">
            <v>0</v>
          </cell>
          <cell r="I10">
            <v>98151</v>
          </cell>
        </row>
        <row r="11">
          <cell r="A11">
            <v>1018773480</v>
          </cell>
          <cell r="B11" t="str">
            <v>BENEDINI</v>
          </cell>
          <cell r="C11" t="str">
            <v>Adolfo</v>
          </cell>
          <cell r="D11" t="str">
            <v>Bolivia - Sta. Cruz de la Sierra</v>
          </cell>
          <cell r="E11">
            <v>109018</v>
          </cell>
          <cell r="F11">
            <v>10491</v>
          </cell>
          <cell r="G11">
            <v>98527</v>
          </cell>
          <cell r="H11">
            <v>0</v>
          </cell>
          <cell r="I11">
            <v>98527</v>
          </cell>
        </row>
        <row r="12">
          <cell r="A12">
            <v>1006437773</v>
          </cell>
          <cell r="B12" t="str">
            <v>BARRERA</v>
          </cell>
          <cell r="C12" t="str">
            <v>Ramón</v>
          </cell>
          <cell r="D12" t="str">
            <v>Perú - Talara</v>
          </cell>
          <cell r="E12">
            <v>112873</v>
          </cell>
          <cell r="F12">
            <v>9423</v>
          </cell>
          <cell r="G12">
            <v>103450</v>
          </cell>
          <cell r="H12">
            <v>0</v>
          </cell>
          <cell r="I12">
            <v>103450</v>
          </cell>
        </row>
        <row r="13">
          <cell r="A13">
            <v>1012021076</v>
          </cell>
          <cell r="B13" t="str">
            <v>BENITO</v>
          </cell>
          <cell r="C13" t="str">
            <v>José</v>
          </cell>
          <cell r="D13" t="str">
            <v>Perú - Talara</v>
          </cell>
          <cell r="E13">
            <v>120072</v>
          </cell>
          <cell r="F13">
            <v>9772</v>
          </cell>
          <cell r="G13">
            <v>110300</v>
          </cell>
          <cell r="H13">
            <v>0</v>
          </cell>
          <cell r="I13">
            <v>110300</v>
          </cell>
        </row>
        <row r="14">
          <cell r="A14">
            <v>4008065048</v>
          </cell>
          <cell r="B14" t="str">
            <v>BOLENTINI</v>
          </cell>
          <cell r="C14" t="str">
            <v>Sergio Daneil</v>
          </cell>
          <cell r="D14" t="str">
            <v>Ecuador - Quito</v>
          </cell>
          <cell r="E14">
            <v>180224</v>
          </cell>
          <cell r="F14">
            <v>21643</v>
          </cell>
          <cell r="G14">
            <v>158581</v>
          </cell>
          <cell r="H14">
            <v>0</v>
          </cell>
          <cell r="I14">
            <v>158581</v>
          </cell>
        </row>
        <row r="15">
          <cell r="A15">
            <v>1013970682</v>
          </cell>
          <cell r="B15" t="str">
            <v>BONAVIA</v>
          </cell>
          <cell r="C15" t="str">
            <v xml:space="preserve">Osvaldo </v>
          </cell>
          <cell r="D15" t="str">
            <v>Perú - Talara</v>
          </cell>
          <cell r="E15">
            <v>98387</v>
          </cell>
          <cell r="F15">
            <v>10647</v>
          </cell>
          <cell r="G15">
            <v>87740</v>
          </cell>
          <cell r="H15">
            <v>0</v>
          </cell>
          <cell r="I15">
            <v>87740</v>
          </cell>
        </row>
        <row r="16">
          <cell r="A16">
            <v>1012064446</v>
          </cell>
          <cell r="B16" t="str">
            <v>BUSCHIAZZO</v>
          </cell>
          <cell r="C16" t="str">
            <v>Hector Horacio</v>
          </cell>
          <cell r="D16" t="str">
            <v>Ecuador - Quito</v>
          </cell>
          <cell r="E16">
            <v>113406</v>
          </cell>
          <cell r="F16">
            <v>10300</v>
          </cell>
          <cell r="G16">
            <v>103106</v>
          </cell>
          <cell r="H16">
            <v>0</v>
          </cell>
          <cell r="I16">
            <v>103106</v>
          </cell>
        </row>
        <row r="17">
          <cell r="A17">
            <v>1014625968</v>
          </cell>
          <cell r="B17" t="str">
            <v>CANCELLIERI</v>
          </cell>
          <cell r="C17" t="str">
            <v>Eduardo Alfredo</v>
          </cell>
          <cell r="D17" t="str">
            <v>Perú - Talara</v>
          </cell>
          <cell r="E17">
            <v>182407</v>
          </cell>
          <cell r="F17">
            <v>18610</v>
          </cell>
          <cell r="G17">
            <v>163797</v>
          </cell>
          <cell r="H17">
            <v>0</v>
          </cell>
          <cell r="I17">
            <v>163797</v>
          </cell>
        </row>
        <row r="18">
          <cell r="A18">
            <v>1008341804</v>
          </cell>
          <cell r="B18" t="str">
            <v>FUNARO CHAÑAL</v>
          </cell>
          <cell r="C18" t="str">
            <v>Juan Carlos</v>
          </cell>
          <cell r="D18" t="str">
            <v>Perú - Talara</v>
          </cell>
          <cell r="E18">
            <v>121495</v>
          </cell>
          <cell r="F18">
            <v>10571</v>
          </cell>
          <cell r="G18">
            <v>110924</v>
          </cell>
          <cell r="H18">
            <v>0</v>
          </cell>
          <cell r="I18">
            <v>110924</v>
          </cell>
        </row>
        <row r="19">
          <cell r="A19">
            <v>1018429834</v>
          </cell>
          <cell r="B19" t="str">
            <v>GUIÑAZU</v>
          </cell>
          <cell r="C19" t="str">
            <v>Alfredo Walter</v>
          </cell>
          <cell r="D19" t="str">
            <v>Ecuador - Quito</v>
          </cell>
          <cell r="E19">
            <v>95238</v>
          </cell>
          <cell r="F19">
            <v>6802</v>
          </cell>
          <cell r="G19">
            <v>88436</v>
          </cell>
          <cell r="H19">
            <v>0</v>
          </cell>
          <cell r="I19">
            <v>88436</v>
          </cell>
        </row>
        <row r="20">
          <cell r="A20">
            <v>1016415959</v>
          </cell>
          <cell r="B20" t="str">
            <v>GUTIERREZ</v>
          </cell>
          <cell r="C20" t="str">
            <v>Fabián Edgardo</v>
          </cell>
          <cell r="D20" t="str">
            <v>Perú - Talara</v>
          </cell>
          <cell r="E20">
            <v>135327</v>
          </cell>
          <cell r="F20">
            <v>10694</v>
          </cell>
          <cell r="G20">
            <v>124633</v>
          </cell>
          <cell r="H20">
            <v>0</v>
          </cell>
          <cell r="I20">
            <v>124633</v>
          </cell>
        </row>
        <row r="21">
          <cell r="A21">
            <v>1013997164</v>
          </cell>
          <cell r="B21" t="str">
            <v>JARAMILLO</v>
          </cell>
          <cell r="C21" t="str">
            <v>Carlos Alberto</v>
          </cell>
          <cell r="D21" t="str">
            <v>Perú - Talara</v>
          </cell>
          <cell r="E21">
            <v>97098</v>
          </cell>
          <cell r="F21">
            <v>0</v>
          </cell>
          <cell r="G21">
            <v>97098</v>
          </cell>
          <cell r="H21">
            <v>0</v>
          </cell>
          <cell r="I21">
            <v>97098</v>
          </cell>
        </row>
        <row r="22">
          <cell r="A22">
            <v>1011904267</v>
          </cell>
          <cell r="B22" t="str">
            <v>JAVIER</v>
          </cell>
          <cell r="C22" t="str">
            <v>Ruben Ignacio</v>
          </cell>
          <cell r="D22" t="str">
            <v>Perú - Talara</v>
          </cell>
          <cell r="E22">
            <v>94176</v>
          </cell>
          <cell r="F22">
            <v>0</v>
          </cell>
          <cell r="G22">
            <v>94176</v>
          </cell>
          <cell r="H22">
            <v>0</v>
          </cell>
          <cell r="I22">
            <v>94176</v>
          </cell>
        </row>
        <row r="23">
          <cell r="A23">
            <v>1011741656</v>
          </cell>
          <cell r="B23" t="str">
            <v>LLOYD</v>
          </cell>
          <cell r="C23" t="str">
            <v>Roberto Daniel</v>
          </cell>
          <cell r="D23" t="str">
            <v>Perú - Talara</v>
          </cell>
          <cell r="E23">
            <v>133832</v>
          </cell>
          <cell r="F23">
            <v>10116</v>
          </cell>
          <cell r="G23">
            <v>123716</v>
          </cell>
          <cell r="H23">
            <v>0</v>
          </cell>
          <cell r="I23">
            <v>123716</v>
          </cell>
        </row>
        <row r="24">
          <cell r="A24">
            <v>1013708736</v>
          </cell>
          <cell r="B24" t="str">
            <v>LOPEZ</v>
          </cell>
          <cell r="C24" t="str">
            <v>Leandro Leslie</v>
          </cell>
          <cell r="D24" t="str">
            <v>Perú - Talara</v>
          </cell>
          <cell r="E24">
            <v>106196</v>
          </cell>
          <cell r="F24">
            <v>0</v>
          </cell>
          <cell r="G24">
            <v>106196</v>
          </cell>
          <cell r="H24">
            <v>0</v>
          </cell>
          <cell r="I24">
            <v>106196</v>
          </cell>
        </row>
        <row r="25">
          <cell r="A25">
            <v>5013229616</v>
          </cell>
          <cell r="B25" t="str">
            <v>MC GREGOR</v>
          </cell>
          <cell r="C25" t="str">
            <v>Peter Malcolm</v>
          </cell>
          <cell r="D25" t="str">
            <v>Perú - Talara</v>
          </cell>
          <cell r="E25">
            <v>129704</v>
          </cell>
          <cell r="F25">
            <v>20586</v>
          </cell>
          <cell r="G25">
            <v>109118</v>
          </cell>
          <cell r="H25">
            <v>0</v>
          </cell>
          <cell r="I25">
            <v>109118</v>
          </cell>
        </row>
        <row r="26">
          <cell r="A26">
            <v>1016868207</v>
          </cell>
          <cell r="B26" t="str">
            <v>MUSRI</v>
          </cell>
          <cell r="C26" t="str">
            <v>Daniel Amado</v>
          </cell>
          <cell r="D26" t="str">
            <v>Ecuador - Quito</v>
          </cell>
          <cell r="E26">
            <v>153454</v>
          </cell>
          <cell r="F26">
            <v>18465</v>
          </cell>
          <cell r="G26">
            <v>134989</v>
          </cell>
          <cell r="H26">
            <v>47730</v>
          </cell>
          <cell r="I26">
            <v>87259</v>
          </cell>
        </row>
        <row r="27">
          <cell r="A27">
            <v>1014122177</v>
          </cell>
          <cell r="B27" t="str">
            <v>PARDO</v>
          </cell>
          <cell r="C27" t="str">
            <v>Jorge Héctor</v>
          </cell>
          <cell r="D27" t="str">
            <v>Perú - Talara</v>
          </cell>
          <cell r="E27">
            <v>131447</v>
          </cell>
          <cell r="F27">
            <v>10163</v>
          </cell>
          <cell r="G27">
            <v>121284</v>
          </cell>
          <cell r="H27">
            <v>0</v>
          </cell>
          <cell r="I27">
            <v>121284</v>
          </cell>
        </row>
        <row r="28">
          <cell r="A28">
            <v>1008148229</v>
          </cell>
          <cell r="B28" t="str">
            <v>PIRAN</v>
          </cell>
          <cell r="C28" t="str">
            <v>Orlando Juan</v>
          </cell>
          <cell r="D28" t="str">
            <v>Ecuador - Quito</v>
          </cell>
          <cell r="E28">
            <v>279445</v>
          </cell>
          <cell r="F28">
            <v>66571</v>
          </cell>
          <cell r="G28">
            <v>212874</v>
          </cell>
          <cell r="H28">
            <v>0</v>
          </cell>
          <cell r="I28">
            <v>212874</v>
          </cell>
        </row>
        <row r="29">
          <cell r="A29">
            <v>1012495096</v>
          </cell>
          <cell r="B29" t="str">
            <v>TORRES</v>
          </cell>
          <cell r="C29" t="str">
            <v>Rodolfo</v>
          </cell>
          <cell r="D29" t="str">
            <v>Perú - Talara</v>
          </cell>
          <cell r="E29">
            <v>135017</v>
          </cell>
          <cell r="F29">
            <v>10510</v>
          </cell>
          <cell r="G29">
            <v>124507</v>
          </cell>
          <cell r="H29">
            <v>0</v>
          </cell>
          <cell r="I29">
            <v>124507</v>
          </cell>
        </row>
        <row r="30">
          <cell r="A30">
            <v>4009804911</v>
          </cell>
          <cell r="B30" t="str">
            <v>LAMANNA</v>
          </cell>
          <cell r="C30" t="str">
            <v>Darío</v>
          </cell>
          <cell r="D30" t="str">
            <v>Ecuador - Quito</v>
          </cell>
          <cell r="E30">
            <v>96701</v>
          </cell>
          <cell r="F30">
            <v>7058</v>
          </cell>
          <cell r="G30">
            <v>89643</v>
          </cell>
          <cell r="H30">
            <v>0</v>
          </cell>
          <cell r="I30">
            <v>89643</v>
          </cell>
        </row>
        <row r="31">
          <cell r="A31">
            <v>1013564008</v>
          </cell>
          <cell r="B31" t="str">
            <v>ELVAS</v>
          </cell>
          <cell r="C31" t="str">
            <v>Marcelo Ricardo</v>
          </cell>
          <cell r="D31" t="str">
            <v>Venezuela - Maracaibo</v>
          </cell>
          <cell r="E31">
            <v>208405</v>
          </cell>
          <cell r="F31">
            <v>29553</v>
          </cell>
          <cell r="G31">
            <v>178852</v>
          </cell>
          <cell r="H31">
            <v>47183</v>
          </cell>
          <cell r="I31">
            <v>131669</v>
          </cell>
        </row>
        <row r="32">
          <cell r="A32">
            <v>1007615145</v>
          </cell>
          <cell r="B32" t="str">
            <v>URRIJOLA</v>
          </cell>
          <cell r="C32" t="str">
            <v>Ruben Rogelio</v>
          </cell>
          <cell r="D32" t="str">
            <v>Venezuela - El Tigre</v>
          </cell>
          <cell r="E32">
            <v>127679</v>
          </cell>
          <cell r="F32">
            <v>18383</v>
          </cell>
          <cell r="G32">
            <v>109296</v>
          </cell>
          <cell r="H32">
            <v>43729</v>
          </cell>
          <cell r="I32">
            <v>65567</v>
          </cell>
        </row>
        <row r="33">
          <cell r="A33">
            <v>1008311034</v>
          </cell>
          <cell r="B33" t="str">
            <v>IANNACI</v>
          </cell>
          <cell r="C33" t="str">
            <v>Nestor</v>
          </cell>
          <cell r="D33" t="str">
            <v>Venezuela - Caracas</v>
          </cell>
          <cell r="E33">
            <v>129317</v>
          </cell>
          <cell r="F33">
            <v>9249</v>
          </cell>
          <cell r="G33">
            <v>120068</v>
          </cell>
          <cell r="H33">
            <v>32952</v>
          </cell>
          <cell r="I33">
            <v>87116</v>
          </cell>
        </row>
        <row r="34">
          <cell r="A34">
            <v>1012638017</v>
          </cell>
          <cell r="B34" t="str">
            <v>ROSA</v>
          </cell>
          <cell r="C34" t="str">
            <v>Pablo</v>
          </cell>
          <cell r="D34" t="str">
            <v>Venezuela - Caracas</v>
          </cell>
          <cell r="E34">
            <v>126238</v>
          </cell>
          <cell r="F34">
            <v>9038</v>
          </cell>
          <cell r="G34">
            <v>117200</v>
          </cell>
          <cell r="H34">
            <v>31249</v>
          </cell>
          <cell r="I34">
            <v>85951</v>
          </cell>
        </row>
        <row r="35">
          <cell r="A35">
            <v>1006392188</v>
          </cell>
          <cell r="B35" t="str">
            <v>AHUMADA</v>
          </cell>
          <cell r="C35" t="str">
            <v>Alberto Ricardo</v>
          </cell>
          <cell r="D35" t="str">
            <v>Venezuela - Maracaibo</v>
          </cell>
          <cell r="E35">
            <v>63207</v>
          </cell>
          <cell r="F35">
            <v>0</v>
          </cell>
          <cell r="G35">
            <v>63207</v>
          </cell>
          <cell r="H35">
            <v>32312</v>
          </cell>
          <cell r="I35">
            <v>30895</v>
          </cell>
        </row>
        <row r="36">
          <cell r="A36">
            <v>1013035789</v>
          </cell>
          <cell r="B36" t="str">
            <v>BARBUGLI</v>
          </cell>
          <cell r="C36" t="str">
            <v>Jorge Alberto</v>
          </cell>
          <cell r="D36" t="str">
            <v>Venezuela - Maracaibo</v>
          </cell>
          <cell r="E36">
            <v>90031</v>
          </cell>
          <cell r="F36">
            <v>10326</v>
          </cell>
          <cell r="G36">
            <v>79705</v>
          </cell>
          <cell r="H36">
            <v>37458</v>
          </cell>
          <cell r="I36">
            <v>42247</v>
          </cell>
        </row>
        <row r="37">
          <cell r="A37">
            <v>1017472934</v>
          </cell>
          <cell r="B37" t="str">
            <v>LAPEGNA</v>
          </cell>
          <cell r="C37" t="str">
            <v>Daniel Alberto</v>
          </cell>
          <cell r="D37" t="str">
            <v>Venezuela - Caracas</v>
          </cell>
          <cell r="E37">
            <v>109770</v>
          </cell>
          <cell r="F37">
            <v>8909</v>
          </cell>
          <cell r="G37">
            <v>100861</v>
          </cell>
          <cell r="H37">
            <v>35817</v>
          </cell>
          <cell r="I37">
            <v>65044</v>
          </cell>
        </row>
        <row r="38">
          <cell r="A38">
            <v>1010528765</v>
          </cell>
          <cell r="B38" t="str">
            <v>HERRERA</v>
          </cell>
          <cell r="C38" t="str">
            <v>José Luis</v>
          </cell>
          <cell r="D38" t="str">
            <v>Venezuela - Caracas</v>
          </cell>
          <cell r="E38">
            <v>68508</v>
          </cell>
          <cell r="F38">
            <v>0</v>
          </cell>
          <cell r="G38">
            <v>68508</v>
          </cell>
          <cell r="H38">
            <v>25512</v>
          </cell>
          <cell r="I38">
            <v>42996</v>
          </cell>
        </row>
        <row r="39">
          <cell r="A39">
            <v>1012593155</v>
          </cell>
          <cell r="B39" t="str">
            <v>MERCADO</v>
          </cell>
          <cell r="C39" t="str">
            <v>Horacio Manuel</v>
          </cell>
          <cell r="D39" t="str">
            <v>Venezuela - Maracaibo</v>
          </cell>
          <cell r="E39">
            <v>65007</v>
          </cell>
          <cell r="F39">
            <v>0</v>
          </cell>
          <cell r="G39">
            <v>65007</v>
          </cell>
          <cell r="H39">
            <v>27894</v>
          </cell>
          <cell r="I39">
            <v>37113</v>
          </cell>
        </row>
        <row r="40">
          <cell r="A40">
            <v>1011355230</v>
          </cell>
          <cell r="B40" t="str">
            <v>MOHANNA</v>
          </cell>
          <cell r="C40" t="str">
            <v>Julio César</v>
          </cell>
          <cell r="D40" t="str">
            <v>Venezuela - Maracaibo</v>
          </cell>
          <cell r="E40">
            <v>67813</v>
          </cell>
          <cell r="F40">
            <v>0</v>
          </cell>
          <cell r="G40">
            <v>67813</v>
          </cell>
          <cell r="H40">
            <v>35486</v>
          </cell>
          <cell r="I40">
            <v>32327</v>
          </cell>
        </row>
        <row r="41">
          <cell r="A41">
            <v>1010670880</v>
          </cell>
          <cell r="B41" t="str">
            <v>MONACO</v>
          </cell>
          <cell r="C41" t="str">
            <v>Daniel Hugo</v>
          </cell>
          <cell r="D41" t="str">
            <v>Venezuela - Maracaibo</v>
          </cell>
          <cell r="E41">
            <v>116773</v>
          </cell>
          <cell r="F41">
            <v>11639</v>
          </cell>
          <cell r="G41">
            <v>105134</v>
          </cell>
          <cell r="H41">
            <v>30808</v>
          </cell>
          <cell r="I41">
            <v>74326</v>
          </cell>
        </row>
        <row r="42">
          <cell r="A42">
            <v>1011845932</v>
          </cell>
          <cell r="B42" t="str">
            <v>PARON</v>
          </cell>
          <cell r="C42" t="str">
            <v>Roberto Anibal</v>
          </cell>
          <cell r="D42" t="str">
            <v>Venezuela - Maracaibo</v>
          </cell>
          <cell r="E42">
            <v>141634</v>
          </cell>
          <cell r="F42">
            <v>20212</v>
          </cell>
          <cell r="G42">
            <v>121422</v>
          </cell>
          <cell r="H42">
            <v>36772</v>
          </cell>
          <cell r="I42">
            <v>84650</v>
          </cell>
        </row>
        <row r="43">
          <cell r="A43">
            <v>1018080721</v>
          </cell>
          <cell r="B43" t="str">
            <v>PERALTA</v>
          </cell>
          <cell r="C43" t="str">
            <v>Enrique Alfredo</v>
          </cell>
          <cell r="D43" t="str">
            <v>Venezuela - Caracas</v>
          </cell>
          <cell r="E43">
            <v>75689</v>
          </cell>
          <cell r="F43">
            <v>5088</v>
          </cell>
          <cell r="G43">
            <v>70601</v>
          </cell>
          <cell r="H43">
            <v>23054</v>
          </cell>
          <cell r="I43">
            <v>47547</v>
          </cell>
        </row>
        <row r="44">
          <cell r="A44">
            <v>1093519062</v>
          </cell>
          <cell r="B44" t="str">
            <v>REATEGUI SORIA</v>
          </cell>
          <cell r="C44" t="str">
            <v>Artemio</v>
          </cell>
          <cell r="D44" t="str">
            <v>Venezuela - Maracaibo</v>
          </cell>
          <cell r="E44">
            <v>91986</v>
          </cell>
          <cell r="F44">
            <v>10424</v>
          </cell>
          <cell r="G44">
            <v>81562</v>
          </cell>
          <cell r="H44">
            <v>37458</v>
          </cell>
          <cell r="I44">
            <v>44104</v>
          </cell>
        </row>
        <row r="45">
          <cell r="A45">
            <v>1013333465</v>
          </cell>
          <cell r="B45" t="str">
            <v>RECCHIA</v>
          </cell>
          <cell r="C45" t="str">
            <v>Marcelo</v>
          </cell>
          <cell r="D45" t="str">
            <v>Venezuela - Caracas</v>
          </cell>
          <cell r="E45">
            <v>242623</v>
          </cell>
          <cell r="F45">
            <v>35750</v>
          </cell>
          <cell r="G45">
            <v>206873</v>
          </cell>
          <cell r="H45">
            <v>44283</v>
          </cell>
          <cell r="I45">
            <v>162590</v>
          </cell>
        </row>
        <row r="46">
          <cell r="A46">
            <v>1008318885</v>
          </cell>
          <cell r="B46" t="str">
            <v>AMOROSO</v>
          </cell>
          <cell r="C46" t="str">
            <v>Juan Carlos</v>
          </cell>
          <cell r="D46" t="str">
            <v>Ecuador - Quito</v>
          </cell>
          <cell r="E46">
            <v>263109</v>
          </cell>
          <cell r="F46">
            <v>35578</v>
          </cell>
          <cell r="G46">
            <v>227531</v>
          </cell>
          <cell r="H46">
            <v>47685</v>
          </cell>
          <cell r="I46">
            <v>179846</v>
          </cell>
        </row>
        <row r="47">
          <cell r="A47">
            <v>1012057492</v>
          </cell>
          <cell r="B47" t="str">
            <v>CORFIELD</v>
          </cell>
          <cell r="C47" t="str">
            <v>Ricardo J.</v>
          </cell>
          <cell r="D47" t="str">
            <v>Venezuela - El Tigre</v>
          </cell>
          <cell r="E47">
            <v>149875</v>
          </cell>
          <cell r="F47">
            <v>20311</v>
          </cell>
          <cell r="G47">
            <v>129564</v>
          </cell>
          <cell r="H47">
            <v>30671</v>
          </cell>
          <cell r="I47">
            <v>98893</v>
          </cell>
        </row>
        <row r="48">
          <cell r="A48">
            <v>1017144927</v>
          </cell>
          <cell r="B48" t="str">
            <v>DI PIERRO</v>
          </cell>
          <cell r="C48" t="str">
            <v>Esteban</v>
          </cell>
          <cell r="D48" t="str">
            <v>Venezuela - Caracas</v>
          </cell>
          <cell r="E48">
            <v>71396</v>
          </cell>
          <cell r="F48">
            <v>8578</v>
          </cell>
          <cell r="G48">
            <v>62818</v>
          </cell>
          <cell r="H48">
            <v>26439</v>
          </cell>
          <cell r="I48">
            <v>36379</v>
          </cell>
        </row>
        <row r="49">
          <cell r="A49">
            <v>1011303322</v>
          </cell>
          <cell r="B49" t="str">
            <v>GIONGO</v>
          </cell>
          <cell r="C49" t="str">
            <v>Luis</v>
          </cell>
          <cell r="D49" t="str">
            <v>Venezuela - El Tigre</v>
          </cell>
          <cell r="E49">
            <v>81342</v>
          </cell>
          <cell r="F49">
            <v>0</v>
          </cell>
          <cell r="G49">
            <v>81342</v>
          </cell>
          <cell r="H49">
            <v>26197</v>
          </cell>
          <cell r="I49">
            <v>55145</v>
          </cell>
        </row>
        <row r="50">
          <cell r="A50">
            <v>1008435173</v>
          </cell>
          <cell r="B50" t="str">
            <v>MALFETANA</v>
          </cell>
          <cell r="C50" t="str">
            <v>Angel Omar</v>
          </cell>
          <cell r="D50" t="str">
            <v>Ecuador - Quito</v>
          </cell>
          <cell r="E50">
            <v>115066</v>
          </cell>
          <cell r="F50">
            <v>10647</v>
          </cell>
          <cell r="G50">
            <v>104419</v>
          </cell>
          <cell r="H50">
            <v>37863</v>
          </cell>
          <cell r="I50">
            <v>66556</v>
          </cell>
        </row>
        <row r="51">
          <cell r="A51">
            <v>1010189991</v>
          </cell>
          <cell r="B51" t="str">
            <v>ORTULAN</v>
          </cell>
          <cell r="C51" t="str">
            <v>Jorge Carlos</v>
          </cell>
          <cell r="D51" t="str">
            <v>Venezuela - Caracas</v>
          </cell>
          <cell r="E51">
            <v>130140</v>
          </cell>
          <cell r="F51">
            <v>13394</v>
          </cell>
          <cell r="G51">
            <v>116746</v>
          </cell>
          <cell r="H51">
            <v>22731</v>
          </cell>
          <cell r="I51">
            <v>94015</v>
          </cell>
        </row>
        <row r="52">
          <cell r="A52">
            <v>1013733981</v>
          </cell>
          <cell r="B52" t="str">
            <v>ALMONACID</v>
          </cell>
          <cell r="C52" t="str">
            <v>Jorge Daniel</v>
          </cell>
          <cell r="D52" t="str">
            <v>Venezuela - El Tigre</v>
          </cell>
          <cell r="E52">
            <v>103248</v>
          </cell>
          <cell r="F52">
            <v>8843</v>
          </cell>
          <cell r="G52">
            <v>94405</v>
          </cell>
          <cell r="H52">
            <v>28438</v>
          </cell>
          <cell r="I52">
            <v>65967</v>
          </cell>
        </row>
        <row r="53">
          <cell r="A53">
            <v>1007602217</v>
          </cell>
          <cell r="B53" t="str">
            <v>BAUZA</v>
          </cell>
          <cell r="C53" t="str">
            <v>Carlos</v>
          </cell>
          <cell r="D53" t="str">
            <v>Venezuela - El Tigre</v>
          </cell>
          <cell r="E53">
            <v>85908</v>
          </cell>
          <cell r="F53">
            <v>6902</v>
          </cell>
          <cell r="G53">
            <v>79006</v>
          </cell>
          <cell r="H53">
            <v>44344</v>
          </cell>
          <cell r="I53">
            <v>34662</v>
          </cell>
        </row>
        <row r="54">
          <cell r="A54">
            <v>1011640847</v>
          </cell>
          <cell r="B54" t="str">
            <v>CINQUEGRANI</v>
          </cell>
          <cell r="C54" t="str">
            <v>Alberto Omar</v>
          </cell>
          <cell r="D54" t="str">
            <v>Venezuela - Caracas</v>
          </cell>
          <cell r="E54">
            <v>158200</v>
          </cell>
          <cell r="F54">
            <v>19417</v>
          </cell>
          <cell r="G54">
            <v>138783</v>
          </cell>
          <cell r="H54">
            <v>36847</v>
          </cell>
          <cell r="I54">
            <v>101936</v>
          </cell>
        </row>
        <row r="55">
          <cell r="A55">
            <v>1007687952</v>
          </cell>
          <cell r="B55" t="str">
            <v>GAREIS</v>
          </cell>
          <cell r="C55" t="str">
            <v>Juan Eduardo</v>
          </cell>
          <cell r="D55" t="str">
            <v>Venezuela - El Tigre</v>
          </cell>
          <cell r="E55">
            <v>84552</v>
          </cell>
          <cell r="F55">
            <v>0</v>
          </cell>
          <cell r="G55">
            <v>84552</v>
          </cell>
          <cell r="H55">
            <v>25492</v>
          </cell>
          <cell r="I55">
            <v>59060</v>
          </cell>
        </row>
        <row r="56">
          <cell r="A56">
            <v>1008585113</v>
          </cell>
          <cell r="B56" t="str">
            <v>GRUEN</v>
          </cell>
          <cell r="C56" t="str">
            <v>Carlos</v>
          </cell>
          <cell r="D56" t="str">
            <v>Venezuela - El Tigre</v>
          </cell>
          <cell r="E56">
            <v>62723</v>
          </cell>
          <cell r="F56">
            <v>0</v>
          </cell>
          <cell r="G56">
            <v>62723</v>
          </cell>
          <cell r="H56">
            <v>37109</v>
          </cell>
          <cell r="I56">
            <v>25614</v>
          </cell>
        </row>
        <row r="57">
          <cell r="A57">
            <v>1011612422</v>
          </cell>
          <cell r="B57" t="str">
            <v>MAGGIONI</v>
          </cell>
          <cell r="C57" t="str">
            <v>Aldo Jorge</v>
          </cell>
          <cell r="D57" t="str">
            <v>Venezuela - El Tigre</v>
          </cell>
          <cell r="E57">
            <v>107187</v>
          </cell>
          <cell r="F57">
            <v>11087</v>
          </cell>
          <cell r="G57">
            <v>96100</v>
          </cell>
          <cell r="H57">
            <v>31580</v>
          </cell>
          <cell r="I57">
            <v>64520</v>
          </cell>
        </row>
        <row r="58">
          <cell r="A58">
            <v>1011413232</v>
          </cell>
          <cell r="B58" t="str">
            <v>NAVARRO</v>
          </cell>
          <cell r="C58" t="str">
            <v>Jorge Rafael</v>
          </cell>
          <cell r="D58" t="str">
            <v>Venezuela - Caracas</v>
          </cell>
          <cell r="E58">
            <v>259821</v>
          </cell>
          <cell r="F58">
            <v>37274</v>
          </cell>
          <cell r="G58">
            <v>222547</v>
          </cell>
          <cell r="H58">
            <v>53554</v>
          </cell>
          <cell r="I58">
            <v>168993</v>
          </cell>
        </row>
        <row r="59">
          <cell r="A59">
            <v>1013735426</v>
          </cell>
          <cell r="B59" t="str">
            <v>NOVILLO</v>
          </cell>
          <cell r="C59" t="str">
            <v>Gumersindo Sergio</v>
          </cell>
          <cell r="D59" t="str">
            <v>Venezuela - El Tigre</v>
          </cell>
          <cell r="E59">
            <v>115813</v>
          </cell>
          <cell r="F59">
            <v>13592</v>
          </cell>
          <cell r="G59">
            <v>102221</v>
          </cell>
          <cell r="H59">
            <v>35275</v>
          </cell>
          <cell r="I59">
            <v>66946</v>
          </cell>
        </row>
        <row r="60">
          <cell r="A60">
            <v>1014781064</v>
          </cell>
          <cell r="B60" t="str">
            <v>ROLANDO</v>
          </cell>
          <cell r="C60" t="str">
            <v>Roberto</v>
          </cell>
          <cell r="D60" t="str">
            <v>Venezuela - El Tigre</v>
          </cell>
          <cell r="E60">
            <v>63459</v>
          </cell>
          <cell r="F60">
            <v>0</v>
          </cell>
          <cell r="G60">
            <v>63459</v>
          </cell>
          <cell r="H60">
            <v>30006</v>
          </cell>
          <cell r="I60">
            <v>33453</v>
          </cell>
        </row>
        <row r="61">
          <cell r="A61">
            <v>1014625494</v>
          </cell>
          <cell r="B61" t="str">
            <v>SALDAÑO</v>
          </cell>
          <cell r="C61" t="str">
            <v>Hector Roberto</v>
          </cell>
          <cell r="D61" t="str">
            <v>Venezuela - Caracas</v>
          </cell>
          <cell r="E61">
            <v>159300</v>
          </cell>
          <cell r="F61">
            <v>19506</v>
          </cell>
          <cell r="G61">
            <v>139794</v>
          </cell>
          <cell r="H61">
            <v>37624</v>
          </cell>
          <cell r="I61">
            <v>102170</v>
          </cell>
        </row>
        <row r="62">
          <cell r="A62">
            <v>1012978960</v>
          </cell>
          <cell r="B62" t="str">
            <v>SHAE</v>
          </cell>
          <cell r="C62" t="str">
            <v>Nelson Arturo</v>
          </cell>
          <cell r="D62" t="str">
            <v>Venezuela - El Tigre</v>
          </cell>
          <cell r="E62">
            <v>76927</v>
          </cell>
          <cell r="F62">
            <v>8370</v>
          </cell>
          <cell r="G62">
            <v>68557</v>
          </cell>
          <cell r="H62">
            <v>25492</v>
          </cell>
          <cell r="I62">
            <v>43065</v>
          </cell>
        </row>
        <row r="63">
          <cell r="A63">
            <v>1021355179</v>
          </cell>
          <cell r="B63" t="str">
            <v>SPINZANTI</v>
          </cell>
          <cell r="C63" t="str">
            <v>Jorge Andrés</v>
          </cell>
          <cell r="D63" t="str">
            <v>Venezuela - El Tigre</v>
          </cell>
          <cell r="E63">
            <v>48367</v>
          </cell>
          <cell r="F63">
            <v>0</v>
          </cell>
          <cell r="G63">
            <v>48367</v>
          </cell>
          <cell r="H63">
            <v>23658</v>
          </cell>
          <cell r="I63">
            <v>24709</v>
          </cell>
        </row>
        <row r="64">
          <cell r="A64">
            <v>1013784427</v>
          </cell>
          <cell r="B64" t="str">
            <v>VALLEJO</v>
          </cell>
          <cell r="C64" t="str">
            <v>Eduardo Lucio</v>
          </cell>
          <cell r="D64" t="str">
            <v>Venezuela - Caracas</v>
          </cell>
          <cell r="E64">
            <v>91200</v>
          </cell>
          <cell r="F64">
            <v>10125</v>
          </cell>
          <cell r="G64">
            <v>81075</v>
          </cell>
          <cell r="H64">
            <v>26569</v>
          </cell>
          <cell r="I64">
            <v>54506</v>
          </cell>
        </row>
        <row r="65">
          <cell r="A65">
            <v>1016001970</v>
          </cell>
          <cell r="B65" t="str">
            <v>RIOS</v>
          </cell>
          <cell r="C65" t="str">
            <v>Luis Manuel</v>
          </cell>
          <cell r="D65" t="str">
            <v>Venezuela - Caracas</v>
          </cell>
          <cell r="E65">
            <v>130714</v>
          </cell>
          <cell r="F65">
            <v>15463</v>
          </cell>
          <cell r="G65">
            <v>115251</v>
          </cell>
          <cell r="H65">
            <v>37584</v>
          </cell>
          <cell r="I65">
            <v>77667</v>
          </cell>
        </row>
        <row r="66">
          <cell r="A66">
            <v>1012030459</v>
          </cell>
          <cell r="B66" t="str">
            <v>DE DIEGO</v>
          </cell>
          <cell r="C66" t="str">
            <v>Pablo</v>
          </cell>
          <cell r="D66" t="str">
            <v>Venezuela - Caracas</v>
          </cell>
          <cell r="E66">
            <v>138716</v>
          </cell>
          <cell r="F66">
            <v>12845</v>
          </cell>
          <cell r="G66">
            <v>125871</v>
          </cell>
          <cell r="H66">
            <v>38632</v>
          </cell>
          <cell r="I66">
            <v>87239</v>
          </cell>
        </row>
        <row r="67">
          <cell r="A67">
            <v>1092814914</v>
          </cell>
          <cell r="B67" t="str">
            <v>GRIJALBA VAZQUEZ</v>
          </cell>
          <cell r="C67" t="str">
            <v>Pedro M.</v>
          </cell>
          <cell r="D67" t="str">
            <v>Venezuela - Caracas</v>
          </cell>
          <cell r="E67">
            <v>216756</v>
          </cell>
          <cell r="F67">
            <v>37345</v>
          </cell>
          <cell r="G67">
            <v>179411</v>
          </cell>
          <cell r="H67">
            <v>43607</v>
          </cell>
          <cell r="I67">
            <v>135804</v>
          </cell>
        </row>
        <row r="68">
          <cell r="A68">
            <v>4005959850</v>
          </cell>
          <cell r="B68" t="str">
            <v>IBAÑEZ</v>
          </cell>
          <cell r="C68" t="str">
            <v>Guillermo Hernán</v>
          </cell>
          <cell r="D68" t="str">
            <v>Venezuela - Caracas</v>
          </cell>
          <cell r="E68">
            <v>87427</v>
          </cell>
          <cell r="F68">
            <v>14683</v>
          </cell>
          <cell r="G68">
            <v>72744</v>
          </cell>
          <cell r="H68">
            <v>28095</v>
          </cell>
          <cell r="I68">
            <v>44649</v>
          </cell>
        </row>
        <row r="69">
          <cell r="A69">
            <v>1013820934</v>
          </cell>
          <cell r="B69" t="str">
            <v>LORENZON</v>
          </cell>
          <cell r="C69" t="str">
            <v>Jorge Rubén</v>
          </cell>
          <cell r="D69" t="str">
            <v>USA - Houston</v>
          </cell>
          <cell r="E69">
            <v>128553</v>
          </cell>
          <cell r="F69">
            <v>22449</v>
          </cell>
          <cell r="G69">
            <v>106104</v>
          </cell>
          <cell r="H69">
            <v>0</v>
          </cell>
          <cell r="I69">
            <v>106104</v>
          </cell>
        </row>
        <row r="70">
          <cell r="A70">
            <v>1012047215</v>
          </cell>
          <cell r="B70" t="str">
            <v>BIBBO</v>
          </cell>
          <cell r="C70" t="str">
            <v>Miguel Angel</v>
          </cell>
          <cell r="D70" t="str">
            <v>Venezuela - Caracas</v>
          </cell>
          <cell r="E70">
            <v>372603</v>
          </cell>
          <cell r="F70">
            <v>81900</v>
          </cell>
          <cell r="G70">
            <v>290703</v>
          </cell>
          <cell r="H70">
            <v>42580</v>
          </cell>
          <cell r="I70">
            <v>248123</v>
          </cell>
        </row>
        <row r="71">
          <cell r="A71">
            <v>1017653363</v>
          </cell>
          <cell r="B71" t="str">
            <v>MAS</v>
          </cell>
          <cell r="C71" t="str">
            <v>Gustavo</v>
          </cell>
          <cell r="D71" t="str">
            <v>Venezuela - Caracas</v>
          </cell>
          <cell r="E71">
            <v>223725</v>
          </cell>
          <cell r="F71">
            <v>35750</v>
          </cell>
          <cell r="G71">
            <v>187975</v>
          </cell>
          <cell r="H71">
            <v>44947</v>
          </cell>
          <cell r="I71">
            <v>143028</v>
          </cell>
        </row>
        <row r="72">
          <cell r="A72">
            <v>1012963282</v>
          </cell>
          <cell r="B72" t="str">
            <v>CANOSA</v>
          </cell>
          <cell r="C72" t="str">
            <v>Carlos</v>
          </cell>
          <cell r="D72" t="str">
            <v>Venezuela - Caracas</v>
          </cell>
          <cell r="E72">
            <v>129724</v>
          </cell>
          <cell r="F72">
            <v>12924</v>
          </cell>
          <cell r="G72">
            <v>116800</v>
          </cell>
          <cell r="H72">
            <v>46222</v>
          </cell>
          <cell r="I72">
            <v>70578</v>
          </cell>
        </row>
        <row r="73">
          <cell r="A73">
            <v>1016951326</v>
          </cell>
          <cell r="B73" t="str">
            <v>GROSSO</v>
          </cell>
          <cell r="C73" t="str">
            <v>Santiago</v>
          </cell>
          <cell r="D73" t="str">
            <v>Venezuela - Caracas</v>
          </cell>
          <cell r="E73">
            <v>86442</v>
          </cell>
          <cell r="F73">
            <v>6553</v>
          </cell>
          <cell r="G73">
            <v>79889</v>
          </cell>
          <cell r="H73">
            <v>41799</v>
          </cell>
          <cell r="I73">
            <v>38090</v>
          </cell>
        </row>
        <row r="74">
          <cell r="A74">
            <v>1013727062</v>
          </cell>
          <cell r="B74" t="str">
            <v>ARGUELLO</v>
          </cell>
          <cell r="C74" t="str">
            <v>Jorge</v>
          </cell>
          <cell r="D74" t="str">
            <v>Venezuela - Caracas</v>
          </cell>
          <cell r="E74">
            <v>96627</v>
          </cell>
          <cell r="F74">
            <v>9400</v>
          </cell>
          <cell r="G74">
            <v>87227</v>
          </cell>
          <cell r="H74">
            <v>45255</v>
          </cell>
          <cell r="I74">
            <v>41972</v>
          </cell>
        </row>
        <row r="75">
          <cell r="A75">
            <v>1008389973</v>
          </cell>
          <cell r="B75" t="str">
            <v>BEGARIES</v>
          </cell>
          <cell r="C75" t="str">
            <v xml:space="preserve">Horacio </v>
          </cell>
          <cell r="D75" t="str">
            <v>Ecuador - Quito</v>
          </cell>
          <cell r="E75">
            <v>285003</v>
          </cell>
          <cell r="F75">
            <v>38468</v>
          </cell>
          <cell r="G75">
            <v>246535</v>
          </cell>
          <cell r="H75">
            <v>0</v>
          </cell>
          <cell r="I75">
            <v>246535</v>
          </cell>
        </row>
        <row r="76">
          <cell r="A76">
            <v>1013259141</v>
          </cell>
          <cell r="B76" t="str">
            <v>MOLINA</v>
          </cell>
          <cell r="C76" t="str">
            <v>Alfredo</v>
          </cell>
          <cell r="D76" t="str">
            <v>Venezuela - Caracas</v>
          </cell>
          <cell r="E76">
            <v>104868</v>
          </cell>
          <cell r="F76">
            <v>0</v>
          </cell>
          <cell r="G76">
            <v>104868</v>
          </cell>
          <cell r="H76">
            <v>46222</v>
          </cell>
          <cell r="I76">
            <v>58646</v>
          </cell>
        </row>
        <row r="77">
          <cell r="A77">
            <v>1013128656</v>
          </cell>
          <cell r="B77" t="str">
            <v>WEIMANN</v>
          </cell>
          <cell r="C77" t="str">
            <v>Pablo</v>
          </cell>
          <cell r="D77" t="str">
            <v>USA - Houston</v>
          </cell>
          <cell r="E77">
            <v>64537</v>
          </cell>
          <cell r="F77">
            <v>7407</v>
          </cell>
          <cell r="G77">
            <v>57130</v>
          </cell>
          <cell r="H77">
            <v>0</v>
          </cell>
          <cell r="I77">
            <v>57130</v>
          </cell>
        </row>
        <row r="78">
          <cell r="A78">
            <v>1012447277</v>
          </cell>
          <cell r="B78" t="str">
            <v>CARRO</v>
          </cell>
          <cell r="C78" t="str">
            <v>José Luis</v>
          </cell>
          <cell r="D78" t="str">
            <v>Perú - Talara</v>
          </cell>
          <cell r="E78">
            <v>148669</v>
          </cell>
          <cell r="F78">
            <v>14861</v>
          </cell>
          <cell r="G78">
            <v>133808</v>
          </cell>
          <cell r="H78">
            <v>0</v>
          </cell>
          <cell r="I78">
            <v>133808</v>
          </cell>
        </row>
        <row r="79">
          <cell r="A79">
            <v>1012591991</v>
          </cell>
          <cell r="B79" t="str">
            <v>DIODATTI</v>
          </cell>
          <cell r="C79" t="str">
            <v>Horacio</v>
          </cell>
          <cell r="D79" t="str">
            <v>Venezuela - Caracas</v>
          </cell>
          <cell r="E79">
            <v>118775</v>
          </cell>
          <cell r="F79">
            <v>11733</v>
          </cell>
          <cell r="G79">
            <v>107042</v>
          </cell>
          <cell r="H79">
            <v>47668</v>
          </cell>
          <cell r="I79">
            <v>59374</v>
          </cell>
        </row>
        <row r="80">
          <cell r="A80">
            <v>1006246874</v>
          </cell>
          <cell r="B80" t="str">
            <v>QUINTEROS</v>
          </cell>
          <cell r="C80" t="str">
            <v>Roberto</v>
          </cell>
          <cell r="D80" t="str">
            <v>Bolivia - Sta. Cruz de la Sierra - Refineria</v>
          </cell>
          <cell r="E80">
            <v>141574</v>
          </cell>
          <cell r="F80">
            <v>14252</v>
          </cell>
          <cell r="G80">
            <v>127322</v>
          </cell>
          <cell r="H80">
            <v>47730</v>
          </cell>
          <cell r="I80">
            <v>79592</v>
          </cell>
        </row>
        <row r="81">
          <cell r="A81">
            <v>1018084529</v>
          </cell>
          <cell r="B81" t="str">
            <v>CASTILLO</v>
          </cell>
          <cell r="C81" t="str">
            <v>Guillermo</v>
          </cell>
          <cell r="D81" t="str">
            <v>Brasil - San Pablo</v>
          </cell>
          <cell r="E81">
            <v>92942</v>
          </cell>
          <cell r="F81">
            <v>7875</v>
          </cell>
          <cell r="G81">
            <v>85067</v>
          </cell>
          <cell r="H81">
            <v>0</v>
          </cell>
          <cell r="I81">
            <v>85067</v>
          </cell>
        </row>
        <row r="82">
          <cell r="A82">
            <v>1020207781</v>
          </cell>
          <cell r="B82" t="str">
            <v>PETERSEN</v>
          </cell>
          <cell r="C82" t="str">
            <v>Lucas</v>
          </cell>
          <cell r="D82" t="str">
            <v>Brasil - Porto Alegre</v>
          </cell>
          <cell r="E82">
            <v>89065</v>
          </cell>
          <cell r="F82">
            <v>8710</v>
          </cell>
          <cell r="G82">
            <v>80355</v>
          </cell>
          <cell r="H82">
            <v>0</v>
          </cell>
          <cell r="I82">
            <v>80355</v>
          </cell>
        </row>
        <row r="83">
          <cell r="A83">
            <v>1010636377</v>
          </cell>
          <cell r="B83" t="str">
            <v>LARPIN</v>
          </cell>
          <cell r="C83" t="str">
            <v>José</v>
          </cell>
          <cell r="D83" t="str">
            <v>Brasil - Porto Alegre</v>
          </cell>
          <cell r="E83">
            <v>191638</v>
          </cell>
          <cell r="F83">
            <v>23419</v>
          </cell>
          <cell r="G83">
            <v>168219</v>
          </cell>
          <cell r="H83">
            <v>0</v>
          </cell>
          <cell r="I83">
            <v>168219</v>
          </cell>
        </row>
        <row r="84">
          <cell r="A84">
            <v>1012395306</v>
          </cell>
          <cell r="B84" t="str">
            <v>MADOERY</v>
          </cell>
          <cell r="C84" t="str">
            <v>Ruben</v>
          </cell>
          <cell r="D84" t="str">
            <v>Brasil - Porto Alegre</v>
          </cell>
          <cell r="E84">
            <v>179642</v>
          </cell>
          <cell r="F84">
            <v>17413</v>
          </cell>
          <cell r="G84">
            <v>162229</v>
          </cell>
          <cell r="H84">
            <v>0</v>
          </cell>
          <cell r="I84">
            <v>162229</v>
          </cell>
        </row>
        <row r="85">
          <cell r="A85">
            <v>1012780048</v>
          </cell>
          <cell r="B85" t="str">
            <v>ANGIOLINI</v>
          </cell>
          <cell r="C85" t="str">
            <v>Fernando</v>
          </cell>
          <cell r="D85" t="str">
            <v>Brasil - Porto Alegre</v>
          </cell>
          <cell r="E85">
            <v>145876</v>
          </cell>
          <cell r="F85">
            <v>13070</v>
          </cell>
          <cell r="G85">
            <v>132806</v>
          </cell>
          <cell r="H85">
            <v>0</v>
          </cell>
          <cell r="I85">
            <v>132806</v>
          </cell>
        </row>
        <row r="86">
          <cell r="A86">
            <v>1014471318</v>
          </cell>
          <cell r="B86" t="str">
            <v>MAFFONI</v>
          </cell>
          <cell r="C86" t="str">
            <v>Antonio</v>
          </cell>
          <cell r="D86" t="str">
            <v>Venezuela - Caracas</v>
          </cell>
          <cell r="E86">
            <v>114281</v>
          </cell>
          <cell r="F86">
            <v>11788</v>
          </cell>
          <cell r="G86">
            <v>102493</v>
          </cell>
          <cell r="H86">
            <v>47051</v>
          </cell>
          <cell r="I86">
            <v>55442</v>
          </cell>
        </row>
        <row r="87">
          <cell r="A87">
            <v>1013789218</v>
          </cell>
          <cell r="B87" t="str">
            <v>ARIAS</v>
          </cell>
          <cell r="C87" t="str">
            <v>Carlos</v>
          </cell>
          <cell r="D87" t="str">
            <v>Ecuador - Quito</v>
          </cell>
          <cell r="E87">
            <v>130479</v>
          </cell>
          <cell r="F87">
            <v>13310</v>
          </cell>
          <cell r="G87">
            <v>117169</v>
          </cell>
          <cell r="H87">
            <v>0</v>
          </cell>
          <cell r="I87">
            <v>117169</v>
          </cell>
        </row>
        <row r="88">
          <cell r="A88">
            <v>1016837842</v>
          </cell>
          <cell r="B88" t="str">
            <v>SUBBOTIN</v>
          </cell>
          <cell r="C88" t="str">
            <v>Juan</v>
          </cell>
          <cell r="D88" t="str">
            <v>Bolivia - Sta. Cruz de la Sierra</v>
          </cell>
          <cell r="E88">
            <v>38801</v>
          </cell>
          <cell r="F88">
            <v>0</v>
          </cell>
          <cell r="G88">
            <v>38801</v>
          </cell>
          <cell r="H88">
            <v>0</v>
          </cell>
          <cell r="I88">
            <v>38801</v>
          </cell>
        </row>
        <row r="89">
          <cell r="A89">
            <v>1016509195</v>
          </cell>
          <cell r="B89" t="str">
            <v>CIFUENTES</v>
          </cell>
          <cell r="C89" t="str">
            <v>Gabriel</v>
          </cell>
          <cell r="D89" t="str">
            <v>Venezuela - Caracas</v>
          </cell>
          <cell r="E89">
            <v>143982</v>
          </cell>
          <cell r="F89">
            <v>20342</v>
          </cell>
          <cell r="G89">
            <v>123640</v>
          </cell>
          <cell r="H89">
            <v>46222</v>
          </cell>
          <cell r="I89">
            <v>77418</v>
          </cell>
        </row>
        <row r="90">
          <cell r="A90">
            <v>1014349559</v>
          </cell>
          <cell r="B90" t="str">
            <v>GIAMPAOLI</v>
          </cell>
          <cell r="C90" t="str">
            <v>Hugo</v>
          </cell>
          <cell r="D90" t="str">
            <v>Ecuador - Quito</v>
          </cell>
          <cell r="E90">
            <v>310277</v>
          </cell>
          <cell r="F90">
            <v>53502</v>
          </cell>
          <cell r="G90">
            <v>256775</v>
          </cell>
          <cell r="H90">
            <v>49934</v>
          </cell>
          <cell r="I90">
            <v>206841</v>
          </cell>
        </row>
        <row r="91">
          <cell r="A91">
            <v>1008429015</v>
          </cell>
          <cell r="B91" t="str">
            <v>SILVESTRE</v>
          </cell>
          <cell r="C91" t="str">
            <v>Luis</v>
          </cell>
          <cell r="D91" t="str">
            <v>Ecuador - Quito</v>
          </cell>
          <cell r="E91">
            <v>140846</v>
          </cell>
          <cell r="F91">
            <v>13065</v>
          </cell>
          <cell r="G91">
            <v>127781</v>
          </cell>
          <cell r="H91">
            <v>0</v>
          </cell>
          <cell r="I91">
            <v>127781</v>
          </cell>
        </row>
        <row r="92">
          <cell r="A92">
            <v>1013810557</v>
          </cell>
          <cell r="B92" t="str">
            <v>KRAEMER</v>
          </cell>
          <cell r="C92" t="str">
            <v>Pablo</v>
          </cell>
          <cell r="D92" t="str">
            <v>Francia - París</v>
          </cell>
          <cell r="E92">
            <v>110758</v>
          </cell>
          <cell r="F92">
            <v>15599</v>
          </cell>
          <cell r="G92">
            <v>95159</v>
          </cell>
          <cell r="H92">
            <v>0</v>
          </cell>
          <cell r="I92">
            <v>95159</v>
          </cell>
        </row>
        <row r="93">
          <cell r="A93">
            <v>1008429709</v>
          </cell>
          <cell r="B93" t="str">
            <v>FAVORETTI</v>
          </cell>
          <cell r="C93" t="str">
            <v>Daniel Hugo</v>
          </cell>
          <cell r="D93" t="str">
            <v>Ecuador - Quito</v>
          </cell>
          <cell r="E93">
            <v>318346</v>
          </cell>
          <cell r="F93">
            <v>52372</v>
          </cell>
          <cell r="G93">
            <v>265974</v>
          </cell>
          <cell r="H93">
            <v>0</v>
          </cell>
          <cell r="I93">
            <v>265974</v>
          </cell>
        </row>
        <row r="94">
          <cell r="A94">
            <v>1007889569</v>
          </cell>
          <cell r="B94" t="str">
            <v>CHELAR</v>
          </cell>
          <cell r="C94" t="str">
            <v>Miguel</v>
          </cell>
          <cell r="D94" t="str">
            <v>Ecuador - Quito</v>
          </cell>
          <cell r="E94">
            <v>233754</v>
          </cell>
          <cell r="F94">
            <v>33629</v>
          </cell>
          <cell r="G94">
            <v>200125</v>
          </cell>
          <cell r="H94">
            <v>0</v>
          </cell>
          <cell r="I94">
            <v>200125</v>
          </cell>
        </row>
        <row r="95">
          <cell r="A95">
            <v>1008390299</v>
          </cell>
          <cell r="B95" t="str">
            <v>SOSA</v>
          </cell>
          <cell r="C95" t="str">
            <v>Héctor</v>
          </cell>
          <cell r="D95" t="str">
            <v>Ecuador - Quito</v>
          </cell>
          <cell r="E95">
            <v>173868</v>
          </cell>
          <cell r="F95">
            <v>22061</v>
          </cell>
          <cell r="G95">
            <v>151807</v>
          </cell>
          <cell r="H95">
            <v>0</v>
          </cell>
          <cell r="I95">
            <v>151807</v>
          </cell>
        </row>
        <row r="96">
          <cell r="A96">
            <v>1012676951</v>
          </cell>
          <cell r="B96" t="str">
            <v>VILLALBA</v>
          </cell>
          <cell r="C96" t="str">
            <v>Enrique  Gaspar</v>
          </cell>
          <cell r="D96" t="str">
            <v>Ecuador - Quito</v>
          </cell>
          <cell r="E96">
            <v>158854</v>
          </cell>
          <cell r="F96">
            <v>19384</v>
          </cell>
          <cell r="G96">
            <v>139470</v>
          </cell>
          <cell r="H96">
            <v>46222</v>
          </cell>
          <cell r="I96">
            <v>93248</v>
          </cell>
        </row>
        <row r="97">
          <cell r="A97">
            <v>1012942976</v>
          </cell>
          <cell r="B97" t="str">
            <v>GOMEZ</v>
          </cell>
          <cell r="C97" t="str">
            <v>Marcelo Gerardo</v>
          </cell>
          <cell r="D97" t="str">
            <v>Venezuela - Caracas</v>
          </cell>
          <cell r="E97">
            <v>252068</v>
          </cell>
          <cell r="F97">
            <v>39041</v>
          </cell>
          <cell r="G97">
            <v>213027</v>
          </cell>
          <cell r="H97">
            <v>51927</v>
          </cell>
          <cell r="I97">
            <v>161100</v>
          </cell>
        </row>
        <row r="98">
          <cell r="A98">
            <v>1022510672</v>
          </cell>
          <cell r="B98" t="str">
            <v>BUSTOS CAMPORA</v>
          </cell>
          <cell r="C98" t="str">
            <v>Yanina</v>
          </cell>
          <cell r="D98" t="str">
            <v>Ecuador - Quito</v>
          </cell>
          <cell r="E98">
            <v>83869</v>
          </cell>
          <cell r="F98">
            <v>4779</v>
          </cell>
          <cell r="G98">
            <v>79090</v>
          </cell>
          <cell r="H98">
            <v>40678</v>
          </cell>
          <cell r="I98">
            <v>38412</v>
          </cell>
        </row>
        <row r="99">
          <cell r="A99">
            <v>1021612453</v>
          </cell>
          <cell r="B99" t="str">
            <v>MENDIZABAL</v>
          </cell>
          <cell r="C99" t="str">
            <v>Andrés</v>
          </cell>
          <cell r="D99" t="str">
            <v>Ecuador - Quito</v>
          </cell>
          <cell r="E99">
            <v>73461</v>
          </cell>
          <cell r="F99">
            <v>8829</v>
          </cell>
          <cell r="G99">
            <v>64632</v>
          </cell>
          <cell r="H99">
            <v>47730</v>
          </cell>
          <cell r="I99">
            <v>16902</v>
          </cell>
        </row>
        <row r="100">
          <cell r="A100">
            <v>1024069415</v>
          </cell>
          <cell r="B100" t="str">
            <v>ARNAUDE</v>
          </cell>
          <cell r="C100" t="str">
            <v>Pablo</v>
          </cell>
          <cell r="D100" t="str">
            <v>Cayman Islands</v>
          </cell>
          <cell r="E100">
            <v>100302</v>
          </cell>
          <cell r="F100">
            <v>5287</v>
          </cell>
          <cell r="G100">
            <v>95015</v>
          </cell>
          <cell r="H100">
            <v>0</v>
          </cell>
          <cell r="I100">
            <v>95015</v>
          </cell>
        </row>
        <row r="101">
          <cell r="A101">
            <v>1021368232</v>
          </cell>
          <cell r="B101" t="str">
            <v>RECIO</v>
          </cell>
          <cell r="C101" t="str">
            <v>Mauricio Nestor</v>
          </cell>
          <cell r="D101" t="str">
            <v>Ecuador - Quito</v>
          </cell>
          <cell r="E101">
            <v>84559</v>
          </cell>
          <cell r="F101">
            <v>3193</v>
          </cell>
          <cell r="G101">
            <v>81366</v>
          </cell>
          <cell r="H101">
            <v>40732</v>
          </cell>
          <cell r="I101">
            <v>40634</v>
          </cell>
        </row>
        <row r="102">
          <cell r="A102">
            <v>1012219406</v>
          </cell>
          <cell r="B102" t="str">
            <v>CASALIS</v>
          </cell>
          <cell r="C102" t="str">
            <v>Daniel Jorge</v>
          </cell>
          <cell r="D102" t="str">
            <v>Ecuador - Quito</v>
          </cell>
          <cell r="E102">
            <v>123547</v>
          </cell>
          <cell r="F102">
            <v>15007</v>
          </cell>
          <cell r="G102">
            <v>108540</v>
          </cell>
          <cell r="H102">
            <v>47730</v>
          </cell>
          <cell r="I102">
            <v>60810</v>
          </cell>
        </row>
        <row r="103">
          <cell r="A103">
            <v>1020049433</v>
          </cell>
          <cell r="B103" t="str">
            <v>DUBE</v>
          </cell>
          <cell r="C103" t="str">
            <v>Darío Edgardo</v>
          </cell>
          <cell r="D103" t="str">
            <v>Venezuela - El Tigre</v>
          </cell>
          <cell r="E103">
            <v>79239</v>
          </cell>
          <cell r="F103">
            <v>7543</v>
          </cell>
          <cell r="G103">
            <v>71696</v>
          </cell>
          <cell r="H103">
            <v>42419</v>
          </cell>
          <cell r="I103">
            <v>29277</v>
          </cell>
        </row>
        <row r="104">
          <cell r="A104">
            <v>19</v>
          </cell>
          <cell r="B104">
            <v>0</v>
          </cell>
          <cell r="C104">
            <v>0</v>
          </cell>
          <cell r="D104">
            <v>0</v>
          </cell>
          <cell r="E104" t="e">
            <v>#N/A</v>
          </cell>
          <cell r="F104">
            <v>0</v>
          </cell>
          <cell r="G104" t="e">
            <v>#N/A</v>
          </cell>
          <cell r="H104">
            <v>0</v>
          </cell>
          <cell r="I104" t="e">
            <v>#N/A</v>
          </cell>
        </row>
        <row r="105">
          <cell r="A105">
            <v>20</v>
          </cell>
          <cell r="B105">
            <v>0</v>
          </cell>
          <cell r="C105">
            <v>0</v>
          </cell>
          <cell r="D105">
            <v>0</v>
          </cell>
          <cell r="E105" t="e">
            <v>#N/A</v>
          </cell>
          <cell r="F105">
            <v>0</v>
          </cell>
          <cell r="G105" t="e">
            <v>#N/A</v>
          </cell>
          <cell r="H105">
            <v>0</v>
          </cell>
          <cell r="I105" t="e">
            <v>#N/A</v>
          </cell>
        </row>
        <row r="106">
          <cell r="A106">
            <v>21</v>
          </cell>
          <cell r="B106">
            <v>0</v>
          </cell>
          <cell r="C106">
            <v>0</v>
          </cell>
          <cell r="D106">
            <v>0</v>
          </cell>
          <cell r="E106" t="e">
            <v>#N/A</v>
          </cell>
          <cell r="F106">
            <v>0</v>
          </cell>
          <cell r="G106" t="e">
            <v>#N/A</v>
          </cell>
          <cell r="H106">
            <v>0</v>
          </cell>
          <cell r="I106" t="e">
            <v>#N/A</v>
          </cell>
        </row>
      </sheetData>
      <sheetData sheetId="3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3"/>
    </sheetNames>
    <sheetDataSet>
      <sheetData sheetId="0">
        <row r="55">
          <cell r="B55" t="str">
            <v>YPF S.A</v>
          </cell>
        </row>
        <row r="56">
          <cell r="B56" t="str">
            <v>Central International Corporation</v>
          </cell>
        </row>
        <row r="57">
          <cell r="B57" t="str">
            <v>El Medanito</v>
          </cell>
        </row>
        <row r="58">
          <cell r="B58" t="str">
            <v>Punta Barda</v>
          </cell>
        </row>
        <row r="59">
          <cell r="B59" t="str">
            <v>Señal Picada</v>
          </cell>
        </row>
        <row r="60">
          <cell r="B60" t="str">
            <v>Volcán Auca Mahiuida</v>
          </cell>
        </row>
        <row r="61">
          <cell r="B61" t="str">
            <v>Señal Cerro Bayo</v>
          </cell>
        </row>
        <row r="62">
          <cell r="B62" t="str">
            <v>Cerro Hamaca Oeste</v>
          </cell>
        </row>
        <row r="63">
          <cell r="B63" t="str">
            <v>Bajo del Piche</v>
          </cell>
        </row>
        <row r="64">
          <cell r="B64" t="str">
            <v>Barranca los Loros</v>
          </cell>
        </row>
        <row r="65">
          <cell r="B65" t="str">
            <v>Catriel Oeste</v>
          </cell>
        </row>
      </sheetData>
      <sheetData sheetId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Diagrama de trabajo"/>
      <sheetName val="MO - Rotativo 12hs x turno (A)"/>
      <sheetName val="MO - Diurno 12hs (B)"/>
      <sheetName val="BD- BASICOS"/>
    </sheetNames>
    <sheetDataSet>
      <sheetData sheetId="0">
        <row r="7">
          <cell r="D7" t="str">
            <v>Etapa N° 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43191</v>
          </cell>
        </row>
      </sheetData>
      <sheetData sheetId="2"/>
      <sheetData sheetId="3"/>
      <sheetData sheetId="4"/>
      <sheetData sheetId="5"/>
      <sheetData sheetId="6"/>
      <sheetData sheetId="7">
        <row r="6">
          <cell r="B6">
            <v>42917</v>
          </cell>
          <cell r="C6">
            <v>43009</v>
          </cell>
          <cell r="D6">
            <v>43191</v>
          </cell>
          <cell r="E6"/>
          <cell r="F6"/>
          <cell r="G6"/>
          <cell r="H6"/>
          <cell r="I6"/>
          <cell r="J6"/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/>
          <cell r="F7"/>
          <cell r="G7"/>
          <cell r="H7"/>
          <cell r="I7"/>
          <cell r="J7"/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/>
          <cell r="F8"/>
          <cell r="G8"/>
          <cell r="H8"/>
          <cell r="I8"/>
          <cell r="J8"/>
        </row>
        <row r="9">
          <cell r="A9"/>
          <cell r="B9"/>
          <cell r="C9"/>
          <cell r="D9"/>
          <cell r="E9"/>
          <cell r="F9"/>
          <cell r="G9"/>
          <cell r="H9"/>
          <cell r="I9"/>
          <cell r="J9"/>
        </row>
        <row r="10">
          <cell r="A10"/>
          <cell r="B10"/>
          <cell r="C10"/>
          <cell r="D10"/>
          <cell r="E10"/>
          <cell r="F10"/>
          <cell r="G10"/>
          <cell r="H10"/>
          <cell r="I10"/>
          <cell r="J10"/>
        </row>
        <row r="11">
          <cell r="A11"/>
          <cell r="B11"/>
          <cell r="C11"/>
          <cell r="D11"/>
          <cell r="E11"/>
          <cell r="F11"/>
          <cell r="G11"/>
          <cell r="H11"/>
          <cell r="I11"/>
          <cell r="J11"/>
        </row>
        <row r="12">
          <cell r="A12"/>
          <cell r="B12"/>
          <cell r="C12"/>
          <cell r="D12"/>
          <cell r="E12"/>
          <cell r="F12"/>
          <cell r="G12"/>
          <cell r="H12"/>
          <cell r="I12"/>
          <cell r="J12"/>
        </row>
        <row r="13">
          <cell r="A13"/>
          <cell r="B13"/>
          <cell r="C13"/>
          <cell r="D13"/>
          <cell r="E13"/>
          <cell r="F13"/>
          <cell r="G13"/>
          <cell r="H13"/>
          <cell r="I13"/>
          <cell r="J13"/>
        </row>
      </sheetData>
      <sheetData sheetId="8"/>
      <sheetData sheetId="9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METROS"/>
      <sheetName val="ESPESOR"/>
      <sheetName val="Hoja2"/>
      <sheetName val="Hoja3"/>
    </sheetNames>
    <sheetDataSet>
      <sheetData sheetId="0" refreshError="1"/>
      <sheetData sheetId="1" refreshError="1">
        <row r="13">
          <cell r="C13">
            <v>10</v>
          </cell>
        </row>
        <row r="14">
          <cell r="C14">
            <v>8.9</v>
          </cell>
        </row>
        <row r="15">
          <cell r="C15">
            <v>0.5</v>
          </cell>
        </row>
        <row r="16">
          <cell r="C16">
            <v>1</v>
          </cell>
        </row>
        <row r="21">
          <cell r="B21">
            <v>9.8999810903814716</v>
          </cell>
        </row>
      </sheetData>
      <sheetData sheetId="2" refreshError="1"/>
      <sheetData sheetId="3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iterios casos criticos"/>
      <sheetName val="Gráfico1"/>
      <sheetName val="Gráfico2"/>
      <sheetName val="grafico"/>
      <sheetName val="RESUMEN GENERAL"/>
      <sheetName val="PRES-"/>
      <sheetName val="Base General"/>
      <sheetName val="RESUMEN por planta"/>
      <sheetName val="Resumen por Gcia.Div y cat"/>
      <sheetName val="TD SUELDOS ANUALES"/>
      <sheetName val="td ing. y tecno."/>
      <sheetName val="td EYC"/>
      <sheetName val="td FERTILIZANTES"/>
      <sheetName val="td GETRAN"/>
      <sheetName val="td sum y trading"/>
      <sheetName val="td refino y op."/>
      <sheetName val="td (pyl)"/>
      <sheetName val="td pnp"/>
      <sheetName val="td general"/>
      <sheetName val="Gráfico % MP"/>
      <sheetName val="ESTRUCTURAS act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alacion"/>
      <sheetName val="DataCombos"/>
      <sheetName val="DataCombos2"/>
      <sheetName val="Validacion"/>
      <sheetName val="MappedFields"/>
    </sheetNames>
    <sheetDataSet>
      <sheetData sheetId="0" refreshError="1"/>
      <sheetData sheetId="1" refreshError="1"/>
      <sheetData sheetId="2">
        <row r="6">
          <cell r="B6" t="str">
            <v>N / A</v>
          </cell>
        </row>
        <row r="7">
          <cell r="B7" t="str">
            <v>—</v>
          </cell>
        </row>
        <row r="8">
          <cell r="B8" t="str">
            <v>DRS</v>
          </cell>
        </row>
        <row r="9">
          <cell r="B9" t="str">
            <v>DRSBARHVH6</v>
          </cell>
        </row>
        <row r="10">
          <cell r="B10" t="str">
            <v>DRSBCHVH6</v>
          </cell>
        </row>
        <row r="11">
          <cell r="B11" t="str">
            <v>DRSHV</v>
          </cell>
        </row>
        <row r="12">
          <cell r="B12" t="str">
            <v>DRST</v>
          </cell>
        </row>
        <row r="13">
          <cell r="B13" t="str">
            <v>ESP</v>
          </cell>
        </row>
        <row r="14">
          <cell r="B14" t="str">
            <v>FP</v>
          </cell>
        </row>
        <row r="15">
          <cell r="B15" t="str">
            <v>FPA</v>
          </cell>
        </row>
        <row r="16">
          <cell r="B16" t="str">
            <v>FPAINT</v>
          </cell>
        </row>
        <row r="17">
          <cell r="B17" t="str">
            <v>FPAINTJ</v>
          </cell>
        </row>
        <row r="18">
          <cell r="B18" t="str">
            <v>FPARCINT</v>
          </cell>
        </row>
        <row r="19">
          <cell r="B19" t="str">
            <v>FPARCINTH6</v>
          </cell>
        </row>
        <row r="20">
          <cell r="B20" t="str">
            <v>FPDSARCINT</v>
          </cell>
        </row>
        <row r="21">
          <cell r="B21" t="str">
            <v>FPDSARCINTH6</v>
          </cell>
        </row>
        <row r="22">
          <cell r="B22" t="str">
            <v>FPDSINT</v>
          </cell>
        </row>
        <row r="23">
          <cell r="B23" t="str">
            <v>FPHVINT</v>
          </cell>
        </row>
        <row r="24">
          <cell r="B24" t="str">
            <v>FPINT</v>
          </cell>
        </row>
        <row r="25">
          <cell r="B25" t="str">
            <v>FPINTAR</v>
          </cell>
        </row>
        <row r="26">
          <cell r="B26" t="str">
            <v>FPINTH6</v>
          </cell>
        </row>
        <row r="27">
          <cell r="B27" t="str">
            <v>FPINTJ</v>
          </cell>
        </row>
        <row r="28">
          <cell r="B28" t="str">
            <v>FPINTX</v>
          </cell>
        </row>
        <row r="29">
          <cell r="B29" t="str">
            <v>FPXARCINT</v>
          </cell>
        </row>
        <row r="30">
          <cell r="B30" t="str">
            <v>FPXARINT</v>
          </cell>
        </row>
        <row r="31">
          <cell r="B31" t="str">
            <v>FPXINT</v>
          </cell>
        </row>
        <row r="32">
          <cell r="B32" t="str">
            <v>FPXINTJ</v>
          </cell>
        </row>
        <row r="33">
          <cell r="B33" t="str">
            <v>FRS</v>
          </cell>
        </row>
        <row r="34">
          <cell r="B34" t="str">
            <v>FRS3</v>
          </cell>
        </row>
        <row r="35">
          <cell r="B35" t="str">
            <v>FRS3AR</v>
          </cell>
        </row>
        <row r="36">
          <cell r="B36" t="str">
            <v>FRS3X</v>
          </cell>
        </row>
        <row r="37">
          <cell r="B37" t="str">
            <v>FRSBC</v>
          </cell>
        </row>
        <row r="38">
          <cell r="B38" t="str">
            <v>FRSBCH6</v>
          </cell>
        </row>
        <row r="39">
          <cell r="B39" t="str">
            <v>FRSC</v>
          </cell>
        </row>
        <row r="40">
          <cell r="B40" t="str">
            <v>FRSDAR</v>
          </cell>
        </row>
        <row r="41">
          <cell r="B41" t="str">
            <v>FRSHV</v>
          </cell>
        </row>
        <row r="42">
          <cell r="B42" t="str">
            <v>FRSINT</v>
          </cell>
        </row>
        <row r="43">
          <cell r="B43" t="str">
            <v>FRST</v>
          </cell>
        </row>
        <row r="44">
          <cell r="B44" t="str">
            <v>FRST3AR</v>
          </cell>
        </row>
        <row r="45">
          <cell r="B45" t="str">
            <v>FRSX</v>
          </cell>
        </row>
        <row r="46">
          <cell r="B46" t="str">
            <v>FRSX3</v>
          </cell>
        </row>
        <row r="47">
          <cell r="B47" t="str">
            <v>FRSXAR</v>
          </cell>
        </row>
        <row r="48">
          <cell r="B48" t="str">
            <v>FRSXARH6</v>
          </cell>
        </row>
        <row r="49">
          <cell r="B49" t="str">
            <v>FRSXARL</v>
          </cell>
        </row>
        <row r="50">
          <cell r="B50" t="str">
            <v>FRSXDARWCHS</v>
          </cell>
        </row>
        <row r="51">
          <cell r="B51" t="str">
            <v>FRSXH6</v>
          </cell>
        </row>
        <row r="52">
          <cell r="B52" t="str">
            <v>FRSXINT</v>
          </cell>
        </row>
        <row r="53">
          <cell r="B53" t="str">
            <v>FRSXINTJ</v>
          </cell>
        </row>
        <row r="54">
          <cell r="B54" t="str">
            <v>FRSXJ</v>
          </cell>
        </row>
        <row r="55">
          <cell r="B55" t="str">
            <v>FRSXJINT</v>
          </cell>
        </row>
        <row r="56">
          <cell r="B56" t="str">
            <v>FRSXT</v>
          </cell>
        </row>
        <row r="57">
          <cell r="B57" t="str">
            <v>FRSXT3</v>
          </cell>
        </row>
        <row r="58">
          <cell r="B58" t="str">
            <v>FRSXTAR</v>
          </cell>
        </row>
        <row r="59">
          <cell r="B59" t="str">
            <v>FRSXTARC</v>
          </cell>
        </row>
        <row r="60">
          <cell r="B60" t="str">
            <v>FRSXTC</v>
          </cell>
        </row>
        <row r="61">
          <cell r="B61" t="str">
            <v>FRSXTCH6</v>
          </cell>
        </row>
        <row r="62">
          <cell r="B62" t="str">
            <v>GP</v>
          </cell>
        </row>
        <row r="63">
          <cell r="B63" t="str">
            <v>GPARCINT</v>
          </cell>
        </row>
        <row r="64">
          <cell r="B64" t="str">
            <v>GPF</v>
          </cell>
        </row>
        <row r="65">
          <cell r="B65" t="str">
            <v>GPFINT</v>
          </cell>
        </row>
        <row r="66">
          <cell r="B66" t="str">
            <v>GPFINTJ</v>
          </cell>
        </row>
        <row r="67">
          <cell r="B67" t="str">
            <v>GPFS</v>
          </cell>
        </row>
        <row r="68">
          <cell r="B68" t="str">
            <v>GPFSINT</v>
          </cell>
        </row>
        <row r="69">
          <cell r="B69" t="str">
            <v>GPFSXINT</v>
          </cell>
        </row>
        <row r="70">
          <cell r="B70" t="str">
            <v>GPINT</v>
          </cell>
        </row>
        <row r="71">
          <cell r="B71" t="str">
            <v>GPINTAR</v>
          </cell>
        </row>
        <row r="72">
          <cell r="B72" t="str">
            <v>GPINTARC</v>
          </cell>
        </row>
        <row r="73">
          <cell r="B73" t="str">
            <v>GPINTC</v>
          </cell>
        </row>
        <row r="74">
          <cell r="B74" t="str">
            <v>GPXARCINT</v>
          </cell>
        </row>
        <row r="75">
          <cell r="B75" t="str">
            <v>GPXARINT</v>
          </cell>
        </row>
        <row r="76">
          <cell r="B76" t="str">
            <v>GPXCINT</v>
          </cell>
        </row>
        <row r="77">
          <cell r="B77" t="str">
            <v>GPXINT</v>
          </cell>
        </row>
        <row r="78">
          <cell r="B78" t="str">
            <v>GRS</v>
          </cell>
        </row>
        <row r="79">
          <cell r="B79" t="str">
            <v>GRS3</v>
          </cell>
        </row>
        <row r="80">
          <cell r="B80" t="str">
            <v>GRS3AR</v>
          </cell>
        </row>
        <row r="81">
          <cell r="B81" t="str">
            <v>GRSC</v>
          </cell>
        </row>
        <row r="82">
          <cell r="B82" t="str">
            <v>GRSFXAR</v>
          </cell>
        </row>
        <row r="83">
          <cell r="B83" t="str">
            <v>GRST</v>
          </cell>
        </row>
        <row r="84">
          <cell r="B84" t="str">
            <v>GRSTAR</v>
          </cell>
        </row>
        <row r="85">
          <cell r="B85" t="str">
            <v>GRSX</v>
          </cell>
        </row>
        <row r="86">
          <cell r="B86" t="str">
            <v>GRSX3</v>
          </cell>
        </row>
        <row r="87">
          <cell r="B87" t="str">
            <v>GRSXTAR</v>
          </cell>
        </row>
        <row r="88">
          <cell r="B88" t="str">
            <v>REDA</v>
          </cell>
        </row>
      </sheetData>
      <sheetData sheetId="3" refreshError="1"/>
      <sheetData sheetId="4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CTOR MATRIX"/>
      <sheetName val="MASTER TABLE"/>
      <sheetName val="COVER"/>
      <sheetName val="TOC"/>
      <sheetName val="DPUMPS-338 p.01"/>
      <sheetName val="DC800 p.02"/>
      <sheetName val="DC1000 &amp; DC1250 p.03"/>
      <sheetName val="DC2200 &amp; DC2500 p.04"/>
      <sheetName val="FPUMPS-400 (1 OF 2) p.05"/>
      <sheetName val="FPUMPS-400 (2 OF 2) p.06"/>
      <sheetName val="FS400 &amp; FS650 p.07"/>
      <sheetName val="FS950 &amp; FS1200 p.08"/>
      <sheetName val="FS1650 p.9"/>
      <sheetName val="FC450 &amp; FC650 p.10"/>
      <sheetName val="FC925 &amp; FC1200 p.11"/>
      <sheetName val="FC1600 &amp; FC1800 (resv.)  p.12"/>
      <sheetName val="FC2200 &amp; FC2700 p.13"/>
      <sheetName val="FC4300 &amp; FC6000 p.14"/>
      <sheetName val="FCNPSH p.15"/>
      <sheetName val="FPUMPS-400 AR p.16"/>
      <sheetName val="GPUMPS-513 (1 OF 2) p.17"/>
      <sheetName val="GPUMPS-513 (2 OF 2) p.18"/>
      <sheetName val="GS2300 p.19"/>
      <sheetName val="GC1150 &amp; GC1700 p.20"/>
      <sheetName val="GC2200 &amp; GC2900 p.21"/>
      <sheetName val="GC3000 &amp; GC3500 p.22"/>
      <sheetName val="GC4100 &amp; GC6100 p.23"/>
      <sheetName val="GC8200 &amp; GC10000 p.24"/>
      <sheetName val="GCNPSH p.25"/>
      <sheetName val="GPUMPS-513 AR p.26"/>
      <sheetName val="KPUMPS - 562 SERIES p.27"/>
      <sheetName val="KC12000 p.28"/>
      <sheetName val="KC16000 p.29"/>
      <sheetName val="KC20000 p.30"/>
      <sheetName val="KPUMPS-562 AR p.31 "/>
      <sheetName val="HPUMPS - 675 SERIES p.32"/>
      <sheetName val="HC7800-10000 p.33"/>
      <sheetName val="HC12500-16000 p34  "/>
      <sheetName val="HC19000 p.35"/>
      <sheetName val="HC27000-35000  p.36"/>
      <sheetName val="HPUMPS-675 AR p.37"/>
      <sheetName val="I-J PUMPS 875-1025 SERIES p.38"/>
      <sheetName val="WI600 p.39"/>
      <sheetName val="WI700 PUMP p.40"/>
      <sheetName val="WJ1000 p.41"/>
      <sheetName val="WJ1200 p.42"/>
      <sheetName val="Centurion Pump p.43"/>
      <sheetName val="400P6p.44"/>
      <sheetName val="400P8 p.45"/>
      <sheetName val="400P12 p.46"/>
      <sheetName val="400P16 p.47"/>
      <sheetName val="400P18 p.48"/>
      <sheetName val="400P30 p.49"/>
      <sheetName val="538p17 p50"/>
      <sheetName val="538p23 p.51"/>
      <sheetName val="538p37 p.52"/>
      <sheetName val="538p47 p.53"/>
      <sheetName val="538p62 p.54"/>
      <sheetName val="538p100 p.55"/>
      <sheetName val="375 MOTORS-338 SEALS p.56"/>
      <sheetName val="375 MOTORS p.57"/>
      <sheetName val="450 MOTORS-400 SEALS p.58"/>
      <sheetName val="FMH 450 MOTORS p.59"/>
      <sheetName val="562 MOTORS-513 SEALS p.60"/>
      <sheetName val="562 KMH-MOTORS p.61"/>
      <sheetName val="562 KMH-MOTORS p.62"/>
      <sheetName val="725 MOTORS-675 SEALS p.63"/>
      <sheetName val="725 MOTORS p.64"/>
      <sheetName val="MLE 1 OF 4 p.65"/>
      <sheetName val="MLE 2 OF 4 p.66"/>
      <sheetName val="MLE 3 OF 4 p.67"/>
      <sheetName val="MLE 4 OF 4 p.68"/>
      <sheetName val="CABLE 1 OF 2 p.60"/>
      <sheetName val="CABLE 2 OF 3 p.70"/>
      <sheetName val="CABLE 3 OF 3 p.71"/>
      <sheetName val="SWITCHBOARDS 1 OF 2 p.72"/>
      <sheetName val="SWITCHBOARDS 2 OF 2 p.73"/>
      <sheetName val="VSD 1 OF 3 p.74"/>
      <sheetName val="VSD 2 OF 3 p.75"/>
      <sheetName val="VSD 3 OF 3 p.76"/>
      <sheetName val="GCS1 p.77"/>
      <sheetName val="GCS2 p.78"/>
      <sheetName val="GCS3 p.79"/>
      <sheetName val="PumpMate p.80"/>
      <sheetName val="Sensor Centinel p.81"/>
      <sheetName val="Recirculation Pump p.82"/>
      <sheetName val="XFORMERS 1 OF 2 p.83"/>
      <sheetName val="XFORMERS 2 OF 2  p.84"/>
      <sheetName val="XFORMERS VSC p.85"/>
      <sheetName val="Transformer VSD Argentina p.86"/>
      <sheetName val="XFORMERS Arg. p.87"/>
      <sheetName val="SURFACE EQUIPMENT  p.88"/>
      <sheetName val="ACCESSORIES (1 OF 2) p.89"/>
      <sheetName val="ACCESSORIES (2 OF 2) p.90"/>
      <sheetName val="INSPECCION Y REPARACION p.91"/>
      <sheetName val="Glossary p.92"/>
      <sheetName val="Glossary2 p.93"/>
      <sheetName val="Glossary3 p.94"/>
    </sheetNames>
    <sheetDataSet>
      <sheetData sheetId="0" refreshError="1"/>
      <sheetData sheetId="1">
        <row r="547">
          <cell r="I547">
            <v>2814.1189999999997</v>
          </cell>
        </row>
        <row r="548">
          <cell r="I548">
            <v>3361.7374999999997</v>
          </cell>
        </row>
        <row r="549">
          <cell r="I549">
            <v>4130.4779999999992</v>
          </cell>
        </row>
        <row r="550">
          <cell r="I550">
            <v>4491.7619999999997</v>
          </cell>
        </row>
        <row r="551">
          <cell r="I551">
            <v>4762.7249999999995</v>
          </cell>
        </row>
        <row r="552">
          <cell r="I552">
            <v>5522.99</v>
          </cell>
        </row>
        <row r="553">
          <cell r="I553">
            <v>6274.4</v>
          </cell>
        </row>
        <row r="554">
          <cell r="I554">
            <v>7030.87</v>
          </cell>
        </row>
        <row r="555">
          <cell r="I555">
            <v>7697.5249999999996</v>
          </cell>
        </row>
        <row r="556">
          <cell r="I556">
            <v>10150.866</v>
          </cell>
        </row>
        <row r="557">
          <cell r="I557">
            <v>10488.747499999999</v>
          </cell>
        </row>
        <row r="558">
          <cell r="I558">
            <v>10864.832</v>
          </cell>
        </row>
        <row r="559">
          <cell r="I559">
            <v>10637.384999999998</v>
          </cell>
        </row>
        <row r="560">
          <cell r="I560">
            <v>11837.364</v>
          </cell>
        </row>
        <row r="561">
          <cell r="I561">
            <v>12057.98</v>
          </cell>
        </row>
        <row r="562">
          <cell r="I562">
            <v>12816.98</v>
          </cell>
        </row>
        <row r="563">
          <cell r="I563">
            <v>13479.84</v>
          </cell>
        </row>
        <row r="564">
          <cell r="I564">
            <v>14142.699999999999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TPO0197"/>
      <sheetName val="PDBase"/>
    </sheetNames>
    <sheetDataSet>
      <sheetData sheetId="0" refreshError="1"/>
      <sheetData sheetId="1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Costo Venta"/>
      <sheetName val="Resumen"/>
      <sheetName val="MOD"/>
      <sheetName val="MOI"/>
      <sheetName val="Materiales"/>
      <sheetName val="Herramientas"/>
      <sheetName val="Consumibles"/>
      <sheetName val="Equipos"/>
      <sheetName val="Subc"/>
      <sheetName val="Gastos"/>
      <sheetName val="Valores FASPyGP"/>
      <sheetName val="CSoc"/>
      <sheetName val="In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on Taller "/>
      <sheetName val="N de Crédito"/>
      <sheetName val="N de Crédito-Niveles"/>
      <sheetName val="Cargo Mensual"/>
      <sheetName val="PH 0573"/>
      <sheetName val="Cotizacion PH 1411"/>
      <sheetName val="PH 1411"/>
      <sheetName val="Diferencia "/>
      <sheetName val="Sop Dif "/>
      <sheetName val="Resumen"/>
    </sheetNames>
    <sheetDataSet>
      <sheetData sheetId="0" refreshError="1">
        <row r="15">
          <cell r="I15">
            <v>0.4</v>
          </cell>
          <cell r="J15" t="str">
            <v>182-92-48-00009</v>
          </cell>
        </row>
        <row r="16">
          <cell r="I16">
            <v>0.6</v>
          </cell>
          <cell r="J16" t="str">
            <v>182-92-48-00010</v>
          </cell>
        </row>
        <row r="17">
          <cell r="I17">
            <v>1</v>
          </cell>
          <cell r="J17" t="str">
            <v>182-92-48-00011</v>
          </cell>
        </row>
        <row r="18">
          <cell r="I18">
            <v>1.2</v>
          </cell>
          <cell r="J18" t="str">
            <v>182-92-48-00012</v>
          </cell>
        </row>
        <row r="19">
          <cell r="I19">
            <v>1.4</v>
          </cell>
          <cell r="J19" t="str">
            <v>182-92-48-00013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formación de Cabecera"/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  <sheetName val="Hoj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79">
          <cell r="B79" t="str">
            <v>Dólar</v>
          </cell>
        </row>
        <row r="80">
          <cell r="B80" t="str">
            <v>Gasoil</v>
          </cell>
        </row>
        <row r="81">
          <cell r="B81" t="str">
            <v>Ipim</v>
          </cell>
        </row>
        <row r="82">
          <cell r="B82" t="str">
            <v>Vehículos</v>
          </cell>
        </row>
        <row r="83">
          <cell r="B83" t="str">
            <v>WPU06 Pesificado</v>
          </cell>
        </row>
      </sheetData>
      <sheetData sheetId="14" refreshError="1"/>
      <sheetData sheetId="15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e global"/>
      <sheetName val="Informe Individual Nva Pol"/>
      <sheetName val="Netos  país"/>
      <sheetName val="Remun. Bruta Teorica"/>
      <sheetName val="Dic2001"/>
    </sheetNames>
    <sheetDataSet>
      <sheetData sheetId="0">
        <row r="6">
          <cell r="A6" t="str">
            <v>LEGAJO</v>
          </cell>
          <cell r="B6" t="str">
            <v>APELLIDO</v>
          </cell>
          <cell r="C6" t="str">
            <v>NOMBRES</v>
          </cell>
          <cell r="D6" t="str">
            <v>PUESTO /FUNCION</v>
          </cell>
          <cell r="E6" t="str">
            <v>CATEG</v>
          </cell>
          <cell r="F6" t="str">
            <v>REMUNERAC. BRUTA MENSUAL</v>
          </cell>
          <cell r="G6" t="str">
            <v>ADICIONAL TAREA SUPERIOR</v>
          </cell>
          <cell r="H6" t="str">
            <v xml:space="preserve">CANTIDAD SUELDOS COMPENS. VARIABLE </v>
          </cell>
          <cell r="I6" t="str">
            <v xml:space="preserve">IMPORTE COMPENS. VARIABLE </v>
          </cell>
          <cell r="J6" t="str">
            <v>REMUNERAC. BRUTA ANUAL EN ARGENTINA</v>
          </cell>
          <cell r="K6" t="str">
            <v>REM. NETA ANUAL SIN COMP. VARIABLE</v>
          </cell>
          <cell r="L6" t="str">
            <v>COMPENSAC. VARIABLE NETA</v>
          </cell>
          <cell r="M6" t="str">
            <v>REMUN, NETA ANUAL EN ARGENTINA C / COMP.VAR.</v>
          </cell>
          <cell r="N6" t="str">
            <v>DESTINO</v>
          </cell>
          <cell r="O6" t="str">
            <v>% ADIC. DE ASIG.</v>
          </cell>
          <cell r="P6" t="str">
            <v>ADICIONAL DE ASIGNACIÓN  NETO</v>
          </cell>
          <cell r="Q6" t="str">
            <v>ADICIONAL DE ASIGNACIÓN S / COMP. VAR. NETO</v>
          </cell>
          <cell r="R6" t="str">
            <v>% HARDSHIP</v>
          </cell>
          <cell r="S6" t="str">
            <v>HARDSHIP NETO</v>
          </cell>
          <cell r="T6" t="str">
            <v>% BIENES Y SERVIC.</v>
          </cell>
          <cell r="U6" t="str">
            <v>BIENES Y SERVICIOS NETO</v>
          </cell>
          <cell r="V6" t="str">
            <v>ADICIONAL PERSONAL NETO</v>
          </cell>
          <cell r="W6" t="str">
            <v>OTROS</v>
          </cell>
          <cell r="X6" t="str">
            <v>NETO TOTAL DE ADIC. EN EL EXTERIOR</v>
          </cell>
          <cell r="Y6" t="str">
            <v>BRUTO TOTAL DE ADIC. EL EXTERIOR</v>
          </cell>
          <cell r="Z6" t="str">
            <v>NETO DE LA ASIG. INTERN.</v>
          </cell>
          <cell r="AA6" t="str">
            <v>BRUTO DE LA ASIG. INTERN.</v>
          </cell>
        </row>
        <row r="7">
          <cell r="A7">
            <v>501093254</v>
          </cell>
          <cell r="B7" t="str">
            <v>ALFARO PEREZ</v>
          </cell>
          <cell r="C7" t="str">
            <v>Anthony</v>
          </cell>
          <cell r="D7" t="str">
            <v>Technical Advisor</v>
          </cell>
          <cell r="E7">
            <v>59</v>
          </cell>
          <cell r="F7">
            <v>7875</v>
          </cell>
          <cell r="G7">
            <v>0</v>
          </cell>
          <cell r="H7">
            <v>3</v>
          </cell>
          <cell r="I7">
            <v>23625</v>
          </cell>
          <cell r="J7">
            <v>126000</v>
          </cell>
          <cell r="K7">
            <v>75006</v>
          </cell>
          <cell r="L7">
            <v>16662</v>
          </cell>
          <cell r="M7">
            <v>91668</v>
          </cell>
          <cell r="N7" t="str">
            <v>Venezuela - Maracaibo</v>
          </cell>
          <cell r="O7">
            <v>0.15</v>
          </cell>
          <cell r="P7">
            <v>15356</v>
          </cell>
          <cell r="Q7">
            <v>3544</v>
          </cell>
          <cell r="R7">
            <v>0.2</v>
          </cell>
          <cell r="S7">
            <v>20475</v>
          </cell>
          <cell r="T7">
            <v>0</v>
          </cell>
          <cell r="U7">
            <v>92519</v>
          </cell>
          <cell r="V7">
            <v>0</v>
          </cell>
          <cell r="W7">
            <v>0</v>
          </cell>
          <cell r="X7">
            <v>131894</v>
          </cell>
          <cell r="Y7">
            <v>207780</v>
          </cell>
          <cell r="Z7">
            <v>223562</v>
          </cell>
          <cell r="AA7">
            <v>333780</v>
          </cell>
        </row>
        <row r="8">
          <cell r="A8">
            <v>1010670880</v>
          </cell>
          <cell r="B8" t="str">
            <v>MONACO</v>
          </cell>
          <cell r="C8" t="str">
            <v>Daniel Hugo</v>
          </cell>
          <cell r="D8" t="str">
            <v>Jefe Produccion SR.</v>
          </cell>
          <cell r="E8">
            <v>58</v>
          </cell>
          <cell r="F8">
            <v>6600</v>
          </cell>
          <cell r="G8">
            <v>0</v>
          </cell>
          <cell r="H8">
            <v>3</v>
          </cell>
          <cell r="I8">
            <v>19800</v>
          </cell>
          <cell r="J8">
            <v>105600</v>
          </cell>
          <cell r="K8">
            <v>63880</v>
          </cell>
          <cell r="L8">
            <v>13342</v>
          </cell>
          <cell r="M8">
            <v>77222</v>
          </cell>
          <cell r="N8" t="str">
            <v>Venezuela - Maracaibo</v>
          </cell>
          <cell r="O8">
            <v>0.15</v>
          </cell>
          <cell r="P8">
            <v>12870</v>
          </cell>
          <cell r="Q8">
            <v>2970</v>
          </cell>
          <cell r="R8">
            <v>0.2</v>
          </cell>
          <cell r="S8">
            <v>17160</v>
          </cell>
          <cell r="T8">
            <v>0</v>
          </cell>
          <cell r="U8">
            <v>99608</v>
          </cell>
          <cell r="V8">
            <v>2383</v>
          </cell>
          <cell r="W8">
            <v>0</v>
          </cell>
          <cell r="X8">
            <v>134991</v>
          </cell>
          <cell r="Y8">
            <v>210720</v>
          </cell>
          <cell r="Z8">
            <v>212213</v>
          </cell>
          <cell r="AA8">
            <v>316320</v>
          </cell>
        </row>
        <row r="9">
          <cell r="A9">
            <v>1011355230</v>
          </cell>
          <cell r="B9" t="str">
            <v>MOHANNA</v>
          </cell>
          <cell r="C9" t="str">
            <v>Julio César</v>
          </cell>
          <cell r="D9" t="str">
            <v>Supervisor Principal</v>
          </cell>
          <cell r="E9">
            <v>55</v>
          </cell>
          <cell r="F9">
            <v>4114.8</v>
          </cell>
          <cell r="G9">
            <v>0</v>
          </cell>
          <cell r="H9">
            <v>0</v>
          </cell>
          <cell r="I9">
            <v>0</v>
          </cell>
          <cell r="J9">
            <v>53492</v>
          </cell>
          <cell r="K9">
            <v>41326</v>
          </cell>
          <cell r="L9">
            <v>0</v>
          </cell>
          <cell r="M9">
            <v>41326</v>
          </cell>
          <cell r="N9" t="str">
            <v>Venezuela - Maracaibo</v>
          </cell>
          <cell r="O9">
            <v>0.15</v>
          </cell>
          <cell r="P9">
            <v>8024</v>
          </cell>
          <cell r="Q9">
            <v>0</v>
          </cell>
          <cell r="R9">
            <v>0.2</v>
          </cell>
          <cell r="S9">
            <v>10698</v>
          </cell>
          <cell r="T9">
            <v>0</v>
          </cell>
          <cell r="U9">
            <v>67639</v>
          </cell>
          <cell r="V9">
            <v>1331</v>
          </cell>
          <cell r="W9">
            <v>0</v>
          </cell>
          <cell r="X9">
            <v>87692</v>
          </cell>
          <cell r="Y9">
            <v>131182</v>
          </cell>
          <cell r="Z9">
            <v>129018</v>
          </cell>
          <cell r="AA9">
            <v>184674</v>
          </cell>
        </row>
        <row r="10">
          <cell r="A10">
            <v>1018773481</v>
          </cell>
          <cell r="B10" t="str">
            <v>NOTA</v>
          </cell>
          <cell r="C10" t="str">
            <v>Sebastian</v>
          </cell>
          <cell r="D10">
            <v>0</v>
          </cell>
          <cell r="E10">
            <v>0</v>
          </cell>
          <cell r="F10">
            <v>2275</v>
          </cell>
          <cell r="G10">
            <v>0</v>
          </cell>
          <cell r="H10">
            <v>0</v>
          </cell>
          <cell r="I10">
            <v>0</v>
          </cell>
          <cell r="J10">
            <v>29575</v>
          </cell>
          <cell r="K10">
            <v>24187</v>
          </cell>
          <cell r="L10">
            <v>0</v>
          </cell>
          <cell r="M10">
            <v>24187</v>
          </cell>
          <cell r="N10" t="str">
            <v>Bolivia - Sta. Cruz de la Sierra</v>
          </cell>
          <cell r="O10">
            <v>0.15</v>
          </cell>
          <cell r="P10">
            <v>4436</v>
          </cell>
          <cell r="Q10">
            <v>0</v>
          </cell>
          <cell r="R10">
            <v>0.15</v>
          </cell>
          <cell r="S10">
            <v>4436</v>
          </cell>
          <cell r="T10">
            <v>0</v>
          </cell>
          <cell r="U10">
            <v>14487</v>
          </cell>
          <cell r="V10">
            <v>0</v>
          </cell>
          <cell r="W10">
            <v>0</v>
          </cell>
          <cell r="X10">
            <v>23359</v>
          </cell>
          <cell r="Y10">
            <v>33535</v>
          </cell>
          <cell r="Z10">
            <v>47546</v>
          </cell>
          <cell r="AA10">
            <v>63110</v>
          </cell>
        </row>
        <row r="11">
          <cell r="A11">
            <v>1012057492</v>
          </cell>
          <cell r="B11" t="str">
            <v>CORFIELD</v>
          </cell>
          <cell r="C11" t="str">
            <v>Ricardo J.</v>
          </cell>
          <cell r="D11" t="str">
            <v>Jefe Produccion SR.</v>
          </cell>
          <cell r="E11">
            <v>58</v>
          </cell>
          <cell r="F11">
            <v>10395</v>
          </cell>
          <cell r="G11">
            <v>0</v>
          </cell>
          <cell r="H11">
            <v>4.09</v>
          </cell>
          <cell r="I11">
            <v>42481</v>
          </cell>
          <cell r="J11">
            <v>177616</v>
          </cell>
          <cell r="K11">
            <v>97339</v>
          </cell>
          <cell r="L11">
            <v>26556</v>
          </cell>
          <cell r="M11">
            <v>123895</v>
          </cell>
          <cell r="N11" t="str">
            <v>Venezuela - El Tigre</v>
          </cell>
          <cell r="O11">
            <v>0.15</v>
          </cell>
          <cell r="P11">
            <v>20270</v>
          </cell>
          <cell r="Q11">
            <v>6372</v>
          </cell>
          <cell r="R11">
            <v>0.15</v>
          </cell>
          <cell r="S11">
            <v>20270</v>
          </cell>
          <cell r="T11">
            <v>0</v>
          </cell>
          <cell r="U11">
            <v>35329</v>
          </cell>
          <cell r="V11">
            <v>9241</v>
          </cell>
          <cell r="W11">
            <v>0</v>
          </cell>
          <cell r="X11">
            <v>91482</v>
          </cell>
          <cell r="Y11">
            <v>143572</v>
          </cell>
          <cell r="Z11">
            <v>215377</v>
          </cell>
          <cell r="AA11">
            <v>321188</v>
          </cell>
        </row>
        <row r="12">
          <cell r="A12">
            <v>12</v>
          </cell>
          <cell r="B12" t="str">
            <v>EJEMPLO2</v>
          </cell>
          <cell r="C12">
            <v>0</v>
          </cell>
          <cell r="D12">
            <v>0</v>
          </cell>
          <cell r="E12">
            <v>57</v>
          </cell>
          <cell r="F12">
            <v>2400</v>
          </cell>
          <cell r="G12">
            <v>0</v>
          </cell>
          <cell r="H12">
            <v>0</v>
          </cell>
          <cell r="I12">
            <v>0</v>
          </cell>
          <cell r="J12">
            <v>31200</v>
          </cell>
          <cell r="K12">
            <v>25509</v>
          </cell>
          <cell r="L12">
            <v>0</v>
          </cell>
          <cell r="M12">
            <v>25509</v>
          </cell>
          <cell r="N12" t="str">
            <v>Brasil . Rio de Janeiro</v>
          </cell>
          <cell r="O12">
            <v>0.15</v>
          </cell>
          <cell r="P12">
            <v>4680</v>
          </cell>
          <cell r="Q12">
            <v>0</v>
          </cell>
          <cell r="R12">
            <v>0.1</v>
          </cell>
          <cell r="S12">
            <v>3120</v>
          </cell>
          <cell r="T12">
            <v>0</v>
          </cell>
          <cell r="U12">
            <v>27515</v>
          </cell>
          <cell r="V12">
            <v>0</v>
          </cell>
          <cell r="W12">
            <v>0</v>
          </cell>
          <cell r="X12">
            <v>35315</v>
          </cell>
          <cell r="Y12">
            <v>50377</v>
          </cell>
          <cell r="Z12">
            <v>60824</v>
          </cell>
          <cell r="AA12">
            <v>81577</v>
          </cell>
        </row>
        <row r="13">
          <cell r="A13">
            <v>1013733981</v>
          </cell>
          <cell r="B13" t="str">
            <v>ALMONACID</v>
          </cell>
          <cell r="C13" t="str">
            <v>Jorge Daniel</v>
          </cell>
          <cell r="D13" t="str">
            <v>Jefe de Producción</v>
          </cell>
          <cell r="E13">
            <v>57</v>
          </cell>
          <cell r="F13">
            <v>6132</v>
          </cell>
          <cell r="G13">
            <v>0</v>
          </cell>
          <cell r="H13">
            <v>2.5</v>
          </cell>
          <cell r="I13">
            <v>15330</v>
          </cell>
          <cell r="J13">
            <v>95046</v>
          </cell>
          <cell r="K13">
            <v>59391</v>
          </cell>
          <cell r="L13">
            <v>11431</v>
          </cell>
          <cell r="M13">
            <v>70822</v>
          </cell>
          <cell r="N13" t="str">
            <v>Venezuela - El Tigre</v>
          </cell>
          <cell r="O13">
            <v>0.15</v>
          </cell>
          <cell r="P13">
            <v>11957</v>
          </cell>
          <cell r="Q13">
            <v>2300</v>
          </cell>
          <cell r="R13">
            <v>0.15</v>
          </cell>
          <cell r="S13">
            <v>11957</v>
          </cell>
          <cell r="T13">
            <v>0</v>
          </cell>
          <cell r="U13">
            <v>87775</v>
          </cell>
          <cell r="V13">
            <v>5021</v>
          </cell>
          <cell r="W13">
            <v>0</v>
          </cell>
          <cell r="X13">
            <v>119010</v>
          </cell>
          <cell r="Y13">
            <v>186842</v>
          </cell>
          <cell r="Z13">
            <v>189832</v>
          </cell>
          <cell r="AA13">
            <v>281888</v>
          </cell>
        </row>
        <row r="14">
          <cell r="A14">
            <v>1020049433</v>
          </cell>
          <cell r="B14" t="str">
            <v>DUBE</v>
          </cell>
          <cell r="C14" t="str">
            <v>Darío Edgardo</v>
          </cell>
          <cell r="D14" t="str">
            <v>Profesional Sr.</v>
          </cell>
          <cell r="E14">
            <v>0</v>
          </cell>
          <cell r="F14">
            <v>5877.6</v>
          </cell>
          <cell r="G14">
            <v>0</v>
          </cell>
          <cell r="H14">
            <v>2</v>
          </cell>
          <cell r="I14">
            <v>11755.2</v>
          </cell>
          <cell r="J14">
            <v>88164</v>
          </cell>
          <cell r="K14">
            <v>56844</v>
          </cell>
          <cell r="L14">
            <v>8954</v>
          </cell>
          <cell r="M14">
            <v>65798</v>
          </cell>
          <cell r="N14" t="str">
            <v>Venezuela - El Tigre</v>
          </cell>
          <cell r="O14">
            <v>0.15</v>
          </cell>
          <cell r="P14">
            <v>11461</v>
          </cell>
          <cell r="Q14">
            <v>1763</v>
          </cell>
          <cell r="R14">
            <v>0.15</v>
          </cell>
          <cell r="S14">
            <v>11461</v>
          </cell>
          <cell r="T14">
            <v>0</v>
          </cell>
          <cell r="U14">
            <v>83605</v>
          </cell>
          <cell r="V14">
            <v>0</v>
          </cell>
          <cell r="W14">
            <v>0</v>
          </cell>
          <cell r="X14">
            <v>108290</v>
          </cell>
          <cell r="Y14">
            <v>169502</v>
          </cell>
          <cell r="Z14">
            <v>174088</v>
          </cell>
          <cell r="AA14">
            <v>257666</v>
          </cell>
        </row>
        <row r="15">
          <cell r="A15">
            <v>1011303322</v>
          </cell>
          <cell r="B15" t="str">
            <v>GIONGO</v>
          </cell>
          <cell r="C15" t="str">
            <v>Luis</v>
          </cell>
          <cell r="D15" t="str">
            <v>Supervisor Principal</v>
          </cell>
          <cell r="E15">
            <v>55</v>
          </cell>
          <cell r="F15">
            <v>5538</v>
          </cell>
          <cell r="G15">
            <v>0</v>
          </cell>
          <cell r="H15">
            <v>0</v>
          </cell>
          <cell r="I15">
            <v>0</v>
          </cell>
          <cell r="J15">
            <v>71994</v>
          </cell>
          <cell r="K15">
            <v>53594</v>
          </cell>
          <cell r="L15">
            <v>0</v>
          </cell>
          <cell r="M15">
            <v>53594</v>
          </cell>
          <cell r="N15" t="str">
            <v>Venezuela - El Tigre</v>
          </cell>
          <cell r="O15">
            <v>0.15</v>
          </cell>
          <cell r="P15">
            <v>10799</v>
          </cell>
          <cell r="Q15">
            <v>0</v>
          </cell>
          <cell r="R15">
            <v>0.15</v>
          </cell>
          <cell r="S15">
            <v>10799</v>
          </cell>
          <cell r="T15">
            <v>0</v>
          </cell>
          <cell r="U15">
            <v>65698</v>
          </cell>
          <cell r="V15">
            <v>5727</v>
          </cell>
          <cell r="W15">
            <v>0</v>
          </cell>
          <cell r="X15">
            <v>93023</v>
          </cell>
          <cell r="Y15">
            <v>140579</v>
          </cell>
          <cell r="Z15">
            <v>146617</v>
          </cell>
          <cell r="AA15">
            <v>212573</v>
          </cell>
        </row>
        <row r="16">
          <cell r="A16">
            <v>1007687952</v>
          </cell>
          <cell r="B16" t="str">
            <v>GAREIS</v>
          </cell>
          <cell r="C16" t="str">
            <v>Juan Eduardo</v>
          </cell>
          <cell r="D16" t="str">
            <v>Spervisor Principal</v>
          </cell>
          <cell r="E16">
            <v>55</v>
          </cell>
          <cell r="F16">
            <v>5538</v>
          </cell>
          <cell r="G16">
            <v>0</v>
          </cell>
          <cell r="H16">
            <v>0</v>
          </cell>
          <cell r="I16">
            <v>0</v>
          </cell>
          <cell r="J16">
            <v>71994</v>
          </cell>
          <cell r="K16">
            <v>54650</v>
          </cell>
          <cell r="L16">
            <v>0</v>
          </cell>
          <cell r="M16">
            <v>54650</v>
          </cell>
          <cell r="N16" t="str">
            <v>Venezuela - El Tigre</v>
          </cell>
          <cell r="O16">
            <v>0.15</v>
          </cell>
          <cell r="P16">
            <v>10799</v>
          </cell>
          <cell r="Q16">
            <v>0</v>
          </cell>
          <cell r="R16">
            <v>0.15</v>
          </cell>
          <cell r="S16">
            <v>10799</v>
          </cell>
          <cell r="T16">
            <v>0</v>
          </cell>
          <cell r="U16">
            <v>77124</v>
          </cell>
          <cell r="V16">
            <v>5027</v>
          </cell>
          <cell r="W16">
            <v>0</v>
          </cell>
          <cell r="X16">
            <v>103749</v>
          </cell>
          <cell r="Y16">
            <v>160318</v>
          </cell>
          <cell r="Z16">
            <v>158399</v>
          </cell>
          <cell r="AA16">
            <v>232312</v>
          </cell>
        </row>
        <row r="17">
          <cell r="A17">
            <v>1007602217</v>
          </cell>
          <cell r="B17" t="str">
            <v>BAUZA</v>
          </cell>
          <cell r="C17" t="str">
            <v>Carlos</v>
          </cell>
          <cell r="D17" t="str">
            <v>Spervisor Principal</v>
          </cell>
          <cell r="E17">
            <v>55</v>
          </cell>
          <cell r="F17">
            <v>4800</v>
          </cell>
          <cell r="G17">
            <v>576</v>
          </cell>
          <cell r="H17">
            <v>2</v>
          </cell>
          <cell r="I17">
            <v>10752</v>
          </cell>
          <cell r="J17">
            <v>80640</v>
          </cell>
          <cell r="K17">
            <v>52817</v>
          </cell>
          <cell r="L17">
            <v>7285</v>
          </cell>
          <cell r="M17">
            <v>60102</v>
          </cell>
          <cell r="N17" t="str">
            <v>Venezuela - El Tigre</v>
          </cell>
          <cell r="O17">
            <v>0.15</v>
          </cell>
          <cell r="P17">
            <v>10483</v>
          </cell>
          <cell r="Q17">
            <v>1613</v>
          </cell>
          <cell r="R17">
            <v>0.15</v>
          </cell>
          <cell r="S17">
            <v>10483</v>
          </cell>
          <cell r="T17">
            <v>0</v>
          </cell>
          <cell r="U17">
            <v>78734</v>
          </cell>
          <cell r="V17">
            <v>0</v>
          </cell>
          <cell r="W17">
            <v>0</v>
          </cell>
          <cell r="X17">
            <v>101313</v>
          </cell>
          <cell r="Y17">
            <v>156366</v>
          </cell>
          <cell r="Z17">
            <v>161415</v>
          </cell>
          <cell r="AA17">
            <v>237006</v>
          </cell>
        </row>
        <row r="18">
          <cell r="A18">
            <v>1014781064</v>
          </cell>
          <cell r="B18" t="str">
            <v>ROLANDO</v>
          </cell>
          <cell r="C18" t="str">
            <v>Roberto</v>
          </cell>
          <cell r="D18" t="str">
            <v>Asist. Producción</v>
          </cell>
          <cell r="E18">
            <v>56</v>
          </cell>
          <cell r="F18">
            <v>4002</v>
          </cell>
          <cell r="G18">
            <v>0</v>
          </cell>
          <cell r="H18">
            <v>0</v>
          </cell>
          <cell r="I18">
            <v>0</v>
          </cell>
          <cell r="J18">
            <v>52026</v>
          </cell>
          <cell r="K18">
            <v>40349</v>
          </cell>
          <cell r="L18">
            <v>0</v>
          </cell>
          <cell r="M18">
            <v>40349</v>
          </cell>
          <cell r="N18" t="str">
            <v>Venezuela - El Tigre</v>
          </cell>
          <cell r="O18">
            <v>0.15</v>
          </cell>
          <cell r="P18">
            <v>7804</v>
          </cell>
          <cell r="Q18">
            <v>0</v>
          </cell>
          <cell r="R18">
            <v>0.15</v>
          </cell>
          <cell r="S18">
            <v>7804</v>
          </cell>
          <cell r="T18">
            <v>0</v>
          </cell>
          <cell r="U18">
            <v>56270</v>
          </cell>
          <cell r="V18">
            <v>4779</v>
          </cell>
          <cell r="W18">
            <v>0</v>
          </cell>
          <cell r="X18">
            <v>76657</v>
          </cell>
          <cell r="Y18">
            <v>114168</v>
          </cell>
          <cell r="Z18">
            <v>117006</v>
          </cell>
          <cell r="AA18">
            <v>166194</v>
          </cell>
        </row>
        <row r="19">
          <cell r="A19">
            <v>300</v>
          </cell>
          <cell r="B19" t="str">
            <v>GONZALEZ1</v>
          </cell>
          <cell r="C19" t="str">
            <v>Marcelo A.</v>
          </cell>
          <cell r="D19">
            <v>0</v>
          </cell>
          <cell r="E19">
            <v>64</v>
          </cell>
          <cell r="F19">
            <v>4270</v>
          </cell>
          <cell r="G19">
            <v>3000</v>
          </cell>
          <cell r="H19">
            <v>2</v>
          </cell>
          <cell r="I19">
            <v>8540</v>
          </cell>
          <cell r="J19">
            <v>103050</v>
          </cell>
          <cell r="K19">
            <v>70624</v>
          </cell>
          <cell r="L19">
            <v>5012</v>
          </cell>
          <cell r="M19">
            <v>75636</v>
          </cell>
          <cell r="N19" t="str">
            <v>Brasil . Rio de Janeiro</v>
          </cell>
          <cell r="O19">
            <v>0.15</v>
          </cell>
          <cell r="P19">
            <v>14177</v>
          </cell>
          <cell r="Q19">
            <v>1281</v>
          </cell>
          <cell r="R19">
            <v>0.1</v>
          </cell>
          <cell r="S19">
            <v>9451</v>
          </cell>
          <cell r="T19">
            <v>0</v>
          </cell>
          <cell r="U19">
            <v>42412</v>
          </cell>
          <cell r="V19">
            <v>0</v>
          </cell>
          <cell r="W19">
            <v>0</v>
          </cell>
          <cell r="X19">
            <v>67321</v>
          </cell>
          <cell r="Y19">
            <v>103069</v>
          </cell>
          <cell r="Z19">
            <v>142957</v>
          </cell>
          <cell r="AA19">
            <v>206119</v>
          </cell>
        </row>
        <row r="20">
          <cell r="A20">
            <v>1012942976</v>
          </cell>
          <cell r="B20" t="str">
            <v>GOMEZ</v>
          </cell>
          <cell r="C20" t="str">
            <v>Marcelo Gerardo</v>
          </cell>
          <cell r="D20" t="str">
            <v>Gte.Operaciones</v>
          </cell>
          <cell r="E20">
            <v>62</v>
          </cell>
          <cell r="F20">
            <v>15000</v>
          </cell>
          <cell r="G20">
            <v>0</v>
          </cell>
          <cell r="H20">
            <v>5</v>
          </cell>
          <cell r="I20">
            <v>75000</v>
          </cell>
          <cell r="J20">
            <v>270000</v>
          </cell>
          <cell r="K20">
            <v>135730</v>
          </cell>
          <cell r="L20">
            <v>46375</v>
          </cell>
          <cell r="M20">
            <v>182105</v>
          </cell>
          <cell r="N20" t="str">
            <v>Venezuela - Caracas</v>
          </cell>
          <cell r="O20">
            <v>0.15</v>
          </cell>
          <cell r="P20">
            <v>29250</v>
          </cell>
          <cell r="Q20">
            <v>11250</v>
          </cell>
          <cell r="R20">
            <v>0.05</v>
          </cell>
          <cell r="S20">
            <v>9750</v>
          </cell>
          <cell r="T20">
            <v>0</v>
          </cell>
          <cell r="U20">
            <v>245124</v>
          </cell>
          <cell r="V20">
            <v>0</v>
          </cell>
          <cell r="W20">
            <v>0</v>
          </cell>
          <cell r="X20">
            <v>295374</v>
          </cell>
          <cell r="Y20">
            <v>454422</v>
          </cell>
          <cell r="Z20">
            <v>477479</v>
          </cell>
          <cell r="AA20">
            <v>724422</v>
          </cell>
        </row>
        <row r="21">
          <cell r="A21">
            <v>1011413232</v>
          </cell>
          <cell r="B21" t="str">
            <v>NAVARRO</v>
          </cell>
          <cell r="C21" t="str">
            <v>Jorge Rafael</v>
          </cell>
          <cell r="D21" t="str">
            <v>Gte. De Ingenieria</v>
          </cell>
          <cell r="E21">
            <v>61</v>
          </cell>
          <cell r="F21">
            <v>14400</v>
          </cell>
          <cell r="G21">
            <v>0</v>
          </cell>
          <cell r="H21">
            <v>5</v>
          </cell>
          <cell r="I21">
            <v>72000</v>
          </cell>
          <cell r="J21">
            <v>259200</v>
          </cell>
          <cell r="K21">
            <v>130874</v>
          </cell>
          <cell r="L21">
            <v>44211</v>
          </cell>
          <cell r="M21">
            <v>175085</v>
          </cell>
          <cell r="N21" t="str">
            <v>Venezuela - Caracas</v>
          </cell>
          <cell r="O21">
            <v>0.15</v>
          </cell>
          <cell r="P21">
            <v>28080</v>
          </cell>
          <cell r="Q21">
            <v>10800</v>
          </cell>
          <cell r="R21">
            <v>0.05</v>
          </cell>
          <cell r="S21">
            <v>9360</v>
          </cell>
          <cell r="T21">
            <v>0</v>
          </cell>
          <cell r="U21">
            <v>264552</v>
          </cell>
          <cell r="V21">
            <v>9926</v>
          </cell>
          <cell r="W21">
            <v>0</v>
          </cell>
          <cell r="X21">
            <v>322718</v>
          </cell>
          <cell r="Y21">
            <v>496490</v>
          </cell>
          <cell r="Z21">
            <v>497803</v>
          </cell>
          <cell r="AA21">
            <v>755690</v>
          </cell>
        </row>
        <row r="22">
          <cell r="A22">
            <v>1012089758</v>
          </cell>
          <cell r="B22" t="str">
            <v>SATO</v>
          </cell>
          <cell r="C22" t="str">
            <v>Javier</v>
          </cell>
          <cell r="D22">
            <v>0</v>
          </cell>
          <cell r="E22">
            <v>0</v>
          </cell>
          <cell r="F22">
            <v>17800</v>
          </cell>
          <cell r="G22">
            <v>0</v>
          </cell>
          <cell r="H22">
            <v>4</v>
          </cell>
          <cell r="I22">
            <v>71200</v>
          </cell>
          <cell r="J22">
            <v>302600</v>
          </cell>
          <cell r="K22">
            <v>157771</v>
          </cell>
          <cell r="L22">
            <v>45524</v>
          </cell>
          <cell r="M22">
            <v>203295</v>
          </cell>
          <cell r="N22" t="str">
            <v>Brasil . Rio de Janeiro</v>
          </cell>
          <cell r="O22">
            <v>0.15</v>
          </cell>
          <cell r="P22">
            <v>34710</v>
          </cell>
          <cell r="Q22">
            <v>10680</v>
          </cell>
          <cell r="R22">
            <v>0.1</v>
          </cell>
          <cell r="S22">
            <v>23140</v>
          </cell>
          <cell r="T22">
            <v>0</v>
          </cell>
          <cell r="U22">
            <v>56534</v>
          </cell>
          <cell r="V22">
            <v>0</v>
          </cell>
          <cell r="W22">
            <v>0</v>
          </cell>
          <cell r="X22">
            <v>125064</v>
          </cell>
          <cell r="Y22">
            <v>192406</v>
          </cell>
          <cell r="Z22">
            <v>328359</v>
          </cell>
          <cell r="AA22">
            <v>495006</v>
          </cell>
        </row>
        <row r="23">
          <cell r="A23">
            <v>1008318885</v>
          </cell>
          <cell r="B23" t="str">
            <v>AMOROSO</v>
          </cell>
          <cell r="C23" t="str">
            <v>Juan Carlos</v>
          </cell>
          <cell r="D23" t="str">
            <v>Gte. Areas de Produc</v>
          </cell>
          <cell r="E23">
            <v>61</v>
          </cell>
          <cell r="F23">
            <v>17000</v>
          </cell>
          <cell r="G23">
            <v>0</v>
          </cell>
          <cell r="H23">
            <v>5</v>
          </cell>
          <cell r="I23">
            <v>85000</v>
          </cell>
          <cell r="J23">
            <v>306000</v>
          </cell>
          <cell r="K23">
            <v>151154</v>
          </cell>
          <cell r="L23">
            <v>54351</v>
          </cell>
          <cell r="M23">
            <v>205505</v>
          </cell>
          <cell r="N23" t="str">
            <v>México - Reynosa</v>
          </cell>
          <cell r="O23">
            <v>0.15</v>
          </cell>
          <cell r="P23">
            <v>33150</v>
          </cell>
          <cell r="Q23">
            <v>12750</v>
          </cell>
          <cell r="R23">
            <v>0.15</v>
          </cell>
          <cell r="S23">
            <v>33150</v>
          </cell>
          <cell r="T23">
            <v>0</v>
          </cell>
          <cell r="U23">
            <v>141869</v>
          </cell>
          <cell r="V23">
            <v>0</v>
          </cell>
          <cell r="W23">
            <v>0</v>
          </cell>
          <cell r="X23">
            <v>220919</v>
          </cell>
          <cell r="Y23">
            <v>339876</v>
          </cell>
          <cell r="Z23">
            <v>426424</v>
          </cell>
          <cell r="AA23">
            <v>645876</v>
          </cell>
        </row>
        <row r="24">
          <cell r="A24">
            <v>1012057492</v>
          </cell>
          <cell r="B24" t="str">
            <v>CORFIELD</v>
          </cell>
          <cell r="C24" t="str">
            <v>Ricardo J.</v>
          </cell>
          <cell r="D24" t="str">
            <v>Jefe Produccion SR.</v>
          </cell>
          <cell r="E24">
            <v>58</v>
          </cell>
          <cell r="F24">
            <v>10395</v>
          </cell>
          <cell r="G24">
            <v>0</v>
          </cell>
          <cell r="H24">
            <v>4.09</v>
          </cell>
          <cell r="I24">
            <v>42481</v>
          </cell>
          <cell r="J24">
            <v>177616</v>
          </cell>
          <cell r="K24">
            <v>97339</v>
          </cell>
          <cell r="L24">
            <v>26556</v>
          </cell>
          <cell r="M24">
            <v>123895</v>
          </cell>
          <cell r="N24" t="str">
            <v>Venezuela - El Tigre</v>
          </cell>
          <cell r="O24">
            <v>0.15</v>
          </cell>
          <cell r="P24">
            <v>20270</v>
          </cell>
          <cell r="Q24">
            <v>6372</v>
          </cell>
          <cell r="R24">
            <v>0.15</v>
          </cell>
          <cell r="S24">
            <v>20270</v>
          </cell>
          <cell r="T24">
            <v>0</v>
          </cell>
          <cell r="U24">
            <v>35329</v>
          </cell>
          <cell r="V24">
            <v>9241</v>
          </cell>
          <cell r="W24">
            <v>0</v>
          </cell>
          <cell r="X24">
            <v>91482</v>
          </cell>
          <cell r="Y24">
            <v>143572</v>
          </cell>
          <cell r="Z24">
            <v>215377</v>
          </cell>
          <cell r="AA24">
            <v>321188</v>
          </cell>
        </row>
        <row r="25">
          <cell r="A25">
            <v>1017616061</v>
          </cell>
          <cell r="B25" t="str">
            <v>GOMEZ</v>
          </cell>
          <cell r="C25" t="str">
            <v>Pablo</v>
          </cell>
          <cell r="D25">
            <v>0</v>
          </cell>
          <cell r="E25">
            <v>0</v>
          </cell>
          <cell r="F25">
            <v>7370</v>
          </cell>
          <cell r="G25">
            <v>0</v>
          </cell>
          <cell r="H25">
            <v>3</v>
          </cell>
          <cell r="I25">
            <v>22110</v>
          </cell>
          <cell r="J25">
            <v>117920</v>
          </cell>
          <cell r="K25">
            <v>71380</v>
          </cell>
          <cell r="L25">
            <v>14713</v>
          </cell>
          <cell r="M25">
            <v>86093</v>
          </cell>
          <cell r="N25" t="str">
            <v>México - Reynosa</v>
          </cell>
          <cell r="O25">
            <v>0.15</v>
          </cell>
          <cell r="P25">
            <v>14372</v>
          </cell>
          <cell r="Q25">
            <v>3317</v>
          </cell>
          <cell r="R25">
            <v>0.15</v>
          </cell>
          <cell r="S25">
            <v>14372</v>
          </cell>
          <cell r="T25">
            <v>0</v>
          </cell>
          <cell r="U25">
            <v>54366</v>
          </cell>
          <cell r="V25">
            <v>0</v>
          </cell>
          <cell r="W25">
            <v>0</v>
          </cell>
          <cell r="X25">
            <v>86427</v>
          </cell>
          <cell r="Y25">
            <v>137334</v>
          </cell>
          <cell r="Z25">
            <v>172520</v>
          </cell>
          <cell r="AA25">
            <v>255254</v>
          </cell>
        </row>
        <row r="26">
          <cell r="A26">
            <v>1016509195</v>
          </cell>
          <cell r="B26" t="str">
            <v>CIFUENTES</v>
          </cell>
          <cell r="C26" t="str">
            <v>Gabriel</v>
          </cell>
          <cell r="D26" t="str">
            <v>Gte. Producción</v>
          </cell>
          <cell r="E26">
            <v>59</v>
          </cell>
          <cell r="F26">
            <v>11000</v>
          </cell>
          <cell r="G26">
            <v>0</v>
          </cell>
          <cell r="H26">
            <v>4</v>
          </cell>
          <cell r="I26">
            <v>44000</v>
          </cell>
          <cell r="J26">
            <v>187000</v>
          </cell>
          <cell r="K26">
            <v>101930</v>
          </cell>
          <cell r="L26">
            <v>28600</v>
          </cell>
          <cell r="M26">
            <v>130530</v>
          </cell>
          <cell r="N26" t="str">
            <v>Venezuela - Caracas</v>
          </cell>
          <cell r="O26">
            <v>0.15</v>
          </cell>
          <cell r="P26">
            <v>21450</v>
          </cell>
          <cell r="Q26">
            <v>6600</v>
          </cell>
          <cell r="R26">
            <v>0.05</v>
          </cell>
          <cell r="S26">
            <v>7150</v>
          </cell>
          <cell r="T26">
            <v>0</v>
          </cell>
          <cell r="U26">
            <v>167260</v>
          </cell>
          <cell r="V26">
            <v>0</v>
          </cell>
          <cell r="W26">
            <v>0</v>
          </cell>
          <cell r="X26">
            <v>202460</v>
          </cell>
          <cell r="Y26">
            <v>315131</v>
          </cell>
          <cell r="Z26">
            <v>332990</v>
          </cell>
          <cell r="AA26">
            <v>502131</v>
          </cell>
        </row>
        <row r="27">
          <cell r="A27">
            <v>266</v>
          </cell>
          <cell r="B27" t="str">
            <v>DALLASTA</v>
          </cell>
          <cell r="C27" t="str">
            <v>Alejandro</v>
          </cell>
          <cell r="D27">
            <v>0</v>
          </cell>
          <cell r="E27">
            <v>59</v>
          </cell>
          <cell r="F27">
            <v>7700</v>
          </cell>
          <cell r="G27">
            <v>2800</v>
          </cell>
          <cell r="H27">
            <v>4</v>
          </cell>
          <cell r="I27">
            <v>42000</v>
          </cell>
          <cell r="J27">
            <v>178500</v>
          </cell>
          <cell r="K27">
            <v>99546</v>
          </cell>
          <cell r="L27">
            <v>25780</v>
          </cell>
          <cell r="M27">
            <v>125326</v>
          </cell>
          <cell r="N27" t="str">
            <v>Brasil . Rio de Janeiro</v>
          </cell>
          <cell r="O27">
            <v>0.15</v>
          </cell>
          <cell r="P27">
            <v>20475</v>
          </cell>
          <cell r="Q27">
            <v>6300</v>
          </cell>
          <cell r="R27">
            <v>0.1</v>
          </cell>
          <cell r="S27">
            <v>13650</v>
          </cell>
          <cell r="T27">
            <v>0</v>
          </cell>
          <cell r="U27">
            <v>55227</v>
          </cell>
          <cell r="V27">
            <v>0</v>
          </cell>
          <cell r="W27">
            <v>0</v>
          </cell>
          <cell r="X27">
            <v>95652</v>
          </cell>
          <cell r="Y27">
            <v>151305</v>
          </cell>
          <cell r="Z27">
            <v>220978</v>
          </cell>
          <cell r="AA27">
            <v>329805</v>
          </cell>
        </row>
        <row r="28">
          <cell r="A28">
            <v>300</v>
          </cell>
          <cell r="B28" t="str">
            <v>GONZALEZ1</v>
          </cell>
          <cell r="C28" t="str">
            <v>Marcelo A.</v>
          </cell>
          <cell r="D28">
            <v>0</v>
          </cell>
          <cell r="E28">
            <v>64</v>
          </cell>
          <cell r="F28">
            <v>4270</v>
          </cell>
          <cell r="G28">
            <v>3000</v>
          </cell>
          <cell r="H28">
            <v>2</v>
          </cell>
          <cell r="I28">
            <v>8540</v>
          </cell>
          <cell r="J28">
            <v>103050</v>
          </cell>
          <cell r="K28">
            <v>70624</v>
          </cell>
          <cell r="L28">
            <v>5012</v>
          </cell>
          <cell r="M28">
            <v>75636</v>
          </cell>
          <cell r="N28" t="str">
            <v>Brasil . Rio de Janeiro</v>
          </cell>
          <cell r="O28">
            <v>0.15</v>
          </cell>
          <cell r="P28">
            <v>14177</v>
          </cell>
          <cell r="Q28">
            <v>1281</v>
          </cell>
          <cell r="R28">
            <v>0.1</v>
          </cell>
          <cell r="S28">
            <v>9451</v>
          </cell>
          <cell r="T28">
            <v>0</v>
          </cell>
          <cell r="U28">
            <v>42412</v>
          </cell>
          <cell r="V28">
            <v>0</v>
          </cell>
          <cell r="W28">
            <v>0</v>
          </cell>
          <cell r="X28">
            <v>67321</v>
          </cell>
          <cell r="Y28">
            <v>103069</v>
          </cell>
          <cell r="Z28">
            <v>142957</v>
          </cell>
          <cell r="AA28">
            <v>206119</v>
          </cell>
        </row>
        <row r="29">
          <cell r="A29">
            <v>1008311034</v>
          </cell>
          <cell r="B29" t="str">
            <v>IANNACI</v>
          </cell>
          <cell r="C29" t="str">
            <v>Nestor</v>
          </cell>
          <cell r="D29" t="str">
            <v>Gte. Comp. Y Contr.</v>
          </cell>
          <cell r="E29">
            <v>58</v>
          </cell>
          <cell r="F29">
            <v>7465.2</v>
          </cell>
          <cell r="G29">
            <v>0</v>
          </cell>
          <cell r="H29">
            <v>2</v>
          </cell>
          <cell r="I29">
            <v>14930.4</v>
          </cell>
          <cell r="J29">
            <v>111978</v>
          </cell>
          <cell r="K29">
            <v>72091</v>
          </cell>
          <cell r="L29">
            <v>9744</v>
          </cell>
          <cell r="M29">
            <v>81835</v>
          </cell>
          <cell r="N29" t="str">
            <v>Venezuela - Caracas</v>
          </cell>
          <cell r="O29">
            <v>0.15</v>
          </cell>
          <cell r="P29">
            <v>14557</v>
          </cell>
          <cell r="Q29">
            <v>2240</v>
          </cell>
          <cell r="R29">
            <v>0.05</v>
          </cell>
          <cell r="S29">
            <v>4852</v>
          </cell>
          <cell r="T29">
            <v>0</v>
          </cell>
          <cell r="U29">
            <v>125042</v>
          </cell>
          <cell r="V29">
            <v>15171</v>
          </cell>
          <cell r="W29">
            <v>0</v>
          </cell>
          <cell r="X29">
            <v>161862</v>
          </cell>
          <cell r="Y29">
            <v>252779</v>
          </cell>
          <cell r="Z29">
            <v>243697</v>
          </cell>
          <cell r="AA29">
            <v>364757</v>
          </cell>
        </row>
        <row r="30">
          <cell r="A30">
            <v>100</v>
          </cell>
          <cell r="B30" t="str">
            <v>MOUNTAFIAN</v>
          </cell>
          <cell r="C30" t="str">
            <v>Alejandro</v>
          </cell>
          <cell r="D30" t="str">
            <v>Gerente de Contraloría</v>
          </cell>
          <cell r="E30">
            <v>59</v>
          </cell>
          <cell r="F30">
            <v>6740</v>
          </cell>
          <cell r="G30">
            <v>0</v>
          </cell>
          <cell r="H30">
            <v>1</v>
          </cell>
          <cell r="I30">
            <v>6740</v>
          </cell>
          <cell r="J30">
            <v>94360</v>
          </cell>
          <cell r="K30">
            <v>65401</v>
          </cell>
          <cell r="L30">
            <v>4920</v>
          </cell>
          <cell r="M30">
            <v>70321</v>
          </cell>
          <cell r="N30" t="str">
            <v>Brasil . Rio de Janeiro</v>
          </cell>
          <cell r="O30">
            <v>0.15</v>
          </cell>
          <cell r="P30">
            <v>13143</v>
          </cell>
          <cell r="Q30">
            <v>1011</v>
          </cell>
          <cell r="R30">
            <v>0.1</v>
          </cell>
          <cell r="S30">
            <v>8762</v>
          </cell>
          <cell r="T30">
            <v>0</v>
          </cell>
          <cell r="U30">
            <v>32956</v>
          </cell>
          <cell r="V30">
            <v>0</v>
          </cell>
          <cell r="W30">
            <v>0</v>
          </cell>
          <cell r="X30">
            <v>55872</v>
          </cell>
          <cell r="Y30">
            <v>86133</v>
          </cell>
          <cell r="Z30">
            <v>126193</v>
          </cell>
          <cell r="AA30">
            <v>180493</v>
          </cell>
        </row>
        <row r="31">
          <cell r="A31">
            <v>1010189991</v>
          </cell>
          <cell r="B31" t="str">
            <v>ORTULAN</v>
          </cell>
          <cell r="C31" t="str">
            <v>Jorge Carlos</v>
          </cell>
          <cell r="D31" t="str">
            <v>Jefe de Producción</v>
          </cell>
          <cell r="E31">
            <v>57</v>
          </cell>
          <cell r="F31">
            <v>7140</v>
          </cell>
          <cell r="G31">
            <v>0</v>
          </cell>
          <cell r="H31">
            <v>3</v>
          </cell>
          <cell r="I31">
            <v>21420</v>
          </cell>
          <cell r="J31">
            <v>114240</v>
          </cell>
          <cell r="K31">
            <v>69390</v>
          </cell>
          <cell r="L31">
            <v>14322</v>
          </cell>
          <cell r="M31">
            <v>83712</v>
          </cell>
          <cell r="N31" t="str">
            <v>Venezuela - Caracas</v>
          </cell>
          <cell r="O31">
            <v>0.15</v>
          </cell>
          <cell r="P31">
            <v>13923</v>
          </cell>
          <cell r="Q31">
            <v>3213</v>
          </cell>
          <cell r="R31">
            <v>0.05</v>
          </cell>
          <cell r="S31">
            <v>4641</v>
          </cell>
          <cell r="T31">
            <v>0</v>
          </cell>
          <cell r="U31">
            <v>141892</v>
          </cell>
          <cell r="V31">
            <v>7308</v>
          </cell>
          <cell r="W31">
            <v>0</v>
          </cell>
          <cell r="X31">
            <v>170977</v>
          </cell>
          <cell r="Y31">
            <v>267428</v>
          </cell>
          <cell r="Z31">
            <v>254689</v>
          </cell>
          <cell r="AA31">
            <v>381668</v>
          </cell>
        </row>
        <row r="32">
          <cell r="A32">
            <v>1014471318</v>
          </cell>
          <cell r="B32" t="str">
            <v>MAFFONI</v>
          </cell>
          <cell r="C32" t="str">
            <v>Antonio</v>
          </cell>
          <cell r="D32" t="str">
            <v>Gte. Reservorio</v>
          </cell>
          <cell r="E32">
            <v>58</v>
          </cell>
          <cell r="F32">
            <v>6720</v>
          </cell>
          <cell r="G32">
            <v>0</v>
          </cell>
          <cell r="H32">
            <v>3</v>
          </cell>
          <cell r="I32">
            <v>20160</v>
          </cell>
          <cell r="J32">
            <v>107520</v>
          </cell>
          <cell r="K32">
            <v>65211</v>
          </cell>
          <cell r="L32">
            <v>13551</v>
          </cell>
          <cell r="M32">
            <v>78762</v>
          </cell>
          <cell r="N32" t="str">
            <v>Venezuela - Caracas</v>
          </cell>
          <cell r="O32">
            <v>0.15</v>
          </cell>
          <cell r="P32">
            <v>13104</v>
          </cell>
          <cell r="Q32">
            <v>3024</v>
          </cell>
          <cell r="R32">
            <v>0.05</v>
          </cell>
          <cell r="S32">
            <v>4368</v>
          </cell>
          <cell r="T32">
            <v>0</v>
          </cell>
          <cell r="U32">
            <v>128995</v>
          </cell>
          <cell r="V32">
            <v>0</v>
          </cell>
          <cell r="W32">
            <v>0</v>
          </cell>
          <cell r="X32">
            <v>149491</v>
          </cell>
          <cell r="Y32">
            <v>233477</v>
          </cell>
          <cell r="Z32">
            <v>228253</v>
          </cell>
          <cell r="AA32">
            <v>340997</v>
          </cell>
        </row>
        <row r="33">
          <cell r="A33">
            <v>1012591991</v>
          </cell>
          <cell r="B33" t="str">
            <v>DIODATTI</v>
          </cell>
          <cell r="C33" t="str">
            <v>Horacio</v>
          </cell>
          <cell r="D33" t="str">
            <v>Gete. Abastecimiento</v>
          </cell>
          <cell r="E33">
            <v>59</v>
          </cell>
          <cell r="F33">
            <v>6720</v>
          </cell>
          <cell r="G33">
            <v>0</v>
          </cell>
          <cell r="H33">
            <v>3</v>
          </cell>
          <cell r="I33">
            <v>20160</v>
          </cell>
          <cell r="J33">
            <v>107520</v>
          </cell>
          <cell r="K33">
            <v>65769</v>
          </cell>
          <cell r="L33">
            <v>13406</v>
          </cell>
          <cell r="M33">
            <v>79175</v>
          </cell>
          <cell r="N33" t="str">
            <v>Venezuela - Caracas</v>
          </cell>
          <cell r="O33">
            <v>0.15</v>
          </cell>
          <cell r="P33">
            <v>13104</v>
          </cell>
          <cell r="Q33">
            <v>3024</v>
          </cell>
          <cell r="R33">
            <v>0.05</v>
          </cell>
          <cell r="S33">
            <v>4368</v>
          </cell>
          <cell r="T33">
            <v>0</v>
          </cell>
          <cell r="U33">
            <v>143380</v>
          </cell>
          <cell r="V33">
            <v>0</v>
          </cell>
          <cell r="W33">
            <v>0</v>
          </cell>
          <cell r="X33">
            <v>163876</v>
          </cell>
          <cell r="Y33">
            <v>256243</v>
          </cell>
          <cell r="Z33">
            <v>243051</v>
          </cell>
          <cell r="AA33">
            <v>363763</v>
          </cell>
        </row>
        <row r="34">
          <cell r="A34">
            <v>15</v>
          </cell>
          <cell r="B34" t="str">
            <v>EJEMPLO5</v>
          </cell>
          <cell r="C34">
            <v>0</v>
          </cell>
          <cell r="D34">
            <v>0</v>
          </cell>
          <cell r="E34">
            <v>59</v>
          </cell>
          <cell r="F34">
            <v>9118</v>
          </cell>
          <cell r="G34">
            <v>0</v>
          </cell>
          <cell r="H34">
            <v>4</v>
          </cell>
          <cell r="I34">
            <v>36472</v>
          </cell>
          <cell r="J34">
            <v>155006</v>
          </cell>
          <cell r="K34">
            <v>86517</v>
          </cell>
          <cell r="L34">
            <v>23110</v>
          </cell>
          <cell r="M34">
            <v>109627</v>
          </cell>
          <cell r="N34" t="str">
            <v>México - Reynosa</v>
          </cell>
          <cell r="O34">
            <v>0.15</v>
          </cell>
          <cell r="P34">
            <v>17780</v>
          </cell>
          <cell r="Q34">
            <v>5471</v>
          </cell>
          <cell r="R34">
            <v>0.15</v>
          </cell>
          <cell r="S34">
            <v>17780</v>
          </cell>
          <cell r="T34">
            <v>0</v>
          </cell>
          <cell r="U34">
            <v>97213</v>
          </cell>
          <cell r="V34">
            <v>0</v>
          </cell>
          <cell r="W34">
            <v>0</v>
          </cell>
          <cell r="X34">
            <v>138244</v>
          </cell>
          <cell r="Y34">
            <v>216173</v>
          </cell>
          <cell r="Z34">
            <v>247871</v>
          </cell>
          <cell r="AA34">
            <v>371179</v>
          </cell>
        </row>
        <row r="35">
          <cell r="A35">
            <v>1013727062</v>
          </cell>
          <cell r="B35" t="str">
            <v>ARGUELLO</v>
          </cell>
          <cell r="C35" t="str">
            <v>Jorge</v>
          </cell>
          <cell r="D35" t="str">
            <v>Profesional Principal</v>
          </cell>
          <cell r="E35">
            <v>57</v>
          </cell>
          <cell r="F35">
            <v>5476.8</v>
          </cell>
          <cell r="G35">
            <v>0</v>
          </cell>
          <cell r="H35">
            <v>2.67</v>
          </cell>
          <cell r="I35">
            <v>14628</v>
          </cell>
          <cell r="J35">
            <v>85826</v>
          </cell>
          <cell r="K35">
            <v>54037</v>
          </cell>
          <cell r="L35">
            <v>10223</v>
          </cell>
          <cell r="M35">
            <v>64260</v>
          </cell>
          <cell r="N35" t="str">
            <v>Venezuela - Caracas</v>
          </cell>
          <cell r="O35">
            <v>0.15</v>
          </cell>
          <cell r="P35">
            <v>10680</v>
          </cell>
          <cell r="Q35">
            <v>2194</v>
          </cell>
          <cell r="R35">
            <v>0.05</v>
          </cell>
          <cell r="S35">
            <v>3560</v>
          </cell>
          <cell r="T35">
            <v>0</v>
          </cell>
          <cell r="U35">
            <v>117464</v>
          </cell>
          <cell r="V35">
            <v>0</v>
          </cell>
          <cell r="W35">
            <v>0</v>
          </cell>
          <cell r="X35">
            <v>133898</v>
          </cell>
          <cell r="Y35">
            <v>208871</v>
          </cell>
          <cell r="Z35">
            <v>198158</v>
          </cell>
          <cell r="AA35">
            <v>294697</v>
          </cell>
        </row>
        <row r="36">
          <cell r="A36">
            <v>1013259141</v>
          </cell>
          <cell r="B36" t="str">
            <v>MOLINA</v>
          </cell>
          <cell r="C36" t="str">
            <v>Alfredo</v>
          </cell>
          <cell r="D36" t="str">
            <v>Profesional Principal</v>
          </cell>
          <cell r="E36">
            <v>57</v>
          </cell>
          <cell r="F36">
            <v>5094</v>
          </cell>
          <cell r="G36">
            <v>2211.6</v>
          </cell>
          <cell r="H36">
            <v>0</v>
          </cell>
          <cell r="I36">
            <v>0</v>
          </cell>
          <cell r="J36">
            <v>94973</v>
          </cell>
          <cell r="K36">
            <v>70962</v>
          </cell>
          <cell r="L36">
            <v>0</v>
          </cell>
          <cell r="M36">
            <v>70962</v>
          </cell>
          <cell r="N36" t="str">
            <v>Venezuela - Caracas</v>
          </cell>
          <cell r="O36">
            <v>0.15</v>
          </cell>
          <cell r="P36">
            <v>14246</v>
          </cell>
          <cell r="Q36">
            <v>0</v>
          </cell>
          <cell r="R36">
            <v>0.05</v>
          </cell>
          <cell r="S36">
            <v>4749</v>
          </cell>
          <cell r="T36">
            <v>0</v>
          </cell>
          <cell r="U36">
            <v>125650</v>
          </cell>
          <cell r="V36">
            <v>0</v>
          </cell>
          <cell r="W36">
            <v>0</v>
          </cell>
          <cell r="X36">
            <v>144645</v>
          </cell>
          <cell r="Y36">
            <v>226569</v>
          </cell>
          <cell r="Z36">
            <v>215607</v>
          </cell>
          <cell r="AA36">
            <v>321542</v>
          </cell>
        </row>
        <row r="37">
          <cell r="A37">
            <v>1016951326</v>
          </cell>
          <cell r="B37" t="str">
            <v>GROSSO</v>
          </cell>
          <cell r="C37" t="str">
            <v>Santiago</v>
          </cell>
          <cell r="D37" t="str">
            <v xml:space="preserve">Profesional SR. </v>
          </cell>
          <cell r="E37">
            <v>57</v>
          </cell>
          <cell r="F37">
            <v>5002.8</v>
          </cell>
          <cell r="G37">
            <v>0</v>
          </cell>
          <cell r="H37">
            <v>2</v>
          </cell>
          <cell r="I37">
            <v>10005.6</v>
          </cell>
          <cell r="J37">
            <v>75042</v>
          </cell>
          <cell r="K37">
            <v>49292</v>
          </cell>
          <cell r="L37">
            <v>7705</v>
          </cell>
          <cell r="M37">
            <v>56997</v>
          </cell>
          <cell r="N37" t="str">
            <v>Venezuela - Caracas</v>
          </cell>
          <cell r="O37">
            <v>0.15</v>
          </cell>
          <cell r="P37">
            <v>9755</v>
          </cell>
          <cell r="Q37">
            <v>1501</v>
          </cell>
          <cell r="R37">
            <v>0.05</v>
          </cell>
          <cell r="S37">
            <v>3252</v>
          </cell>
          <cell r="T37">
            <v>0</v>
          </cell>
          <cell r="U37">
            <v>107405</v>
          </cell>
          <cell r="V37">
            <v>0</v>
          </cell>
          <cell r="W37">
            <v>0</v>
          </cell>
          <cell r="X37">
            <v>121913</v>
          </cell>
          <cell r="Y37">
            <v>190043</v>
          </cell>
          <cell r="Z37">
            <v>178910</v>
          </cell>
          <cell r="AA37">
            <v>265085</v>
          </cell>
        </row>
        <row r="38">
          <cell r="A38">
            <v>1010709840</v>
          </cell>
          <cell r="B38" t="str">
            <v>CRUZ</v>
          </cell>
          <cell r="C38" t="str">
            <v>Daniel</v>
          </cell>
          <cell r="D38" t="str">
            <v xml:space="preserve"> -</v>
          </cell>
          <cell r="E38">
            <v>0</v>
          </cell>
          <cell r="F38">
            <v>3152</v>
          </cell>
          <cell r="G38">
            <v>0</v>
          </cell>
          <cell r="H38">
            <v>0</v>
          </cell>
          <cell r="I38">
            <v>0</v>
          </cell>
          <cell r="J38">
            <v>40976</v>
          </cell>
          <cell r="K38">
            <v>32200</v>
          </cell>
          <cell r="L38">
            <v>0</v>
          </cell>
          <cell r="M38">
            <v>32200</v>
          </cell>
          <cell r="N38" t="str">
            <v>Bolivia - Sta. Cruz de la Sierra</v>
          </cell>
          <cell r="O38">
            <v>0.15</v>
          </cell>
          <cell r="P38">
            <v>6146</v>
          </cell>
          <cell r="Q38">
            <v>0</v>
          </cell>
          <cell r="R38">
            <v>0.15</v>
          </cell>
          <cell r="S38">
            <v>6146</v>
          </cell>
          <cell r="T38">
            <v>0</v>
          </cell>
          <cell r="U38">
            <v>12652</v>
          </cell>
          <cell r="V38">
            <v>0</v>
          </cell>
          <cell r="W38">
            <v>0</v>
          </cell>
          <cell r="X38">
            <v>24944</v>
          </cell>
          <cell r="Y38">
            <v>36675</v>
          </cell>
          <cell r="Z38">
            <v>57144</v>
          </cell>
          <cell r="AA38">
            <v>77651</v>
          </cell>
        </row>
        <row r="39">
          <cell r="A39">
            <v>1013735426</v>
          </cell>
          <cell r="B39" t="str">
            <v>NOVILLO</v>
          </cell>
          <cell r="C39" t="str">
            <v>Gumersindo Sergio</v>
          </cell>
          <cell r="D39" t="str">
            <v>Lider Equipos SR.</v>
          </cell>
          <cell r="E39">
            <v>58</v>
          </cell>
          <cell r="F39">
            <v>6600</v>
          </cell>
          <cell r="G39">
            <v>0</v>
          </cell>
          <cell r="H39">
            <v>3.5</v>
          </cell>
          <cell r="I39">
            <v>23100</v>
          </cell>
          <cell r="J39">
            <v>108900</v>
          </cell>
          <cell r="K39">
            <v>64404</v>
          </cell>
          <cell r="L39">
            <v>15641</v>
          </cell>
          <cell r="M39">
            <v>80045</v>
          </cell>
          <cell r="N39" t="str">
            <v>USA - Lubbock</v>
          </cell>
          <cell r="O39">
            <v>0.15</v>
          </cell>
          <cell r="P39">
            <v>12870</v>
          </cell>
          <cell r="Q39">
            <v>3465</v>
          </cell>
          <cell r="R39">
            <v>0</v>
          </cell>
          <cell r="S39">
            <v>0</v>
          </cell>
          <cell r="T39">
            <v>0</v>
          </cell>
          <cell r="U39">
            <v>161090</v>
          </cell>
          <cell r="V39">
            <v>0</v>
          </cell>
          <cell r="W39">
            <v>0</v>
          </cell>
          <cell r="X39">
            <v>177425</v>
          </cell>
          <cell r="Y39">
            <v>277046</v>
          </cell>
          <cell r="Z39">
            <v>257470</v>
          </cell>
          <cell r="AA39">
            <v>385946</v>
          </cell>
        </row>
        <row r="40">
          <cell r="A40">
            <v>1013128656</v>
          </cell>
          <cell r="B40" t="str">
            <v>WEIMANN</v>
          </cell>
          <cell r="C40" t="str">
            <v>Pablo</v>
          </cell>
          <cell r="D40">
            <v>0</v>
          </cell>
          <cell r="E40">
            <v>57</v>
          </cell>
          <cell r="F40">
            <v>4440</v>
          </cell>
          <cell r="G40">
            <v>2765</v>
          </cell>
          <cell r="H40">
            <v>1.6</v>
          </cell>
          <cell r="I40">
            <v>11544</v>
          </cell>
          <cell r="J40">
            <v>105209</v>
          </cell>
          <cell r="K40">
            <v>69043</v>
          </cell>
          <cell r="L40">
            <v>7481</v>
          </cell>
          <cell r="M40">
            <v>76524</v>
          </cell>
          <cell r="N40" t="str">
            <v>USA - Houston</v>
          </cell>
          <cell r="O40">
            <v>0.15</v>
          </cell>
          <cell r="P40">
            <v>14050</v>
          </cell>
          <cell r="Q40">
            <v>1732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10743</v>
          </cell>
          <cell r="X40">
            <v>26525</v>
          </cell>
          <cell r="Y40">
            <v>38450</v>
          </cell>
          <cell r="Z40">
            <v>103049</v>
          </cell>
          <cell r="AA40">
            <v>143659</v>
          </cell>
        </row>
        <row r="41">
          <cell r="A41">
            <v>1012447277</v>
          </cell>
          <cell r="B41" t="str">
            <v>CARRO</v>
          </cell>
          <cell r="C41" t="str">
            <v>José Luis</v>
          </cell>
          <cell r="D41" t="str">
            <v>Lider Equipo SR.</v>
          </cell>
          <cell r="E41">
            <v>58</v>
          </cell>
          <cell r="F41">
            <v>6240</v>
          </cell>
          <cell r="G41">
            <v>0</v>
          </cell>
          <cell r="H41">
            <v>4</v>
          </cell>
          <cell r="I41">
            <v>24960</v>
          </cell>
          <cell r="J41">
            <v>106080</v>
          </cell>
          <cell r="K41">
            <v>60964</v>
          </cell>
          <cell r="L41">
            <v>17160</v>
          </cell>
          <cell r="M41">
            <v>78124</v>
          </cell>
          <cell r="N41" t="str">
            <v>Perú - Talara</v>
          </cell>
          <cell r="O41">
            <v>0.15</v>
          </cell>
          <cell r="P41">
            <v>12168</v>
          </cell>
          <cell r="Q41">
            <v>3744</v>
          </cell>
          <cell r="R41">
            <v>0.4</v>
          </cell>
          <cell r="S41">
            <v>32448</v>
          </cell>
          <cell r="T41">
            <v>0</v>
          </cell>
          <cell r="U41">
            <v>151692</v>
          </cell>
          <cell r="V41">
            <v>0</v>
          </cell>
          <cell r="W41">
            <v>0</v>
          </cell>
          <cell r="X41">
            <v>200052</v>
          </cell>
          <cell r="Y41">
            <v>311722</v>
          </cell>
          <cell r="Z41">
            <v>278176</v>
          </cell>
          <cell r="AA41">
            <v>417802</v>
          </cell>
        </row>
        <row r="42">
          <cell r="A42">
            <v>1012495096</v>
          </cell>
          <cell r="B42" t="str">
            <v>TORRES</v>
          </cell>
          <cell r="C42" t="str">
            <v>Rodolfo</v>
          </cell>
          <cell r="D42" t="str">
            <v>Lider Equipo</v>
          </cell>
          <cell r="E42">
            <v>57</v>
          </cell>
          <cell r="F42">
            <v>6000</v>
          </cell>
          <cell r="G42">
            <v>0</v>
          </cell>
          <cell r="H42">
            <v>3</v>
          </cell>
          <cell r="I42">
            <v>18000</v>
          </cell>
          <cell r="J42">
            <v>96000</v>
          </cell>
          <cell r="K42">
            <v>58234</v>
          </cell>
          <cell r="L42">
            <v>13477</v>
          </cell>
          <cell r="M42">
            <v>71711</v>
          </cell>
          <cell r="N42" t="str">
            <v>Perú - Talara</v>
          </cell>
          <cell r="O42">
            <v>0.15</v>
          </cell>
          <cell r="P42">
            <v>11700</v>
          </cell>
          <cell r="Q42">
            <v>2700</v>
          </cell>
          <cell r="R42">
            <v>0.4</v>
          </cell>
          <cell r="S42">
            <v>31200</v>
          </cell>
          <cell r="T42">
            <v>0</v>
          </cell>
          <cell r="U42">
            <v>134977</v>
          </cell>
          <cell r="V42">
            <v>0</v>
          </cell>
          <cell r="W42">
            <v>0</v>
          </cell>
          <cell r="X42">
            <v>180577</v>
          </cell>
          <cell r="Y42">
            <v>281974</v>
          </cell>
          <cell r="Z42">
            <v>252288</v>
          </cell>
          <cell r="AA42">
            <v>377974</v>
          </cell>
        </row>
        <row r="43">
          <cell r="A43">
            <v>1013708736</v>
          </cell>
          <cell r="B43" t="str">
            <v>LOPEZ</v>
          </cell>
          <cell r="C43" t="str">
            <v>Leandro Leslie</v>
          </cell>
          <cell r="D43" t="str">
            <v>Lider SR.</v>
          </cell>
          <cell r="E43">
            <v>55</v>
          </cell>
          <cell r="F43">
            <v>5280</v>
          </cell>
          <cell r="G43">
            <v>0</v>
          </cell>
          <cell r="H43">
            <v>0</v>
          </cell>
          <cell r="I43">
            <v>0</v>
          </cell>
          <cell r="J43">
            <v>68640</v>
          </cell>
          <cell r="K43">
            <v>52278</v>
          </cell>
          <cell r="L43">
            <v>0</v>
          </cell>
          <cell r="M43">
            <v>52278</v>
          </cell>
          <cell r="N43" t="str">
            <v>Perú - Talara</v>
          </cell>
          <cell r="O43">
            <v>0.15</v>
          </cell>
          <cell r="P43">
            <v>10296</v>
          </cell>
          <cell r="Q43">
            <v>0</v>
          </cell>
          <cell r="R43">
            <v>0.4</v>
          </cell>
          <cell r="S43">
            <v>27456</v>
          </cell>
          <cell r="T43">
            <v>0</v>
          </cell>
          <cell r="U43">
            <v>109180</v>
          </cell>
          <cell r="V43">
            <v>0</v>
          </cell>
          <cell r="W43">
            <v>0</v>
          </cell>
          <cell r="X43">
            <v>146932</v>
          </cell>
          <cell r="Y43">
            <v>227676</v>
          </cell>
          <cell r="Z43">
            <v>199210</v>
          </cell>
          <cell r="AA43">
            <v>296316</v>
          </cell>
        </row>
        <row r="44">
          <cell r="A44">
            <v>1013997164</v>
          </cell>
          <cell r="B44" t="str">
            <v>JARAMILLO</v>
          </cell>
          <cell r="C44" t="str">
            <v>Carlos Alberto</v>
          </cell>
          <cell r="D44" t="str">
            <v>Profesional SR.</v>
          </cell>
          <cell r="E44">
            <v>56</v>
          </cell>
          <cell r="F44">
            <v>4854</v>
          </cell>
          <cell r="G44">
            <v>0</v>
          </cell>
          <cell r="H44">
            <v>0</v>
          </cell>
          <cell r="I44">
            <v>0</v>
          </cell>
          <cell r="J44">
            <v>63102</v>
          </cell>
          <cell r="K44">
            <v>47592</v>
          </cell>
          <cell r="L44">
            <v>0</v>
          </cell>
          <cell r="M44">
            <v>47592</v>
          </cell>
          <cell r="N44" t="str">
            <v>Perú - Talara</v>
          </cell>
          <cell r="O44">
            <v>0.15</v>
          </cell>
          <cell r="P44">
            <v>9465</v>
          </cell>
          <cell r="Q44">
            <v>0</v>
          </cell>
          <cell r="R44">
            <v>0.4</v>
          </cell>
          <cell r="S44">
            <v>25241</v>
          </cell>
          <cell r="T44">
            <v>0</v>
          </cell>
          <cell r="U44">
            <v>97805</v>
          </cell>
          <cell r="V44">
            <v>0</v>
          </cell>
          <cell r="W44">
            <v>0</v>
          </cell>
          <cell r="X44">
            <v>132511</v>
          </cell>
          <cell r="Y44">
            <v>203818</v>
          </cell>
          <cell r="Z44">
            <v>180103</v>
          </cell>
          <cell r="AA44">
            <v>266920</v>
          </cell>
        </row>
        <row r="45">
          <cell r="A45">
            <v>1006437773</v>
          </cell>
          <cell r="B45" t="str">
            <v>PETROBRAS</v>
          </cell>
          <cell r="C45" t="str">
            <v>Ramón</v>
          </cell>
          <cell r="D45" t="str">
            <v xml:space="preserve"> X </v>
          </cell>
          <cell r="E45">
            <v>56</v>
          </cell>
          <cell r="F45">
            <v>10003</v>
          </cell>
          <cell r="G45">
            <v>0</v>
          </cell>
          <cell r="H45">
            <v>0</v>
          </cell>
          <cell r="I45">
            <v>0</v>
          </cell>
          <cell r="J45">
            <v>130039</v>
          </cell>
          <cell r="K45">
            <v>94455</v>
          </cell>
          <cell r="L45">
            <v>0</v>
          </cell>
          <cell r="M45">
            <v>94455</v>
          </cell>
          <cell r="N45" t="str">
            <v>Brasil . Rio de Janeiro</v>
          </cell>
          <cell r="O45">
            <v>0.15</v>
          </cell>
          <cell r="P45">
            <v>19506</v>
          </cell>
          <cell r="Q45">
            <v>0</v>
          </cell>
          <cell r="R45">
            <v>0.1</v>
          </cell>
          <cell r="S45">
            <v>13004</v>
          </cell>
          <cell r="T45">
            <v>0</v>
          </cell>
          <cell r="U45">
            <v>42336</v>
          </cell>
          <cell r="V45">
            <v>0</v>
          </cell>
          <cell r="W45">
            <v>0</v>
          </cell>
          <cell r="X45">
            <v>74846</v>
          </cell>
          <cell r="Y45">
            <v>120263</v>
          </cell>
          <cell r="Z45">
            <v>169301</v>
          </cell>
          <cell r="AA45">
            <v>250302</v>
          </cell>
        </row>
        <row r="46">
          <cell r="A46" t="str">
            <v>1008318885/2</v>
          </cell>
          <cell r="B46" t="str">
            <v>AMOROSO/</v>
          </cell>
          <cell r="C46" t="str">
            <v>Juan Carlos</v>
          </cell>
          <cell r="D46" t="str">
            <v>Gte. Areas de Produc</v>
          </cell>
          <cell r="E46">
            <v>61</v>
          </cell>
          <cell r="F46">
            <v>17000</v>
          </cell>
          <cell r="G46">
            <v>1400</v>
          </cell>
          <cell r="H46">
            <v>5</v>
          </cell>
          <cell r="I46">
            <v>85000</v>
          </cell>
          <cell r="J46">
            <v>324200</v>
          </cell>
          <cell r="K46" t="e">
            <v>#N/A</v>
          </cell>
          <cell r="L46" t="e">
            <v>#N/A</v>
          </cell>
          <cell r="M46" t="e">
            <v>#N/A</v>
          </cell>
          <cell r="N46" t="str">
            <v>México - Reynosa</v>
          </cell>
          <cell r="O46">
            <v>0.15</v>
          </cell>
          <cell r="P46">
            <v>35880</v>
          </cell>
          <cell r="Q46">
            <v>12750</v>
          </cell>
          <cell r="R46">
            <v>0.15</v>
          </cell>
          <cell r="S46">
            <v>35880</v>
          </cell>
          <cell r="T46">
            <v>0</v>
          </cell>
          <cell r="U46">
            <v>135656</v>
          </cell>
          <cell r="V46">
            <v>0</v>
          </cell>
          <cell r="W46">
            <v>0</v>
          </cell>
          <cell r="X46">
            <v>220166</v>
          </cell>
          <cell r="Y46" t="e">
            <v>#N/A</v>
          </cell>
          <cell r="Z46" t="e">
            <v>#N/A</v>
          </cell>
          <cell r="AA46" t="e">
            <v>#N/A</v>
          </cell>
        </row>
        <row r="47">
          <cell r="A47">
            <v>1008150982</v>
          </cell>
          <cell r="B47" t="str">
            <v>BLAZQUEZ</v>
          </cell>
          <cell r="C47" t="str">
            <v>Ricardo Gerónimo</v>
          </cell>
          <cell r="D47" t="str">
            <v>Gte. Producción</v>
          </cell>
          <cell r="E47">
            <v>0</v>
          </cell>
          <cell r="F47">
            <v>10200</v>
          </cell>
          <cell r="G47">
            <v>0</v>
          </cell>
          <cell r="H47">
            <v>5</v>
          </cell>
          <cell r="I47">
            <v>51000</v>
          </cell>
          <cell r="J47">
            <v>183600</v>
          </cell>
          <cell r="K47">
            <v>96222</v>
          </cell>
          <cell r="L47">
            <v>31991</v>
          </cell>
          <cell r="M47">
            <v>128213</v>
          </cell>
          <cell r="N47" t="str">
            <v>Perú - Lima</v>
          </cell>
          <cell r="O47">
            <v>0.15</v>
          </cell>
          <cell r="P47">
            <v>19890</v>
          </cell>
          <cell r="Q47">
            <v>7650</v>
          </cell>
          <cell r="R47">
            <v>0.25</v>
          </cell>
          <cell r="S47">
            <v>33150</v>
          </cell>
          <cell r="T47">
            <v>0</v>
          </cell>
          <cell r="U47">
            <v>216332</v>
          </cell>
          <cell r="V47">
            <v>0</v>
          </cell>
          <cell r="W47">
            <v>0</v>
          </cell>
          <cell r="X47">
            <v>277022</v>
          </cell>
          <cell r="Y47">
            <v>429677</v>
          </cell>
          <cell r="Z47">
            <v>405235</v>
          </cell>
          <cell r="AA47">
            <v>613277</v>
          </cell>
        </row>
        <row r="48">
          <cell r="A48">
            <v>1013566176</v>
          </cell>
          <cell r="B48" t="str">
            <v>SEIJO</v>
          </cell>
          <cell r="C48" t="str">
            <v>Carlos</v>
          </cell>
          <cell r="D48">
            <v>0</v>
          </cell>
          <cell r="E48">
            <v>62</v>
          </cell>
          <cell r="F48">
            <v>18500</v>
          </cell>
          <cell r="G48">
            <v>0</v>
          </cell>
          <cell r="H48">
            <v>5</v>
          </cell>
          <cell r="I48">
            <v>92500</v>
          </cell>
          <cell r="J48">
            <v>333000</v>
          </cell>
          <cell r="K48">
            <v>162930</v>
          </cell>
          <cell r="L48">
            <v>60125</v>
          </cell>
          <cell r="M48">
            <v>223055</v>
          </cell>
          <cell r="N48" t="str">
            <v>Brasil . Rio de Janeiro</v>
          </cell>
          <cell r="O48">
            <v>0.15</v>
          </cell>
          <cell r="P48">
            <v>36075</v>
          </cell>
          <cell r="Q48">
            <v>13875</v>
          </cell>
          <cell r="R48">
            <v>0.1</v>
          </cell>
          <cell r="S48">
            <v>24050</v>
          </cell>
          <cell r="T48">
            <v>0</v>
          </cell>
          <cell r="U48">
            <v>89982</v>
          </cell>
          <cell r="V48">
            <v>0</v>
          </cell>
          <cell r="W48">
            <v>0</v>
          </cell>
          <cell r="X48">
            <v>163982</v>
          </cell>
          <cell r="Y48">
            <v>252280</v>
          </cell>
          <cell r="Z48">
            <v>387037</v>
          </cell>
          <cell r="AA48">
            <v>585280</v>
          </cell>
        </row>
        <row r="49">
          <cell r="A49">
            <v>1016415959</v>
          </cell>
          <cell r="B49" t="str">
            <v>GUTIERREZ</v>
          </cell>
          <cell r="C49" t="str">
            <v>Fabián Edgardo</v>
          </cell>
          <cell r="D49" t="str">
            <v>Lider Equipo SR.</v>
          </cell>
          <cell r="E49">
            <v>58</v>
          </cell>
          <cell r="F49">
            <v>6120</v>
          </cell>
          <cell r="G49">
            <v>0</v>
          </cell>
          <cell r="H49">
            <v>3</v>
          </cell>
          <cell r="I49">
            <v>18360</v>
          </cell>
          <cell r="J49">
            <v>97920</v>
          </cell>
          <cell r="K49">
            <v>59599</v>
          </cell>
          <cell r="L49">
            <v>13707</v>
          </cell>
          <cell r="M49">
            <v>73306</v>
          </cell>
          <cell r="N49" t="str">
            <v>Perú - Lima</v>
          </cell>
          <cell r="O49">
            <v>0.15</v>
          </cell>
          <cell r="P49">
            <v>11934</v>
          </cell>
          <cell r="Q49">
            <v>2754</v>
          </cell>
          <cell r="R49">
            <v>0.25</v>
          </cell>
          <cell r="S49">
            <v>19890</v>
          </cell>
          <cell r="T49">
            <v>0</v>
          </cell>
          <cell r="U49">
            <v>145808</v>
          </cell>
          <cell r="V49">
            <v>0</v>
          </cell>
          <cell r="W49">
            <v>0</v>
          </cell>
          <cell r="X49">
            <v>180386</v>
          </cell>
          <cell r="Y49">
            <v>282214</v>
          </cell>
          <cell r="Z49">
            <v>253692</v>
          </cell>
          <cell r="AA49">
            <v>380134</v>
          </cell>
        </row>
        <row r="50">
          <cell r="A50">
            <v>1008341804</v>
          </cell>
          <cell r="B50" t="str">
            <v>FUNARO CHAÑAL</v>
          </cell>
          <cell r="C50" t="str">
            <v>Juan Carlos</v>
          </cell>
          <cell r="D50" t="str">
            <v>Gte. Abastec.</v>
          </cell>
          <cell r="E50">
            <v>57</v>
          </cell>
          <cell r="F50">
            <v>5910</v>
          </cell>
          <cell r="G50">
            <v>0</v>
          </cell>
          <cell r="H50">
            <v>3</v>
          </cell>
          <cell r="I50">
            <v>17730</v>
          </cell>
          <cell r="J50">
            <v>94560</v>
          </cell>
          <cell r="K50">
            <v>56512</v>
          </cell>
          <cell r="L50">
            <v>13184</v>
          </cell>
          <cell r="M50">
            <v>69696</v>
          </cell>
          <cell r="N50" t="str">
            <v>Perú - Lima</v>
          </cell>
          <cell r="O50">
            <v>0.15</v>
          </cell>
          <cell r="P50">
            <v>11525</v>
          </cell>
          <cell r="Q50">
            <v>2660</v>
          </cell>
          <cell r="R50">
            <v>0.25</v>
          </cell>
          <cell r="S50">
            <v>19208</v>
          </cell>
          <cell r="T50">
            <v>0</v>
          </cell>
          <cell r="U50">
            <v>126015</v>
          </cell>
          <cell r="V50">
            <v>0</v>
          </cell>
          <cell r="W50">
            <v>0</v>
          </cell>
          <cell r="X50">
            <v>159408</v>
          </cell>
          <cell r="Y50">
            <v>247746</v>
          </cell>
          <cell r="Z50">
            <v>229104</v>
          </cell>
          <cell r="AA50">
            <v>342306</v>
          </cell>
        </row>
        <row r="51">
          <cell r="A51">
            <v>1014122177</v>
          </cell>
          <cell r="B51" t="str">
            <v>PARDO</v>
          </cell>
          <cell r="C51" t="str">
            <v>Jorge Héctor</v>
          </cell>
          <cell r="D51" t="str">
            <v>Profesional Principal</v>
          </cell>
          <cell r="E51">
            <v>57</v>
          </cell>
          <cell r="F51">
            <v>5820</v>
          </cell>
          <cell r="G51">
            <v>0</v>
          </cell>
          <cell r="H51">
            <v>3</v>
          </cell>
          <cell r="I51">
            <v>17460</v>
          </cell>
          <cell r="J51">
            <v>93120</v>
          </cell>
          <cell r="K51">
            <v>56432</v>
          </cell>
          <cell r="L51">
            <v>13177</v>
          </cell>
          <cell r="M51">
            <v>69609</v>
          </cell>
          <cell r="N51" t="str">
            <v>Perú - Lima</v>
          </cell>
          <cell r="O51">
            <v>0.15</v>
          </cell>
          <cell r="P51">
            <v>11349</v>
          </cell>
          <cell r="Q51">
            <v>2619</v>
          </cell>
          <cell r="R51">
            <v>0.25</v>
          </cell>
          <cell r="S51">
            <v>18915</v>
          </cell>
          <cell r="T51">
            <v>0</v>
          </cell>
          <cell r="U51">
            <v>149539</v>
          </cell>
          <cell r="V51">
            <v>0</v>
          </cell>
          <cell r="W51">
            <v>0</v>
          </cell>
          <cell r="X51">
            <v>182422</v>
          </cell>
          <cell r="Y51">
            <v>284459</v>
          </cell>
          <cell r="Z51">
            <v>252031</v>
          </cell>
          <cell r="AA51">
            <v>377579</v>
          </cell>
        </row>
        <row r="52">
          <cell r="A52">
            <v>1011741656</v>
          </cell>
          <cell r="B52" t="str">
            <v>LLOYD</v>
          </cell>
          <cell r="C52" t="str">
            <v>Roberto Daniel</v>
          </cell>
          <cell r="D52" t="str">
            <v>Profesional Principal</v>
          </cell>
          <cell r="E52">
            <v>57</v>
          </cell>
          <cell r="F52">
            <v>5820</v>
          </cell>
          <cell r="G52">
            <v>0</v>
          </cell>
          <cell r="H52">
            <v>3</v>
          </cell>
          <cell r="I52">
            <v>17460</v>
          </cell>
          <cell r="J52">
            <v>93120</v>
          </cell>
          <cell r="K52">
            <v>56596</v>
          </cell>
          <cell r="L52">
            <v>13206</v>
          </cell>
          <cell r="M52">
            <v>69802</v>
          </cell>
          <cell r="N52" t="str">
            <v>Perú - Lima</v>
          </cell>
          <cell r="O52">
            <v>0.15</v>
          </cell>
          <cell r="P52">
            <v>11349</v>
          </cell>
          <cell r="Q52">
            <v>2619</v>
          </cell>
          <cell r="R52">
            <v>0.25</v>
          </cell>
          <cell r="S52">
            <v>18915</v>
          </cell>
          <cell r="T52">
            <v>0</v>
          </cell>
          <cell r="U52">
            <v>157749</v>
          </cell>
          <cell r="V52">
            <v>0</v>
          </cell>
          <cell r="W52">
            <v>0</v>
          </cell>
          <cell r="X52">
            <v>190632</v>
          </cell>
          <cell r="Y52">
            <v>297386</v>
          </cell>
          <cell r="Z52">
            <v>260434</v>
          </cell>
          <cell r="AA52">
            <v>390506</v>
          </cell>
        </row>
        <row r="53">
          <cell r="A53">
            <v>200</v>
          </cell>
          <cell r="B53" t="str">
            <v>BB</v>
          </cell>
          <cell r="C53" t="str">
            <v xml:space="preserve"> </v>
          </cell>
          <cell r="D53" t="str">
            <v>Gerente de Planta</v>
          </cell>
          <cell r="E53">
            <v>60</v>
          </cell>
          <cell r="F53">
            <v>7700</v>
          </cell>
          <cell r="G53">
            <v>3800</v>
          </cell>
          <cell r="H53">
            <v>4</v>
          </cell>
          <cell r="I53">
            <v>46000</v>
          </cell>
          <cell r="J53">
            <v>195500</v>
          </cell>
          <cell r="K53">
            <v>106048</v>
          </cell>
          <cell r="L53">
            <v>29900</v>
          </cell>
          <cell r="M53">
            <v>135948</v>
          </cell>
          <cell r="N53" t="str">
            <v>Brasil . Rio de Janeiro</v>
          </cell>
          <cell r="O53">
            <v>0.15</v>
          </cell>
          <cell r="P53">
            <v>22425</v>
          </cell>
          <cell r="Q53">
            <v>6900</v>
          </cell>
          <cell r="R53">
            <v>0.1</v>
          </cell>
          <cell r="S53">
            <v>14950</v>
          </cell>
          <cell r="T53">
            <v>0</v>
          </cell>
          <cell r="U53">
            <v>61309</v>
          </cell>
          <cell r="V53">
            <v>0</v>
          </cell>
          <cell r="W53">
            <v>0</v>
          </cell>
          <cell r="X53">
            <v>105584</v>
          </cell>
          <cell r="Y53">
            <v>165926</v>
          </cell>
          <cell r="Z53">
            <v>241532</v>
          </cell>
          <cell r="AA53">
            <v>361426</v>
          </cell>
        </row>
        <row r="54">
          <cell r="A54">
            <v>1014349559</v>
          </cell>
          <cell r="B54" t="str">
            <v>GIAMPAOLI</v>
          </cell>
          <cell r="C54" t="str">
            <v>Hugo</v>
          </cell>
          <cell r="D54" t="str">
            <v>Gte. País</v>
          </cell>
          <cell r="E54">
            <v>62</v>
          </cell>
          <cell r="F54">
            <v>17160</v>
          </cell>
          <cell r="G54">
            <v>0</v>
          </cell>
          <cell r="H54">
            <v>6</v>
          </cell>
          <cell r="I54">
            <v>102960</v>
          </cell>
          <cell r="J54">
            <v>326040</v>
          </cell>
          <cell r="K54">
            <v>152363</v>
          </cell>
          <cell r="L54">
            <v>66168</v>
          </cell>
          <cell r="M54">
            <v>218531</v>
          </cell>
          <cell r="N54" t="str">
            <v>Ecuador - Quito</v>
          </cell>
          <cell r="O54">
            <v>0.15</v>
          </cell>
          <cell r="P54">
            <v>33462</v>
          </cell>
          <cell r="Q54">
            <v>15444</v>
          </cell>
          <cell r="R54">
            <v>0.15</v>
          </cell>
          <cell r="S54">
            <v>33462</v>
          </cell>
          <cell r="T54">
            <v>0</v>
          </cell>
          <cell r="U54">
            <v>246488</v>
          </cell>
          <cell r="V54">
            <v>0</v>
          </cell>
          <cell r="W54">
            <v>0</v>
          </cell>
          <cell r="X54">
            <v>328856</v>
          </cell>
          <cell r="Y54">
            <v>505933</v>
          </cell>
          <cell r="Z54">
            <v>547387</v>
          </cell>
          <cell r="AA54">
            <v>831973</v>
          </cell>
        </row>
        <row r="55">
          <cell r="A55">
            <v>1011863744</v>
          </cell>
          <cell r="B55" t="str">
            <v>XXXXX MEJICO</v>
          </cell>
          <cell r="C55" t="str">
            <v>Daniel Hugo</v>
          </cell>
          <cell r="D55">
            <v>0</v>
          </cell>
          <cell r="E55">
            <v>57</v>
          </cell>
          <cell r="F55">
            <v>7200</v>
          </cell>
          <cell r="G55">
            <v>0</v>
          </cell>
          <cell r="H55">
            <v>2</v>
          </cell>
          <cell r="I55">
            <v>14400</v>
          </cell>
          <cell r="J55">
            <v>108000</v>
          </cell>
          <cell r="K55">
            <v>69767</v>
          </cell>
          <cell r="L55">
            <v>9345</v>
          </cell>
          <cell r="M55">
            <v>79112</v>
          </cell>
          <cell r="N55" t="str">
            <v>México - Reynosa</v>
          </cell>
          <cell r="O55">
            <v>0.15</v>
          </cell>
          <cell r="P55">
            <v>14040</v>
          </cell>
          <cell r="Q55">
            <v>2160</v>
          </cell>
          <cell r="R55">
            <v>0.15</v>
          </cell>
          <cell r="S55">
            <v>14040</v>
          </cell>
          <cell r="T55">
            <v>0</v>
          </cell>
          <cell r="U55">
            <v>51643</v>
          </cell>
          <cell r="V55">
            <v>0</v>
          </cell>
          <cell r="W55">
            <v>0</v>
          </cell>
          <cell r="X55">
            <v>81883</v>
          </cell>
          <cell r="Y55">
            <v>128360</v>
          </cell>
          <cell r="Z55">
            <v>160995</v>
          </cell>
          <cell r="AA55">
            <v>236360</v>
          </cell>
        </row>
        <row r="56">
          <cell r="A56">
            <v>1008389973</v>
          </cell>
          <cell r="B56" t="str">
            <v>BEGARIES</v>
          </cell>
          <cell r="C56" t="str">
            <v xml:space="preserve">Horacio </v>
          </cell>
          <cell r="D56" t="str">
            <v>Gte. Comercial</v>
          </cell>
          <cell r="E56">
            <v>62</v>
          </cell>
          <cell r="F56">
            <v>16800</v>
          </cell>
          <cell r="G56">
            <v>0</v>
          </cell>
          <cell r="H56">
            <v>4.5</v>
          </cell>
          <cell r="I56">
            <v>75600</v>
          </cell>
          <cell r="J56">
            <v>294000</v>
          </cell>
          <cell r="K56">
            <v>149392</v>
          </cell>
          <cell r="L56">
            <v>48313</v>
          </cell>
          <cell r="M56">
            <v>197705</v>
          </cell>
          <cell r="N56" t="str">
            <v>Ecuador - Quito</v>
          </cell>
          <cell r="O56">
            <v>0.15</v>
          </cell>
          <cell r="P56">
            <v>32760</v>
          </cell>
          <cell r="Q56">
            <v>11340</v>
          </cell>
          <cell r="R56">
            <v>0.15</v>
          </cell>
          <cell r="S56">
            <v>32760</v>
          </cell>
          <cell r="T56">
            <v>0</v>
          </cell>
          <cell r="U56">
            <v>229954</v>
          </cell>
          <cell r="V56">
            <v>0</v>
          </cell>
          <cell r="W56">
            <v>0</v>
          </cell>
          <cell r="X56">
            <v>306814</v>
          </cell>
          <cell r="Y56">
            <v>472022</v>
          </cell>
          <cell r="Z56">
            <v>504519</v>
          </cell>
          <cell r="AA56">
            <v>766022</v>
          </cell>
        </row>
        <row r="57">
          <cell r="A57">
            <v>0</v>
          </cell>
          <cell r="B57" t="e">
            <v>#N/A</v>
          </cell>
          <cell r="C57" t="e">
            <v>#N/A</v>
          </cell>
          <cell r="D57">
            <v>0</v>
          </cell>
          <cell r="E57">
            <v>0</v>
          </cell>
          <cell r="F57" t="e">
            <v>#N/A</v>
          </cell>
          <cell r="G57" t="e">
            <v>#N/A</v>
          </cell>
          <cell r="H57">
            <v>0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>
            <v>0</v>
          </cell>
          <cell r="O57">
            <v>0</v>
          </cell>
          <cell r="P57" t="e">
            <v>#N/A</v>
          </cell>
          <cell r="Q57" t="e">
            <v>#N/A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 t="e">
            <v>#N/A</v>
          </cell>
          <cell r="W57" t="e">
            <v>#N/A</v>
          </cell>
          <cell r="X57">
            <v>0</v>
          </cell>
          <cell r="Y57">
            <v>0</v>
          </cell>
          <cell r="Z57" t="e">
            <v>#N/A</v>
          </cell>
          <cell r="AA57">
            <v>0</v>
          </cell>
        </row>
        <row r="58">
          <cell r="A58">
            <v>1011863745</v>
          </cell>
          <cell r="B58" t="str">
            <v>YYYYY MEJICO</v>
          </cell>
          <cell r="C58" t="str">
            <v>Miguel</v>
          </cell>
          <cell r="D58">
            <v>0</v>
          </cell>
          <cell r="E58">
            <v>55</v>
          </cell>
          <cell r="F58">
            <v>5200</v>
          </cell>
          <cell r="G58">
            <v>0</v>
          </cell>
          <cell r="H58">
            <v>0</v>
          </cell>
          <cell r="I58">
            <v>0</v>
          </cell>
          <cell r="J58">
            <v>67600</v>
          </cell>
          <cell r="K58">
            <v>51055</v>
          </cell>
          <cell r="L58">
            <v>0</v>
          </cell>
          <cell r="M58">
            <v>51055</v>
          </cell>
          <cell r="N58" t="str">
            <v>México - Reynosa</v>
          </cell>
          <cell r="O58">
            <v>0.15</v>
          </cell>
          <cell r="P58">
            <v>10140</v>
          </cell>
          <cell r="Q58">
            <v>0</v>
          </cell>
          <cell r="R58">
            <v>0.15</v>
          </cell>
          <cell r="S58">
            <v>10140</v>
          </cell>
          <cell r="T58">
            <v>0</v>
          </cell>
          <cell r="U58">
            <v>37975</v>
          </cell>
          <cell r="V58">
            <v>0</v>
          </cell>
          <cell r="W58">
            <v>0</v>
          </cell>
          <cell r="X58">
            <v>58255</v>
          </cell>
          <cell r="Y58">
            <v>86919</v>
          </cell>
          <cell r="Z58">
            <v>109310</v>
          </cell>
          <cell r="AA58">
            <v>154519</v>
          </cell>
        </row>
        <row r="59">
          <cell r="A59" t="str">
            <v>1013566176/1</v>
          </cell>
          <cell r="B59" t="str">
            <v>SEIJO/1</v>
          </cell>
          <cell r="C59" t="str">
            <v>Carlos</v>
          </cell>
          <cell r="D59">
            <v>0</v>
          </cell>
          <cell r="E59">
            <v>63</v>
          </cell>
          <cell r="F59">
            <v>15150</v>
          </cell>
          <cell r="G59">
            <v>0</v>
          </cell>
          <cell r="H59">
            <v>3.5</v>
          </cell>
          <cell r="I59">
            <v>53025</v>
          </cell>
          <cell r="J59">
            <v>249975</v>
          </cell>
          <cell r="K59">
            <v>137104</v>
          </cell>
          <cell r="L59">
            <v>31985</v>
          </cell>
          <cell r="M59">
            <v>169089</v>
          </cell>
          <cell r="N59" t="str">
            <v>Brasil . Rio de Janeiro</v>
          </cell>
          <cell r="O59">
            <v>0.15</v>
          </cell>
          <cell r="P59">
            <v>29543</v>
          </cell>
          <cell r="Q59">
            <v>7954</v>
          </cell>
          <cell r="R59">
            <v>0.1</v>
          </cell>
          <cell r="S59">
            <v>19695</v>
          </cell>
          <cell r="T59">
            <v>0</v>
          </cell>
          <cell r="U59">
            <v>114442</v>
          </cell>
          <cell r="V59">
            <v>0</v>
          </cell>
          <cell r="W59">
            <v>0</v>
          </cell>
          <cell r="X59">
            <v>171634</v>
          </cell>
          <cell r="Y59">
            <v>264053</v>
          </cell>
          <cell r="Z59">
            <v>340723</v>
          </cell>
          <cell r="AA59">
            <v>514028</v>
          </cell>
        </row>
        <row r="60">
          <cell r="A60">
            <v>1011863746</v>
          </cell>
          <cell r="B60" t="str">
            <v>ZZZZZMEJICO</v>
          </cell>
          <cell r="C60" t="str">
            <v>Héctor</v>
          </cell>
          <cell r="D60">
            <v>0</v>
          </cell>
          <cell r="E60">
            <v>59</v>
          </cell>
          <cell r="F60">
            <v>9600</v>
          </cell>
          <cell r="G60">
            <v>0</v>
          </cell>
          <cell r="H60">
            <v>3</v>
          </cell>
          <cell r="I60">
            <v>28800</v>
          </cell>
          <cell r="J60">
            <v>153600</v>
          </cell>
          <cell r="K60">
            <v>90840</v>
          </cell>
          <cell r="L60">
            <v>17873</v>
          </cell>
          <cell r="M60">
            <v>108713</v>
          </cell>
          <cell r="N60" t="str">
            <v>México - Reynosa</v>
          </cell>
          <cell r="O60">
            <v>0.15</v>
          </cell>
          <cell r="P60">
            <v>18720</v>
          </cell>
          <cell r="Q60">
            <v>4320</v>
          </cell>
          <cell r="R60">
            <v>0.15</v>
          </cell>
          <cell r="S60">
            <v>18720</v>
          </cell>
          <cell r="T60">
            <v>0</v>
          </cell>
          <cell r="U60">
            <v>64169</v>
          </cell>
          <cell r="V60">
            <v>0</v>
          </cell>
          <cell r="W60">
            <v>0</v>
          </cell>
          <cell r="X60">
            <v>105929</v>
          </cell>
          <cell r="Y60">
            <v>166457</v>
          </cell>
          <cell r="Z60">
            <v>214642</v>
          </cell>
          <cell r="AA60">
            <v>320057</v>
          </cell>
        </row>
        <row r="61">
          <cell r="A61" t="str">
            <v>1021787741MP</v>
          </cell>
          <cell r="B61" t="str">
            <v>LEBON</v>
          </cell>
          <cell r="C61" t="str">
            <v>GUSTAVO LUIS</v>
          </cell>
          <cell r="D61" t="str">
            <v>Gte. Administración</v>
          </cell>
          <cell r="E61">
            <v>58</v>
          </cell>
          <cell r="F61">
            <v>4900</v>
          </cell>
          <cell r="G61">
            <v>2600</v>
          </cell>
          <cell r="H61">
            <v>2</v>
          </cell>
          <cell r="I61">
            <v>15000</v>
          </cell>
          <cell r="J61">
            <v>112500</v>
          </cell>
          <cell r="K61">
            <v>72806</v>
          </cell>
          <cell r="L61">
            <v>9706</v>
          </cell>
          <cell r="M61">
            <v>82512</v>
          </cell>
          <cell r="N61" t="str">
            <v>México - Reynosa</v>
          </cell>
          <cell r="O61">
            <v>0.15</v>
          </cell>
          <cell r="P61">
            <v>14625</v>
          </cell>
          <cell r="Q61">
            <v>2250</v>
          </cell>
          <cell r="R61">
            <v>0.15</v>
          </cell>
          <cell r="S61">
            <v>14625</v>
          </cell>
          <cell r="T61">
            <v>0</v>
          </cell>
          <cell r="U61">
            <v>47733</v>
          </cell>
          <cell r="V61">
            <v>0</v>
          </cell>
          <cell r="W61">
            <v>0</v>
          </cell>
          <cell r="X61">
            <v>79233</v>
          </cell>
          <cell r="Y61">
            <v>124959</v>
          </cell>
          <cell r="Z61">
            <v>161745</v>
          </cell>
          <cell r="AA61">
            <v>237459</v>
          </cell>
        </row>
        <row r="62">
          <cell r="A62">
            <v>1016868207</v>
          </cell>
          <cell r="B62" t="str">
            <v>MUSRI</v>
          </cell>
          <cell r="C62" t="str">
            <v>Daniel Amado</v>
          </cell>
          <cell r="D62" t="str">
            <v>Gte. Reservorio</v>
          </cell>
          <cell r="E62">
            <v>60</v>
          </cell>
          <cell r="F62">
            <v>8148</v>
          </cell>
          <cell r="G62">
            <v>0</v>
          </cell>
          <cell r="H62">
            <v>4</v>
          </cell>
          <cell r="I62">
            <v>32592</v>
          </cell>
          <cell r="J62">
            <v>138516</v>
          </cell>
          <cell r="K62">
            <v>77734</v>
          </cell>
          <cell r="L62">
            <v>22729</v>
          </cell>
          <cell r="M62">
            <v>100463</v>
          </cell>
          <cell r="N62" t="str">
            <v>Ecuador - Quito</v>
          </cell>
          <cell r="O62">
            <v>0.15</v>
          </cell>
          <cell r="P62">
            <v>15889</v>
          </cell>
          <cell r="Q62">
            <v>4889</v>
          </cell>
          <cell r="R62">
            <v>0.15</v>
          </cell>
          <cell r="S62">
            <v>15889</v>
          </cell>
          <cell r="T62">
            <v>0</v>
          </cell>
          <cell r="U62">
            <v>153582</v>
          </cell>
          <cell r="V62">
            <v>0</v>
          </cell>
          <cell r="W62">
            <v>0</v>
          </cell>
          <cell r="X62">
            <v>190249</v>
          </cell>
          <cell r="Y62">
            <v>298572</v>
          </cell>
          <cell r="Z62">
            <v>290712</v>
          </cell>
          <cell r="AA62">
            <v>437088</v>
          </cell>
        </row>
        <row r="63">
          <cell r="A63">
            <v>1011863743</v>
          </cell>
          <cell r="B63" t="str">
            <v>GARCIA DE LAS LONGAS</v>
          </cell>
          <cell r="C63" t="str">
            <v>Eduardo</v>
          </cell>
          <cell r="D63" t="str">
            <v>Gte Administrativo</v>
          </cell>
          <cell r="E63">
            <v>59</v>
          </cell>
          <cell r="F63">
            <v>9240</v>
          </cell>
          <cell r="G63">
            <v>0</v>
          </cell>
          <cell r="H63">
            <v>2</v>
          </cell>
          <cell r="I63">
            <v>18480</v>
          </cell>
          <cell r="J63">
            <v>138600</v>
          </cell>
          <cell r="K63">
            <v>87927</v>
          </cell>
          <cell r="L63">
            <v>12752</v>
          </cell>
          <cell r="M63">
            <v>100679</v>
          </cell>
          <cell r="N63" t="str">
            <v>México - Reynosa</v>
          </cell>
          <cell r="O63">
            <v>0.15</v>
          </cell>
          <cell r="P63">
            <v>18018</v>
          </cell>
          <cell r="Q63">
            <v>2772</v>
          </cell>
          <cell r="R63">
            <v>0.15</v>
          </cell>
          <cell r="S63">
            <v>18018</v>
          </cell>
          <cell r="T63">
            <v>0</v>
          </cell>
          <cell r="U63">
            <v>63960</v>
          </cell>
          <cell r="V63">
            <v>0</v>
          </cell>
          <cell r="W63">
            <v>0</v>
          </cell>
          <cell r="X63">
            <v>102768</v>
          </cell>
          <cell r="Y63">
            <v>164234</v>
          </cell>
          <cell r="Z63">
            <v>203447</v>
          </cell>
          <cell r="AA63">
            <v>302834</v>
          </cell>
        </row>
        <row r="64">
          <cell r="A64">
            <v>1020007228</v>
          </cell>
          <cell r="B64" t="str">
            <v>CARRO</v>
          </cell>
          <cell r="C64" t="str">
            <v>Carlos Alberto</v>
          </cell>
          <cell r="D64" t="str">
            <v>Jefe de Producción</v>
          </cell>
          <cell r="E64">
            <v>0</v>
          </cell>
          <cell r="F64">
            <v>7620</v>
          </cell>
          <cell r="G64">
            <v>0</v>
          </cell>
          <cell r="H64">
            <v>4</v>
          </cell>
          <cell r="I64">
            <v>30480</v>
          </cell>
          <cell r="J64">
            <v>129540</v>
          </cell>
          <cell r="K64">
            <v>73945</v>
          </cell>
          <cell r="L64">
            <v>20324</v>
          </cell>
          <cell r="M64">
            <v>94269</v>
          </cell>
          <cell r="N64" t="str">
            <v>Venezuela - El Tigre</v>
          </cell>
          <cell r="O64">
            <v>0.15</v>
          </cell>
          <cell r="P64">
            <v>14859</v>
          </cell>
          <cell r="Q64">
            <v>4572</v>
          </cell>
          <cell r="R64">
            <v>0.15</v>
          </cell>
          <cell r="S64">
            <v>14859</v>
          </cell>
          <cell r="T64">
            <v>0</v>
          </cell>
          <cell r="U64">
            <v>147092</v>
          </cell>
          <cell r="V64">
            <v>0</v>
          </cell>
          <cell r="W64">
            <v>0</v>
          </cell>
          <cell r="X64">
            <v>181382</v>
          </cell>
          <cell r="Y64">
            <v>284377</v>
          </cell>
          <cell r="Z64">
            <v>275651</v>
          </cell>
          <cell r="AA64">
            <v>413917</v>
          </cell>
        </row>
        <row r="65">
          <cell r="A65">
            <v>1013789218</v>
          </cell>
          <cell r="B65" t="str">
            <v>ARIAS</v>
          </cell>
          <cell r="C65" t="str">
            <v>Carlos</v>
          </cell>
          <cell r="D65" t="str">
            <v>Coord. Ambiental</v>
          </cell>
          <cell r="E65">
            <v>58</v>
          </cell>
          <cell r="F65">
            <v>7080</v>
          </cell>
          <cell r="G65">
            <v>0</v>
          </cell>
          <cell r="H65">
            <v>3</v>
          </cell>
          <cell r="I65">
            <v>21240</v>
          </cell>
          <cell r="J65">
            <v>113280</v>
          </cell>
          <cell r="K65">
            <v>68821</v>
          </cell>
          <cell r="L65">
            <v>14229</v>
          </cell>
          <cell r="M65">
            <v>83050</v>
          </cell>
          <cell r="N65" t="str">
            <v>Ecuador - Quito</v>
          </cell>
          <cell r="O65">
            <v>0.15</v>
          </cell>
          <cell r="P65">
            <v>13806</v>
          </cell>
          <cell r="Q65">
            <v>3186</v>
          </cell>
          <cell r="R65">
            <v>0.15</v>
          </cell>
          <cell r="S65">
            <v>13806</v>
          </cell>
          <cell r="T65">
            <v>0</v>
          </cell>
          <cell r="U65">
            <v>135087</v>
          </cell>
          <cell r="V65">
            <v>0</v>
          </cell>
          <cell r="W65">
            <v>0</v>
          </cell>
          <cell r="X65">
            <v>165885</v>
          </cell>
          <cell r="Y65">
            <v>259536</v>
          </cell>
          <cell r="Z65">
            <v>248935</v>
          </cell>
          <cell r="AA65">
            <v>372816</v>
          </cell>
        </row>
        <row r="66">
          <cell r="A66">
            <v>1012219406</v>
          </cell>
          <cell r="B66" t="str">
            <v>CASALIS</v>
          </cell>
          <cell r="C66" t="str">
            <v>Daniel Jorge</v>
          </cell>
          <cell r="D66" t="str">
            <v>Lider Equipo</v>
          </cell>
          <cell r="E66">
            <v>0</v>
          </cell>
          <cell r="F66">
            <v>6295.2</v>
          </cell>
          <cell r="G66">
            <v>0</v>
          </cell>
          <cell r="H66">
            <v>4</v>
          </cell>
          <cell r="I66">
            <v>25180.799999999999</v>
          </cell>
          <cell r="J66">
            <v>107018</v>
          </cell>
          <cell r="K66">
            <v>61189</v>
          </cell>
          <cell r="L66">
            <v>17344</v>
          </cell>
          <cell r="M66">
            <v>78533</v>
          </cell>
          <cell r="N66" t="str">
            <v>Ecuador - Quito</v>
          </cell>
          <cell r="O66">
            <v>0.15</v>
          </cell>
          <cell r="P66">
            <v>12276</v>
          </cell>
          <cell r="Q66">
            <v>3777</v>
          </cell>
          <cell r="R66">
            <v>0.15</v>
          </cell>
          <cell r="S66">
            <v>12276</v>
          </cell>
          <cell r="T66">
            <v>0</v>
          </cell>
          <cell r="U66">
            <v>130394</v>
          </cell>
          <cell r="V66">
            <v>0</v>
          </cell>
          <cell r="W66">
            <v>0</v>
          </cell>
          <cell r="X66">
            <v>158723</v>
          </cell>
          <cell r="Y66">
            <v>247830</v>
          </cell>
          <cell r="Z66">
            <v>237256</v>
          </cell>
          <cell r="AA66">
            <v>354848</v>
          </cell>
        </row>
        <row r="67">
          <cell r="A67">
            <v>1008435173</v>
          </cell>
          <cell r="B67" t="str">
            <v>MALFETANA</v>
          </cell>
          <cell r="C67" t="str">
            <v>Angel Omar</v>
          </cell>
          <cell r="D67" t="str">
            <v>Lider Equipo SR.</v>
          </cell>
          <cell r="E67">
            <v>58</v>
          </cell>
          <cell r="F67">
            <v>6120</v>
          </cell>
          <cell r="G67">
            <v>0</v>
          </cell>
          <cell r="H67">
            <v>3</v>
          </cell>
          <cell r="I67">
            <v>18360</v>
          </cell>
          <cell r="J67">
            <v>97920</v>
          </cell>
          <cell r="K67">
            <v>59763</v>
          </cell>
          <cell r="L67">
            <v>13735</v>
          </cell>
          <cell r="M67">
            <v>73498</v>
          </cell>
          <cell r="N67" t="str">
            <v>Ecuador - Quito</v>
          </cell>
          <cell r="O67">
            <v>0.15</v>
          </cell>
          <cell r="P67">
            <v>11934</v>
          </cell>
          <cell r="Q67">
            <v>2754</v>
          </cell>
          <cell r="R67">
            <v>0.15</v>
          </cell>
          <cell r="S67">
            <v>11934</v>
          </cell>
          <cell r="T67">
            <v>0</v>
          </cell>
          <cell r="U67">
            <v>123186</v>
          </cell>
          <cell r="V67">
            <v>0</v>
          </cell>
          <cell r="W67">
            <v>0</v>
          </cell>
          <cell r="X67">
            <v>149808</v>
          </cell>
          <cell r="Y67">
            <v>235466</v>
          </cell>
          <cell r="Z67">
            <v>223306</v>
          </cell>
          <cell r="AA67">
            <v>333386</v>
          </cell>
        </row>
        <row r="68">
          <cell r="A68">
            <v>4009804911</v>
          </cell>
          <cell r="B68" t="str">
            <v>LAMANNA</v>
          </cell>
          <cell r="C68" t="str">
            <v>Darío</v>
          </cell>
          <cell r="D68" t="str">
            <v>Abogado  Sr</v>
          </cell>
          <cell r="E68">
            <v>0</v>
          </cell>
          <cell r="F68">
            <v>5520</v>
          </cell>
          <cell r="G68">
            <v>0</v>
          </cell>
          <cell r="H68">
            <v>2</v>
          </cell>
          <cell r="I68">
            <v>11040</v>
          </cell>
          <cell r="J68">
            <v>82800</v>
          </cell>
          <cell r="K68">
            <v>54047</v>
          </cell>
          <cell r="L68">
            <v>7554</v>
          </cell>
          <cell r="M68">
            <v>61601</v>
          </cell>
          <cell r="N68" t="str">
            <v>Ecuador - Quito</v>
          </cell>
          <cell r="O68">
            <v>0.15</v>
          </cell>
          <cell r="P68">
            <v>10764</v>
          </cell>
          <cell r="Q68">
            <v>1656</v>
          </cell>
          <cell r="R68">
            <v>0.15</v>
          </cell>
          <cell r="S68">
            <v>10764</v>
          </cell>
          <cell r="T68">
            <v>0</v>
          </cell>
          <cell r="U68">
            <v>99078</v>
          </cell>
          <cell r="V68">
            <v>0</v>
          </cell>
          <cell r="W68">
            <v>0</v>
          </cell>
          <cell r="X68">
            <v>122262</v>
          </cell>
          <cell r="Y68">
            <v>189905</v>
          </cell>
          <cell r="Z68">
            <v>183863</v>
          </cell>
          <cell r="AA68">
            <v>272705</v>
          </cell>
        </row>
        <row r="69">
          <cell r="A69" t="str">
            <v>1021787741MIN</v>
          </cell>
          <cell r="B69" t="str">
            <v>LEBON</v>
          </cell>
          <cell r="C69" t="str">
            <v>GUSTAVO LUIS</v>
          </cell>
          <cell r="D69">
            <v>0</v>
          </cell>
          <cell r="E69">
            <v>0</v>
          </cell>
          <cell r="F69">
            <v>4900</v>
          </cell>
          <cell r="G69">
            <v>1100</v>
          </cell>
          <cell r="H69">
            <v>2</v>
          </cell>
          <cell r="I69">
            <v>12000</v>
          </cell>
          <cell r="J69">
            <v>90000</v>
          </cell>
          <cell r="K69">
            <v>58234</v>
          </cell>
          <cell r="L69">
            <v>9097</v>
          </cell>
          <cell r="M69">
            <v>67331</v>
          </cell>
          <cell r="N69" t="str">
            <v>México - Reynosa</v>
          </cell>
          <cell r="O69">
            <v>0.15</v>
          </cell>
          <cell r="P69">
            <v>11700</v>
          </cell>
          <cell r="Q69">
            <v>1800</v>
          </cell>
          <cell r="R69">
            <v>0.15</v>
          </cell>
          <cell r="S69">
            <v>11700</v>
          </cell>
          <cell r="T69">
            <v>0</v>
          </cell>
          <cell r="U69">
            <v>41338</v>
          </cell>
          <cell r="V69">
            <v>0</v>
          </cell>
          <cell r="W69">
            <v>0</v>
          </cell>
          <cell r="X69">
            <v>66538</v>
          </cell>
          <cell r="Y69">
            <v>102137</v>
          </cell>
          <cell r="Z69">
            <v>133869</v>
          </cell>
          <cell r="AA69">
            <v>192137</v>
          </cell>
        </row>
        <row r="70">
          <cell r="A70">
            <v>1018429834</v>
          </cell>
          <cell r="B70" t="str">
            <v>GUIÑAZU</v>
          </cell>
          <cell r="C70" t="str">
            <v>Alfredo Walter</v>
          </cell>
          <cell r="D70" t="str">
            <v>Jefe Perforac.</v>
          </cell>
          <cell r="E70">
            <v>56</v>
          </cell>
          <cell r="F70">
            <v>5280</v>
          </cell>
          <cell r="G70">
            <v>0</v>
          </cell>
          <cell r="H70">
            <v>2</v>
          </cell>
          <cell r="I70">
            <v>10560</v>
          </cell>
          <cell r="J70">
            <v>79200</v>
          </cell>
          <cell r="K70">
            <v>51856</v>
          </cell>
          <cell r="L70">
            <v>7137</v>
          </cell>
          <cell r="M70">
            <v>58993</v>
          </cell>
          <cell r="N70" t="str">
            <v>Ecuador - Quito</v>
          </cell>
          <cell r="O70">
            <v>0.15</v>
          </cell>
          <cell r="P70">
            <v>10296</v>
          </cell>
          <cell r="Q70">
            <v>1584</v>
          </cell>
          <cell r="R70">
            <v>0.15</v>
          </cell>
          <cell r="S70">
            <v>10296</v>
          </cell>
          <cell r="T70">
            <v>0</v>
          </cell>
          <cell r="U70">
            <v>102232</v>
          </cell>
          <cell r="V70">
            <v>0</v>
          </cell>
          <cell r="W70">
            <v>0</v>
          </cell>
          <cell r="X70">
            <v>124408</v>
          </cell>
          <cell r="Y70">
            <v>192794</v>
          </cell>
          <cell r="Z70">
            <v>183401</v>
          </cell>
          <cell r="AA70">
            <v>271994</v>
          </cell>
        </row>
        <row r="71">
          <cell r="A71" t="str">
            <v>1013566776-</v>
          </cell>
          <cell r="B71" t="str">
            <v>SEIJO - TAKE OVER</v>
          </cell>
          <cell r="C71" t="str">
            <v>Carlos</v>
          </cell>
          <cell r="D71">
            <v>0</v>
          </cell>
          <cell r="E71">
            <v>62</v>
          </cell>
          <cell r="F71">
            <v>18500</v>
          </cell>
          <cell r="G71">
            <v>4625</v>
          </cell>
          <cell r="H71">
            <v>4</v>
          </cell>
          <cell r="I71">
            <v>74000</v>
          </cell>
          <cell r="J71">
            <v>374625</v>
          </cell>
          <cell r="K71">
            <v>202011</v>
          </cell>
          <cell r="L71">
            <v>48100</v>
          </cell>
          <cell r="M71">
            <v>250111</v>
          </cell>
          <cell r="N71" t="str">
            <v>Francia - París</v>
          </cell>
          <cell r="O71">
            <v>0.15</v>
          </cell>
          <cell r="P71">
            <v>45094</v>
          </cell>
          <cell r="Q71">
            <v>11100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56194</v>
          </cell>
          <cell r="Y71">
            <v>86452</v>
          </cell>
          <cell r="Z71">
            <v>306305</v>
          </cell>
          <cell r="AA71">
            <v>461077</v>
          </cell>
        </row>
        <row r="72">
          <cell r="A72">
            <v>13</v>
          </cell>
          <cell r="B72" t="str">
            <v>EJEMPLO 3</v>
          </cell>
          <cell r="C72">
            <v>0</v>
          </cell>
          <cell r="D72">
            <v>0</v>
          </cell>
          <cell r="E72">
            <v>0</v>
          </cell>
          <cell r="F72">
            <v>6471</v>
          </cell>
          <cell r="G72">
            <v>0</v>
          </cell>
          <cell r="H72">
            <v>4</v>
          </cell>
          <cell r="I72">
            <v>25884</v>
          </cell>
          <cell r="J72">
            <v>110007</v>
          </cell>
          <cell r="K72">
            <v>62784</v>
          </cell>
          <cell r="L72">
            <v>17793</v>
          </cell>
          <cell r="M72">
            <v>80577</v>
          </cell>
          <cell r="N72" t="str">
            <v>México - Reynosa</v>
          </cell>
          <cell r="O72">
            <v>0.15</v>
          </cell>
          <cell r="P72">
            <v>12618</v>
          </cell>
          <cell r="Q72">
            <v>3883</v>
          </cell>
          <cell r="R72">
            <v>0.15</v>
          </cell>
          <cell r="S72">
            <v>12618</v>
          </cell>
          <cell r="T72">
            <v>0</v>
          </cell>
          <cell r="U72">
            <v>78461</v>
          </cell>
          <cell r="V72">
            <v>0</v>
          </cell>
          <cell r="W72">
            <v>0</v>
          </cell>
          <cell r="X72">
            <v>107580</v>
          </cell>
          <cell r="Y72">
            <v>169304</v>
          </cell>
          <cell r="Z72">
            <v>188157</v>
          </cell>
          <cell r="AA72">
            <v>279311</v>
          </cell>
        </row>
        <row r="73">
          <cell r="A73">
            <v>1021368232</v>
          </cell>
          <cell r="B73" t="str">
            <v>RECIO</v>
          </cell>
          <cell r="C73" t="str">
            <v>Mauricio Nestor</v>
          </cell>
          <cell r="D73" t="str">
            <v>Profesional Sr.</v>
          </cell>
          <cell r="E73">
            <v>0</v>
          </cell>
          <cell r="F73">
            <v>4879.2</v>
          </cell>
          <cell r="G73">
            <v>0</v>
          </cell>
          <cell r="H73">
            <v>1</v>
          </cell>
          <cell r="I73">
            <v>4879.2</v>
          </cell>
          <cell r="J73">
            <v>68309</v>
          </cell>
          <cell r="K73">
            <v>47844</v>
          </cell>
          <cell r="L73">
            <v>3757</v>
          </cell>
          <cell r="M73">
            <v>51601</v>
          </cell>
          <cell r="N73" t="str">
            <v>Ecuador - Quito</v>
          </cell>
          <cell r="O73">
            <v>0.15</v>
          </cell>
          <cell r="P73">
            <v>9514</v>
          </cell>
          <cell r="Q73">
            <v>732</v>
          </cell>
          <cell r="R73">
            <v>0.15</v>
          </cell>
          <cell r="S73">
            <v>9514</v>
          </cell>
          <cell r="T73">
            <v>0</v>
          </cell>
          <cell r="U73">
            <v>93079</v>
          </cell>
          <cell r="V73">
            <v>0</v>
          </cell>
          <cell r="W73">
            <v>0</v>
          </cell>
          <cell r="X73">
            <v>112839</v>
          </cell>
          <cell r="Y73">
            <v>173351</v>
          </cell>
          <cell r="Z73">
            <v>164440</v>
          </cell>
          <cell r="AA73">
            <v>241660</v>
          </cell>
        </row>
        <row r="74">
          <cell r="A74">
            <v>0</v>
          </cell>
          <cell r="B74" t="e">
            <v>#N/A</v>
          </cell>
          <cell r="C74" t="e">
            <v>#N/A</v>
          </cell>
          <cell r="D74">
            <v>0</v>
          </cell>
          <cell r="E74">
            <v>0</v>
          </cell>
          <cell r="F74" t="e">
            <v>#N/A</v>
          </cell>
          <cell r="G74" t="e">
            <v>#N/A</v>
          </cell>
          <cell r="H74">
            <v>0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>
            <v>0</v>
          </cell>
          <cell r="O74">
            <v>0</v>
          </cell>
          <cell r="P74" t="e">
            <v>#N/A</v>
          </cell>
          <cell r="Q74" t="e">
            <v>#N/A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 t="e">
            <v>#N/A</v>
          </cell>
          <cell r="W74" t="e">
            <v>#N/A</v>
          </cell>
          <cell r="X74">
            <v>0</v>
          </cell>
          <cell r="Y74">
            <v>0</v>
          </cell>
          <cell r="Z74" t="e">
            <v>#N/A</v>
          </cell>
          <cell r="AA74">
            <v>0</v>
          </cell>
        </row>
        <row r="75">
          <cell r="A75">
            <v>1018084529</v>
          </cell>
          <cell r="B75" t="str">
            <v>CASTILLO</v>
          </cell>
          <cell r="C75" t="str">
            <v>Guillermo</v>
          </cell>
          <cell r="D75" t="str">
            <v>Gerente de Ventas</v>
          </cell>
          <cell r="E75">
            <v>0</v>
          </cell>
          <cell r="F75">
            <v>9000</v>
          </cell>
          <cell r="G75">
            <v>0</v>
          </cell>
          <cell r="H75">
            <v>0</v>
          </cell>
          <cell r="I75">
            <v>0</v>
          </cell>
          <cell r="J75">
            <v>117000</v>
          </cell>
          <cell r="K75">
            <v>85300</v>
          </cell>
          <cell r="L75">
            <v>0</v>
          </cell>
          <cell r="M75">
            <v>85300</v>
          </cell>
          <cell r="N75" t="str">
            <v>Brasil - San Pablo</v>
          </cell>
          <cell r="O75">
            <v>0.15</v>
          </cell>
          <cell r="P75">
            <v>17550</v>
          </cell>
          <cell r="Q75">
            <v>0</v>
          </cell>
          <cell r="R75">
            <v>0.05</v>
          </cell>
          <cell r="S75">
            <v>5850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23400</v>
          </cell>
          <cell r="Y75">
            <v>36745</v>
          </cell>
          <cell r="Z75">
            <v>108700</v>
          </cell>
          <cell r="AA75">
            <v>153745</v>
          </cell>
        </row>
        <row r="76">
          <cell r="A76">
            <v>1017653363</v>
          </cell>
          <cell r="B76" t="str">
            <v>MAS</v>
          </cell>
          <cell r="C76" t="str">
            <v>Gustavo</v>
          </cell>
          <cell r="D76">
            <v>0</v>
          </cell>
          <cell r="E76">
            <v>0</v>
          </cell>
          <cell r="F76">
            <v>14000</v>
          </cell>
          <cell r="G76">
            <v>0</v>
          </cell>
          <cell r="H76">
            <v>5</v>
          </cell>
          <cell r="I76">
            <v>70000</v>
          </cell>
          <cell r="J76">
            <v>252000</v>
          </cell>
          <cell r="K76">
            <v>127173</v>
          </cell>
          <cell r="L76">
            <v>43232</v>
          </cell>
          <cell r="M76">
            <v>170405</v>
          </cell>
          <cell r="N76" t="str">
            <v>Bolivia - Sta. Cruz de la Sierra</v>
          </cell>
          <cell r="O76">
            <v>0.15</v>
          </cell>
          <cell r="P76">
            <v>27300</v>
          </cell>
          <cell r="Q76">
            <v>10500</v>
          </cell>
          <cell r="R76">
            <v>0.15</v>
          </cell>
          <cell r="S76">
            <v>27300</v>
          </cell>
          <cell r="T76">
            <v>0</v>
          </cell>
          <cell r="U76">
            <v>128324</v>
          </cell>
          <cell r="V76">
            <v>0</v>
          </cell>
          <cell r="W76">
            <v>0</v>
          </cell>
          <cell r="X76">
            <v>193424</v>
          </cell>
          <cell r="Y76">
            <v>297576</v>
          </cell>
          <cell r="Z76">
            <v>363829</v>
          </cell>
          <cell r="AA76">
            <v>549576</v>
          </cell>
        </row>
        <row r="77">
          <cell r="A77">
            <v>1012780048</v>
          </cell>
          <cell r="B77" t="str">
            <v>ANGIOLINI</v>
          </cell>
          <cell r="C77" t="str">
            <v>Fernando</v>
          </cell>
          <cell r="D77">
            <v>0</v>
          </cell>
          <cell r="E77">
            <v>0</v>
          </cell>
          <cell r="F77">
            <v>7680</v>
          </cell>
          <cell r="G77">
            <v>0</v>
          </cell>
          <cell r="H77">
            <v>3</v>
          </cell>
          <cell r="I77">
            <v>23040</v>
          </cell>
          <cell r="J77">
            <v>122880</v>
          </cell>
          <cell r="K77">
            <v>73551</v>
          </cell>
          <cell r="L77">
            <v>15332</v>
          </cell>
          <cell r="M77">
            <v>88883</v>
          </cell>
          <cell r="N77" t="str">
            <v>Brasil - Porto Alegre</v>
          </cell>
          <cell r="O77">
            <v>0.15</v>
          </cell>
          <cell r="P77">
            <v>14976</v>
          </cell>
          <cell r="Q77">
            <v>3456</v>
          </cell>
          <cell r="R77">
            <v>0.05</v>
          </cell>
          <cell r="S77">
            <v>4992</v>
          </cell>
          <cell r="T77">
            <v>0</v>
          </cell>
          <cell r="U77">
            <v>37202</v>
          </cell>
          <cell r="V77">
            <v>0</v>
          </cell>
          <cell r="W77">
            <v>0</v>
          </cell>
          <cell r="X77">
            <v>60626</v>
          </cell>
          <cell r="Y77">
            <v>94142</v>
          </cell>
          <cell r="Z77">
            <v>149509</v>
          </cell>
          <cell r="AA77">
            <v>217022</v>
          </cell>
        </row>
        <row r="78">
          <cell r="A78">
            <v>1025647012</v>
          </cell>
          <cell r="B78" t="str">
            <v>BIGGI</v>
          </cell>
          <cell r="C78" t="str">
            <v>Diego</v>
          </cell>
          <cell r="D78">
            <v>0</v>
          </cell>
          <cell r="E78">
            <v>0</v>
          </cell>
          <cell r="F78">
            <v>4900</v>
          </cell>
          <cell r="G78">
            <v>0</v>
          </cell>
          <cell r="H78">
            <v>2</v>
          </cell>
          <cell r="I78">
            <v>9800</v>
          </cell>
          <cell r="J78">
            <v>73500</v>
          </cell>
          <cell r="K78">
            <v>48474</v>
          </cell>
          <cell r="L78">
            <v>7546</v>
          </cell>
          <cell r="M78">
            <v>56020</v>
          </cell>
          <cell r="N78" t="str">
            <v>Venezuela - Caracas</v>
          </cell>
          <cell r="O78">
            <v>0.15</v>
          </cell>
          <cell r="P78">
            <v>9555</v>
          </cell>
          <cell r="Q78">
            <v>1470</v>
          </cell>
          <cell r="R78">
            <v>0.05</v>
          </cell>
          <cell r="S78">
            <v>3185</v>
          </cell>
          <cell r="T78">
            <v>0</v>
          </cell>
          <cell r="U78">
            <v>80485</v>
          </cell>
          <cell r="V78">
            <v>0</v>
          </cell>
          <cell r="W78">
            <v>0</v>
          </cell>
          <cell r="X78">
            <v>94695</v>
          </cell>
          <cell r="Y78">
            <v>146935</v>
          </cell>
          <cell r="Z78">
            <v>150715</v>
          </cell>
          <cell r="AA78">
            <v>220435</v>
          </cell>
        </row>
        <row r="79">
          <cell r="A79">
            <v>14</v>
          </cell>
          <cell r="B79" t="str">
            <v>EJEMPLO 4</v>
          </cell>
          <cell r="C79">
            <v>0</v>
          </cell>
          <cell r="D79">
            <v>0</v>
          </cell>
          <cell r="E79">
            <v>0</v>
          </cell>
          <cell r="F79">
            <v>21053</v>
          </cell>
          <cell r="G79">
            <v>0</v>
          </cell>
          <cell r="H79">
            <v>6</v>
          </cell>
          <cell r="I79">
            <v>126318</v>
          </cell>
          <cell r="J79">
            <v>400007</v>
          </cell>
          <cell r="K79">
            <v>184503</v>
          </cell>
          <cell r="L79">
            <v>82106</v>
          </cell>
          <cell r="M79">
            <v>266609</v>
          </cell>
          <cell r="N79" t="str">
            <v>México - Reynosa</v>
          </cell>
          <cell r="O79">
            <v>0.15</v>
          </cell>
          <cell r="P79">
            <v>41053</v>
          </cell>
          <cell r="Q79">
            <v>18948</v>
          </cell>
          <cell r="R79">
            <v>0.15</v>
          </cell>
          <cell r="S79">
            <v>41053</v>
          </cell>
          <cell r="T79">
            <v>0</v>
          </cell>
          <cell r="U79">
            <v>172119</v>
          </cell>
          <cell r="V79">
            <v>0</v>
          </cell>
          <cell r="W79">
            <v>0</v>
          </cell>
          <cell r="X79">
            <v>273173</v>
          </cell>
          <cell r="Y79">
            <v>420266</v>
          </cell>
          <cell r="Z79">
            <v>539782</v>
          </cell>
          <cell r="AA79">
            <v>820273</v>
          </cell>
        </row>
        <row r="80">
          <cell r="A80">
            <v>1021787741</v>
          </cell>
          <cell r="B80" t="str">
            <v>LEBON</v>
          </cell>
          <cell r="C80" t="str">
            <v>GUSTAVO LUIS</v>
          </cell>
          <cell r="D80" t="str">
            <v>Gerente Operaciones</v>
          </cell>
          <cell r="E80">
            <v>58</v>
          </cell>
          <cell r="F80">
            <v>3465</v>
          </cell>
          <cell r="G80">
            <v>3135</v>
          </cell>
          <cell r="H80">
            <v>2</v>
          </cell>
          <cell r="I80">
            <v>13200</v>
          </cell>
          <cell r="J80">
            <v>99000</v>
          </cell>
          <cell r="K80">
            <v>64073</v>
          </cell>
          <cell r="L80">
            <v>9636</v>
          </cell>
          <cell r="M80">
            <v>73709</v>
          </cell>
          <cell r="N80" t="str">
            <v>México - Reynosa</v>
          </cell>
          <cell r="O80">
            <v>0.15</v>
          </cell>
          <cell r="P80">
            <v>12870</v>
          </cell>
          <cell r="Q80">
            <v>1980</v>
          </cell>
          <cell r="R80">
            <v>0.15</v>
          </cell>
          <cell r="S80">
            <v>12870</v>
          </cell>
          <cell r="T80">
            <v>0</v>
          </cell>
          <cell r="U80">
            <v>44236</v>
          </cell>
          <cell r="V80">
            <v>0</v>
          </cell>
          <cell r="W80">
            <v>0</v>
          </cell>
          <cell r="X80">
            <v>71956</v>
          </cell>
          <cell r="Y80">
            <v>113776</v>
          </cell>
          <cell r="Z80">
            <v>145665</v>
          </cell>
          <cell r="AA80">
            <v>212776</v>
          </cell>
        </row>
        <row r="81">
          <cell r="A81">
            <v>1020007227</v>
          </cell>
          <cell r="B81" t="str">
            <v>CARRO</v>
          </cell>
          <cell r="C81" t="str">
            <v>Carlos</v>
          </cell>
          <cell r="D81" t="str">
            <v>Jefe de Producción</v>
          </cell>
          <cell r="E81">
            <v>0</v>
          </cell>
          <cell r="F81">
            <v>8500</v>
          </cell>
          <cell r="G81">
            <v>1400</v>
          </cell>
          <cell r="H81">
            <v>4</v>
          </cell>
          <cell r="I81">
            <v>39600</v>
          </cell>
          <cell r="J81">
            <v>168300</v>
          </cell>
          <cell r="K81">
            <v>93690</v>
          </cell>
          <cell r="L81">
            <v>24685</v>
          </cell>
          <cell r="M81">
            <v>118375</v>
          </cell>
          <cell r="N81" t="str">
            <v>Venezuela - El Tigre</v>
          </cell>
          <cell r="O81">
            <v>0.15</v>
          </cell>
          <cell r="P81">
            <v>19305</v>
          </cell>
          <cell r="Q81">
            <v>5940</v>
          </cell>
          <cell r="R81">
            <v>0.15</v>
          </cell>
          <cell r="S81">
            <v>19305</v>
          </cell>
          <cell r="T81">
            <v>0</v>
          </cell>
          <cell r="U81">
            <v>119322</v>
          </cell>
          <cell r="V81">
            <v>0</v>
          </cell>
          <cell r="W81">
            <v>0</v>
          </cell>
          <cell r="X81">
            <v>163872</v>
          </cell>
          <cell r="Y81">
            <v>255765</v>
          </cell>
          <cell r="Z81">
            <v>282247</v>
          </cell>
          <cell r="AA81">
            <v>424065</v>
          </cell>
        </row>
        <row r="82">
          <cell r="A82">
            <v>1020007228</v>
          </cell>
          <cell r="B82" t="str">
            <v>CARRO</v>
          </cell>
          <cell r="C82" t="str">
            <v>Carlos Alberto</v>
          </cell>
          <cell r="D82" t="str">
            <v>Jefe de Producción</v>
          </cell>
          <cell r="E82">
            <v>0</v>
          </cell>
          <cell r="F82">
            <v>7620</v>
          </cell>
          <cell r="G82">
            <v>0</v>
          </cell>
          <cell r="H82">
            <v>4</v>
          </cell>
          <cell r="I82">
            <v>30480</v>
          </cell>
          <cell r="J82">
            <v>129540</v>
          </cell>
          <cell r="K82">
            <v>73945</v>
          </cell>
          <cell r="L82">
            <v>20324</v>
          </cell>
          <cell r="M82">
            <v>94269</v>
          </cell>
          <cell r="N82" t="str">
            <v>Venezuela - El Tigre</v>
          </cell>
          <cell r="O82">
            <v>0.15</v>
          </cell>
          <cell r="P82">
            <v>14859</v>
          </cell>
          <cell r="Q82">
            <v>4572</v>
          </cell>
          <cell r="R82">
            <v>0.15</v>
          </cell>
          <cell r="S82">
            <v>14859</v>
          </cell>
          <cell r="T82">
            <v>0</v>
          </cell>
          <cell r="U82">
            <v>147092</v>
          </cell>
          <cell r="V82">
            <v>0</v>
          </cell>
          <cell r="W82">
            <v>0</v>
          </cell>
          <cell r="X82">
            <v>181382</v>
          </cell>
          <cell r="Y82">
            <v>284377</v>
          </cell>
          <cell r="Z82">
            <v>275651</v>
          </cell>
          <cell r="AA82">
            <v>413917</v>
          </cell>
        </row>
        <row r="83">
          <cell r="A83">
            <v>0</v>
          </cell>
          <cell r="B83" t="e">
            <v>#N/A</v>
          </cell>
          <cell r="C83" t="e">
            <v>#N/A</v>
          </cell>
          <cell r="D83">
            <v>0</v>
          </cell>
          <cell r="E83">
            <v>0</v>
          </cell>
          <cell r="F83" t="e">
            <v>#N/A</v>
          </cell>
          <cell r="G83" t="e">
            <v>#N/A</v>
          </cell>
          <cell r="H83">
            <v>0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>
            <v>0</v>
          </cell>
          <cell r="O83">
            <v>0</v>
          </cell>
          <cell r="P83" t="e">
            <v>#N/A</v>
          </cell>
          <cell r="Q83" t="e">
            <v>#N/A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 t="e">
            <v>#N/A</v>
          </cell>
          <cell r="W83" t="e">
            <v>#N/A</v>
          </cell>
          <cell r="X83">
            <v>0</v>
          </cell>
          <cell r="Y83">
            <v>0</v>
          </cell>
          <cell r="Z83" t="e">
            <v>#N/A</v>
          </cell>
          <cell r="AA83">
            <v>0</v>
          </cell>
        </row>
        <row r="84">
          <cell r="A84">
            <v>0</v>
          </cell>
          <cell r="B84" t="e">
            <v>#N/A</v>
          </cell>
          <cell r="C84" t="e">
            <v>#N/A</v>
          </cell>
          <cell r="D84">
            <v>0</v>
          </cell>
          <cell r="E84">
            <v>0</v>
          </cell>
          <cell r="F84" t="e">
            <v>#N/A</v>
          </cell>
          <cell r="G84" t="e">
            <v>#N/A</v>
          </cell>
          <cell r="H84">
            <v>0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>
            <v>0</v>
          </cell>
          <cell r="O84">
            <v>0</v>
          </cell>
          <cell r="P84" t="e">
            <v>#N/A</v>
          </cell>
          <cell r="Q84" t="e">
            <v>#N/A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 t="e">
            <v>#N/A</v>
          </cell>
          <cell r="W84" t="e">
            <v>#N/A</v>
          </cell>
          <cell r="X84">
            <v>0</v>
          </cell>
          <cell r="Y84">
            <v>0</v>
          </cell>
          <cell r="Z84" t="e">
            <v>#N/A</v>
          </cell>
          <cell r="AA84">
            <v>0</v>
          </cell>
        </row>
        <row r="85">
          <cell r="A85">
            <v>0</v>
          </cell>
          <cell r="B85" t="e">
            <v>#N/A</v>
          </cell>
          <cell r="C85" t="e">
            <v>#N/A</v>
          </cell>
          <cell r="D85">
            <v>0</v>
          </cell>
          <cell r="E85">
            <v>0</v>
          </cell>
          <cell r="F85" t="e">
            <v>#N/A</v>
          </cell>
          <cell r="G85" t="e">
            <v>#N/A</v>
          </cell>
          <cell r="H85">
            <v>0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>
            <v>0</v>
          </cell>
          <cell r="O85">
            <v>0</v>
          </cell>
          <cell r="P85" t="e">
            <v>#N/A</v>
          </cell>
          <cell r="Q85" t="e">
            <v>#N/A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 t="e">
            <v>#N/A</v>
          </cell>
          <cell r="W85" t="e">
            <v>#N/A</v>
          </cell>
          <cell r="X85">
            <v>0</v>
          </cell>
          <cell r="Y85">
            <v>0</v>
          </cell>
          <cell r="Z85" t="e">
            <v>#N/A</v>
          </cell>
          <cell r="AA85">
            <v>0</v>
          </cell>
        </row>
        <row r="86">
          <cell r="A86">
            <v>0</v>
          </cell>
          <cell r="B86" t="e">
            <v>#N/A</v>
          </cell>
          <cell r="C86" t="e">
            <v>#N/A</v>
          </cell>
          <cell r="D86">
            <v>0</v>
          </cell>
          <cell r="E86">
            <v>0</v>
          </cell>
          <cell r="F86" t="e">
            <v>#N/A</v>
          </cell>
          <cell r="G86" t="e">
            <v>#N/A</v>
          </cell>
          <cell r="H86">
            <v>0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>
            <v>0</v>
          </cell>
          <cell r="O86">
            <v>0</v>
          </cell>
          <cell r="P86" t="e">
            <v>#N/A</v>
          </cell>
          <cell r="Q86" t="e">
            <v>#N/A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 t="e">
            <v>#N/A</v>
          </cell>
          <cell r="W86" t="e">
            <v>#N/A</v>
          </cell>
          <cell r="X86">
            <v>0</v>
          </cell>
          <cell r="Y86">
            <v>0</v>
          </cell>
          <cell r="Z86" t="e">
            <v>#N/A</v>
          </cell>
          <cell r="AA86">
            <v>0</v>
          </cell>
        </row>
        <row r="87">
          <cell r="A87">
            <v>0</v>
          </cell>
          <cell r="B87" t="e">
            <v>#N/A</v>
          </cell>
          <cell r="C87" t="e">
            <v>#N/A</v>
          </cell>
          <cell r="D87">
            <v>0</v>
          </cell>
          <cell r="E87">
            <v>0</v>
          </cell>
          <cell r="F87" t="e">
            <v>#N/A</v>
          </cell>
          <cell r="G87" t="e">
            <v>#N/A</v>
          </cell>
          <cell r="H87">
            <v>0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>
            <v>0</v>
          </cell>
          <cell r="O87">
            <v>0</v>
          </cell>
          <cell r="P87" t="e">
            <v>#N/A</v>
          </cell>
          <cell r="Q87" t="e">
            <v>#N/A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 t="e">
            <v>#N/A</v>
          </cell>
          <cell r="W87" t="e">
            <v>#N/A</v>
          </cell>
          <cell r="X87">
            <v>0</v>
          </cell>
          <cell r="Y87">
            <v>0</v>
          </cell>
          <cell r="Z87" t="e">
            <v>#N/A</v>
          </cell>
          <cell r="AA87">
            <v>0</v>
          </cell>
        </row>
        <row r="88">
          <cell r="A88">
            <v>0</v>
          </cell>
          <cell r="B88" t="e">
            <v>#N/A</v>
          </cell>
          <cell r="C88" t="e">
            <v>#N/A</v>
          </cell>
          <cell r="D88">
            <v>0</v>
          </cell>
          <cell r="E88">
            <v>0</v>
          </cell>
          <cell r="F88" t="e">
            <v>#N/A</v>
          </cell>
          <cell r="G88" t="e">
            <v>#N/A</v>
          </cell>
          <cell r="H88">
            <v>0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>
            <v>0</v>
          </cell>
          <cell r="O88">
            <v>0</v>
          </cell>
          <cell r="P88" t="e">
            <v>#N/A</v>
          </cell>
          <cell r="Q88" t="e">
            <v>#N/A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 t="e">
            <v>#N/A</v>
          </cell>
          <cell r="W88" t="e">
            <v>#N/A</v>
          </cell>
          <cell r="X88">
            <v>0</v>
          </cell>
          <cell r="Y88">
            <v>0</v>
          </cell>
          <cell r="Z88" t="e">
            <v>#N/A</v>
          </cell>
          <cell r="AA88">
            <v>0</v>
          </cell>
        </row>
        <row r="89">
          <cell r="A89">
            <v>0</v>
          </cell>
          <cell r="B89" t="e">
            <v>#N/A</v>
          </cell>
          <cell r="C89" t="e">
            <v>#N/A</v>
          </cell>
          <cell r="D89">
            <v>0</v>
          </cell>
          <cell r="E89">
            <v>0</v>
          </cell>
          <cell r="F89" t="e">
            <v>#N/A</v>
          </cell>
          <cell r="G89" t="e">
            <v>#N/A</v>
          </cell>
          <cell r="H89">
            <v>0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>
            <v>0</v>
          </cell>
          <cell r="O89">
            <v>0</v>
          </cell>
          <cell r="P89" t="e">
            <v>#N/A</v>
          </cell>
          <cell r="Q89" t="e">
            <v>#N/A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 t="e">
            <v>#N/A</v>
          </cell>
          <cell r="W89" t="e">
            <v>#N/A</v>
          </cell>
          <cell r="X89">
            <v>0</v>
          </cell>
          <cell r="Y89">
            <v>0</v>
          </cell>
          <cell r="Z89" t="e">
            <v>#N/A</v>
          </cell>
          <cell r="AA89">
            <v>0</v>
          </cell>
        </row>
        <row r="90">
          <cell r="A90">
            <v>0</v>
          </cell>
          <cell r="B90" t="e">
            <v>#N/A</v>
          </cell>
          <cell r="C90" t="e">
            <v>#N/A</v>
          </cell>
          <cell r="D90">
            <v>0</v>
          </cell>
          <cell r="E90">
            <v>0</v>
          </cell>
          <cell r="F90" t="e">
            <v>#N/A</v>
          </cell>
          <cell r="G90" t="e">
            <v>#N/A</v>
          </cell>
          <cell r="H90">
            <v>0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>
            <v>0</v>
          </cell>
          <cell r="O90">
            <v>0</v>
          </cell>
          <cell r="P90" t="e">
            <v>#N/A</v>
          </cell>
          <cell r="Q90" t="e">
            <v>#N/A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 t="e">
            <v>#N/A</v>
          </cell>
          <cell r="W90" t="e">
            <v>#N/A</v>
          </cell>
          <cell r="X90">
            <v>0</v>
          </cell>
          <cell r="Y90">
            <v>0</v>
          </cell>
          <cell r="Z90" t="e">
            <v>#N/A</v>
          </cell>
          <cell r="AA90">
            <v>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MUEBLES EQUIPOS Y RODADOS"/>
      <sheetName val="MANO DE OBRA"/>
      <sheetName val="MATERIALES-INSUMOS"/>
      <sheetName val="COMB-LUB-NEUM-MANT"/>
      <sheetName val="RESUMEN"/>
      <sheetName val="APROPIACION A TARIFAS"/>
      <sheetName val="ANALISIS"/>
      <sheetName val="DIRECTOS - INDIRECTOS"/>
      <sheetName val="Notas"/>
      <sheetName val="Validaciones"/>
      <sheetName val="Hoja4"/>
      <sheetName val="Hoja5"/>
    </sheetNames>
    <sheetDataSet>
      <sheetData sheetId="0">
        <row r="4">
          <cell r="C4" t="str">
            <v>Bolland y Cia SA</v>
          </cell>
        </row>
      </sheetData>
      <sheetData sheetId="1" refreshError="1"/>
      <sheetData sheetId="2" refreshError="1"/>
      <sheetData sheetId="3" refreshError="1"/>
      <sheetData sheetId="4">
        <row r="35">
          <cell r="C35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4">
          <cell r="B4" t="str">
            <v>Geofísica</v>
          </cell>
          <cell r="D4" t="str">
            <v>ATE - Asociación Trabajadores del Estado</v>
          </cell>
          <cell r="F4" t="str">
            <v>396/04</v>
          </cell>
        </row>
        <row r="5">
          <cell r="B5" t="str">
            <v>Operaciones Especiales</v>
          </cell>
          <cell r="D5" t="str">
            <v>Autónomo</v>
          </cell>
          <cell r="F5" t="str">
            <v>536/08</v>
          </cell>
        </row>
        <row r="6">
          <cell r="B6" t="str">
            <v>Perforación</v>
          </cell>
          <cell r="D6" t="str">
            <v>Camionero - CH</v>
          </cell>
          <cell r="F6" t="str">
            <v>537/08</v>
          </cell>
        </row>
        <row r="7">
          <cell r="B7" t="str">
            <v>Producción</v>
          </cell>
          <cell r="D7" t="str">
            <v>Camionero - Neuquén y Río Negro</v>
          </cell>
          <cell r="F7" t="str">
            <v>511/07</v>
          </cell>
        </row>
        <row r="8">
          <cell r="B8" t="str">
            <v>Servicios Generales</v>
          </cell>
          <cell r="D8" t="str">
            <v>Camionero - Sta Cruz</v>
          </cell>
          <cell r="F8" t="str">
            <v>587/08</v>
          </cell>
        </row>
        <row r="9">
          <cell r="D9" t="str">
            <v>F.A.T.I.Q.Y.P. - Federación Argentina De Trabajadores De Industrias Químicas Y Petroquímicas</v>
          </cell>
          <cell r="F9" t="str">
            <v>605/10</v>
          </cell>
        </row>
        <row r="10">
          <cell r="D10" t="str">
            <v>FAECYS - Empleados de Comercio y Servicios</v>
          </cell>
          <cell r="F10" t="str">
            <v>Fuera de convenio</v>
          </cell>
        </row>
        <row r="11">
          <cell r="B11" t="str">
            <v>Buenos Aires</v>
          </cell>
          <cell r="D11" t="str">
            <v>Fuera de Convenio</v>
          </cell>
          <cell r="F11" t="str">
            <v>Otro (detallar)</v>
          </cell>
        </row>
        <row r="12">
          <cell r="B12" t="str">
            <v>Chubut</v>
          </cell>
          <cell r="D12" t="str">
            <v>Monotributista</v>
          </cell>
        </row>
        <row r="13">
          <cell r="B13" t="str">
            <v>Mendoza</v>
          </cell>
          <cell r="D13" t="str">
            <v>Pasante</v>
          </cell>
        </row>
        <row r="14">
          <cell r="B14" t="str">
            <v>Neuquén</v>
          </cell>
          <cell r="D14" t="str">
            <v>PJ - Petroleros Jerárquicos CH</v>
          </cell>
        </row>
        <row r="15">
          <cell r="B15" t="str">
            <v>Río Negro</v>
          </cell>
          <cell r="D15" t="str">
            <v>PJ - Petroleros Jerárquicos MZA</v>
          </cell>
        </row>
        <row r="16">
          <cell r="B16" t="str">
            <v>Salta</v>
          </cell>
          <cell r="D16" t="str">
            <v>PJ - Petroleros Jerárquicos Neuquén y Río Negro</v>
          </cell>
        </row>
        <row r="17">
          <cell r="B17" t="str">
            <v>Santa Cruz</v>
          </cell>
          <cell r="D17" t="str">
            <v xml:space="preserve">PJ - Petroleros Jerárquicos Sta Cruz </v>
          </cell>
        </row>
        <row r="18">
          <cell r="D18" t="str">
            <v>PP - Petroleros Privados CH</v>
          </cell>
        </row>
        <row r="19">
          <cell r="F19" t="str">
            <v>Inmueble Liviano</v>
          </cell>
        </row>
        <row r="20">
          <cell r="F20" t="str">
            <v>Inmueble Mampostería</v>
          </cell>
        </row>
        <row r="21">
          <cell r="D21" t="str">
            <v>PP - Petroleros Privados MZA</v>
          </cell>
          <cell r="F21" t="str">
            <v>Rodados</v>
          </cell>
        </row>
        <row r="22">
          <cell r="D22" t="str">
            <v>PP - Petroleros Privados Neuquén y Río Negro</v>
          </cell>
          <cell r="F22" t="str">
            <v>Equipo pesado</v>
          </cell>
        </row>
        <row r="23">
          <cell r="B23" t="str">
            <v>UNAO</v>
          </cell>
          <cell r="D23" t="str">
            <v>PP - Petroleros Privados Sta Cruz</v>
          </cell>
          <cell r="F23" t="str">
            <v>Herramientas</v>
          </cell>
        </row>
        <row r="24">
          <cell r="B24" t="str">
            <v>UNAS</v>
          </cell>
          <cell r="D24" t="str">
            <v>Régimen Especial Ley 27360 (Agrario)</v>
          </cell>
        </row>
        <row r="25">
          <cell r="B25" t="str">
            <v>BA</v>
          </cell>
          <cell r="D25" t="str">
            <v>Seguridad y Vigilancia</v>
          </cell>
        </row>
        <row r="26">
          <cell r="D26" t="str">
            <v>SI.PE.MOM - Sindicato Del Personal De Micros Y Ómnibus De Mendoza</v>
          </cell>
        </row>
        <row r="27">
          <cell r="D27" t="str">
            <v>Sindicato Del Personal De Obras Y Servicios Sanitarios</v>
          </cell>
        </row>
        <row r="28">
          <cell r="B28" t="str">
            <v>Si</v>
          </cell>
          <cell r="D28" t="str">
            <v>SMATA</v>
          </cell>
        </row>
        <row r="29">
          <cell r="B29" t="str">
            <v>No</v>
          </cell>
          <cell r="D29" t="str">
            <v>SUPEH</v>
          </cell>
        </row>
        <row r="30">
          <cell r="D30" t="str">
            <v>U.E.C.A.R.A. - Unión Empleados de la Construcción y Afines de la República Argentina</v>
          </cell>
        </row>
        <row r="31">
          <cell r="D31" t="str">
            <v>U.T.A. - Unión Tranviarios Automotor</v>
          </cell>
        </row>
        <row r="32">
          <cell r="D32" t="str">
            <v>U.T.A.C.E.T.A.P.O.</v>
          </cell>
        </row>
        <row r="33">
          <cell r="D33" t="str">
            <v>UOCRA - CH</v>
          </cell>
        </row>
        <row r="34">
          <cell r="B34" t="str">
            <v>Activo</v>
          </cell>
          <cell r="D34" t="str">
            <v>UOCRA - MZA</v>
          </cell>
        </row>
        <row r="35">
          <cell r="B35" t="str">
            <v>Stand By</v>
          </cell>
          <cell r="D35" t="str">
            <v>UOCRA - Neuquen y Rio Negro</v>
          </cell>
        </row>
        <row r="36">
          <cell r="D36" t="str">
            <v>UOCRA - Sta Cruz</v>
          </cell>
        </row>
        <row r="37">
          <cell r="D37" t="str">
            <v>UOM</v>
          </cell>
        </row>
        <row r="38">
          <cell r="D38" t="str">
            <v>UOYEP - Unión Obreros Y Empleados Plásticos</v>
          </cell>
        </row>
        <row r="39">
          <cell r="B39" t="str">
            <v>Directa</v>
          </cell>
        </row>
        <row r="40">
          <cell r="B40" t="str">
            <v>Indirecta</v>
          </cell>
        </row>
        <row r="41">
          <cell r="B41" t="str">
            <v>Indirecta Overhead</v>
          </cell>
        </row>
        <row r="42">
          <cell r="B42" t="str">
            <v>Coordinación Overhead</v>
          </cell>
        </row>
        <row r="51">
          <cell r="B51">
            <v>1</v>
          </cell>
        </row>
        <row r="52">
          <cell r="B52">
            <v>2</v>
          </cell>
        </row>
        <row r="53">
          <cell r="B53">
            <v>3</v>
          </cell>
        </row>
        <row r="54">
          <cell r="B54">
            <v>5</v>
          </cell>
        </row>
        <row r="55">
          <cell r="B55" t="str">
            <v>CA</v>
          </cell>
        </row>
        <row r="56">
          <cell r="B56" t="str">
            <v>MN</v>
          </cell>
        </row>
        <row r="57">
          <cell r="B57" t="str">
            <v>MS</v>
          </cell>
        </row>
        <row r="61">
          <cell r="B61" t="str">
            <v>Directo</v>
          </cell>
        </row>
        <row r="62">
          <cell r="B62" t="str">
            <v>Indirecto</v>
          </cell>
        </row>
        <row r="69">
          <cell r="B69" t="str">
            <v>Insumos Consumibles</v>
          </cell>
        </row>
        <row r="70">
          <cell r="B70" t="str">
            <v>Herramientas</v>
          </cell>
        </row>
        <row r="71">
          <cell r="B71" t="str">
            <v>Instrumentos</v>
          </cell>
        </row>
        <row r="72">
          <cell r="B72" t="str">
            <v>Materiales</v>
          </cell>
        </row>
        <row r="73">
          <cell r="B73" t="str">
            <v>Gastos de Personal</v>
          </cell>
        </row>
      </sheetData>
      <sheetData sheetId="10" refreshError="1"/>
      <sheetData sheetId="11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JERARQUICO"/>
      <sheetName val="PP YACIMIENTO"/>
      <sheetName val="PP REFINERIA"/>
      <sheetName val="UOCRA PETROLERO"/>
      <sheetName val="UOCRA REFINERIA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43497</v>
          </cell>
        </row>
      </sheetData>
      <sheetData sheetId="2"/>
      <sheetData sheetId="3" refreshError="1"/>
      <sheetData sheetId="4" refreshError="1"/>
      <sheetData sheetId="5">
        <row r="8">
          <cell r="D8">
            <v>43405</v>
          </cell>
        </row>
      </sheetData>
      <sheetData sheetId="6" refreshError="1"/>
      <sheetData sheetId="7">
        <row r="7">
          <cell r="C7" t="str">
            <v>PETROLERO CHUBUT (605/10)</v>
          </cell>
        </row>
      </sheetData>
      <sheetData sheetId="8">
        <row r="6">
          <cell r="B6" t="str">
            <v>ASIG. VIANDA COMP. NO REM.</v>
          </cell>
        </row>
      </sheetData>
      <sheetData sheetId="9">
        <row r="103">
          <cell r="B103" t="str">
            <v>AYUDANTE</v>
          </cell>
        </row>
      </sheetData>
      <sheetData sheetId="10">
        <row r="6">
          <cell r="B6">
            <v>42917</v>
          </cell>
        </row>
      </sheetData>
      <sheetData sheetId="11" refreshError="1"/>
      <sheetData sheetId="12">
        <row r="6">
          <cell r="C6">
            <v>2018</v>
          </cell>
          <cell r="D6">
            <v>2019</v>
          </cell>
          <cell r="E6">
            <v>2020</v>
          </cell>
          <cell r="F6">
            <v>2021</v>
          </cell>
          <cell r="G6">
            <v>2022</v>
          </cell>
        </row>
        <row r="7">
          <cell r="B7" t="str">
            <v>Seleccionar Jurisdicción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B8" t="str">
            <v>Ciudad Autónoma de Buenos Aires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Gran Buenos Aires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Tercer Cinturón del G.B.A.</v>
          </cell>
          <cell r="C10">
            <v>-8.5000000000000006E-3</v>
          </cell>
          <cell r="D10">
            <v>-6.4999999999999997E-3</v>
          </cell>
          <cell r="E10">
            <v>-4.4999999999999997E-3</v>
          </cell>
          <cell r="F10">
            <v>-2E-3</v>
          </cell>
          <cell r="G10">
            <v>0</v>
          </cell>
        </row>
        <row r="11">
          <cell r="B11" t="str">
            <v>Resto de Buenos Aires</v>
          </cell>
          <cell r="C11">
            <v>-1.9E-2</v>
          </cell>
          <cell r="D11">
            <v>-1.4500000000000001E-2</v>
          </cell>
          <cell r="E11">
            <v>-9.4999999999999998E-3</v>
          </cell>
          <cell r="F11">
            <v>-5.0000000000000001E-3</v>
          </cell>
          <cell r="G11">
            <v>0</v>
          </cell>
        </row>
        <row r="12">
          <cell r="B12" t="str">
            <v>Buenos Aires - Patagones</v>
          </cell>
          <cell r="C12">
            <v>-2.9499999999999998E-2</v>
          </cell>
          <cell r="D12">
            <v>-2.1999999999999999E-2</v>
          </cell>
          <cell r="E12">
            <v>-1.4999999999999999E-2</v>
          </cell>
          <cell r="F12">
            <v>-7.4999999999999997E-3</v>
          </cell>
          <cell r="G12">
            <v>0</v>
          </cell>
        </row>
        <row r="13">
          <cell r="B13" t="str">
            <v>Buenos Aires - Carmen de Patagones</v>
          </cell>
          <cell r="C13">
            <v>-0.04</v>
          </cell>
          <cell r="D13">
            <v>-0.03</v>
          </cell>
          <cell r="E13">
            <v>-0.02</v>
          </cell>
          <cell r="F13">
            <v>-0.01</v>
          </cell>
          <cell r="G13">
            <v>0</v>
          </cell>
        </row>
        <row r="14">
          <cell r="B14" t="str">
            <v>Córdoba - Cruz del Eje</v>
          </cell>
          <cell r="C14">
            <v>-5.0500000000000003E-2</v>
          </cell>
          <cell r="D14">
            <v>-3.7999999999999999E-2</v>
          </cell>
          <cell r="E14">
            <v>-2.5499999999999998E-2</v>
          </cell>
          <cell r="F14">
            <v>-1.2500000000000001E-2</v>
          </cell>
          <cell r="G14">
            <v>0</v>
          </cell>
        </row>
        <row r="15">
          <cell r="B15" t="str">
            <v>Buenos Aires - Villarino</v>
          </cell>
          <cell r="C15">
            <v>-2.9499999999999998E-2</v>
          </cell>
          <cell r="D15">
            <v>-2.1999999999999999E-2</v>
          </cell>
          <cell r="E15">
            <v>-1.4999999999999999E-2</v>
          </cell>
          <cell r="F15">
            <v>-7.4999999999999997E-3</v>
          </cell>
          <cell r="G15">
            <v>0</v>
          </cell>
        </row>
        <row r="16">
          <cell r="B16" t="str">
            <v>Gran Catamarca</v>
          </cell>
          <cell r="C16">
            <v>-7.5999999999999998E-2</v>
          </cell>
          <cell r="D16">
            <v>-5.7000000000000002E-2</v>
          </cell>
          <cell r="E16">
            <v>-3.7999999999999999E-2</v>
          </cell>
          <cell r="F16">
            <v>-1.9E-2</v>
          </cell>
          <cell r="G16">
            <v>0</v>
          </cell>
        </row>
        <row r="17">
          <cell r="B17" t="str">
            <v>Resto de Catamarca</v>
          </cell>
          <cell r="C17">
            <v>-8.6499999999999994E-2</v>
          </cell>
          <cell r="D17">
            <v>-6.5000000000000002E-2</v>
          </cell>
          <cell r="E17">
            <v>-4.2999999999999997E-2</v>
          </cell>
          <cell r="F17">
            <v>-2.1499999999999998E-2</v>
          </cell>
          <cell r="G17">
            <v>0</v>
          </cell>
        </row>
        <row r="18">
          <cell r="B18" t="str">
            <v>Ciudad de Corrientes</v>
          </cell>
          <cell r="C18">
            <v>-9.7000000000000003E-2</v>
          </cell>
          <cell r="D18">
            <v>-7.2999999999999995E-2</v>
          </cell>
          <cell r="E18">
            <v>-4.8500000000000001E-2</v>
          </cell>
          <cell r="F18">
            <v>-2.4500000000000001E-2</v>
          </cell>
          <cell r="G18">
            <v>0</v>
          </cell>
        </row>
        <row r="19">
          <cell r="B19" t="str">
            <v>Formosa - Ciudad de Formosa</v>
          </cell>
          <cell r="C19">
            <v>-0.1075</v>
          </cell>
          <cell r="D19">
            <v>-8.0500000000000002E-2</v>
          </cell>
          <cell r="E19">
            <v>-5.3999999999999999E-2</v>
          </cell>
          <cell r="F19">
            <v>-2.7E-2</v>
          </cell>
          <cell r="G19">
            <v>0</v>
          </cell>
        </row>
        <row r="20">
          <cell r="B20" t="str">
            <v>Córdoba - Sobremonte</v>
          </cell>
          <cell r="C20">
            <v>-7.5999999999999998E-2</v>
          </cell>
          <cell r="D20">
            <v>-5.7000000000000002E-2</v>
          </cell>
          <cell r="E20">
            <v>-3.7999999999999999E-2</v>
          </cell>
          <cell r="F20">
            <v>-1.9E-2</v>
          </cell>
          <cell r="G20">
            <v>0</v>
          </cell>
        </row>
        <row r="21">
          <cell r="B21" t="str">
            <v>Resto de Chaco</v>
          </cell>
          <cell r="C21">
            <v>-0.11799999999999999</v>
          </cell>
          <cell r="D21">
            <v>-8.8499999999999995E-2</v>
          </cell>
          <cell r="E21">
            <v>-5.8999999999999997E-2</v>
          </cell>
          <cell r="F21">
            <v>-2.9499999999999998E-2</v>
          </cell>
          <cell r="G21">
            <v>0</v>
          </cell>
        </row>
        <row r="22">
          <cell r="B22" t="str">
            <v>Córdoba - Río Seco</v>
          </cell>
          <cell r="C22">
            <v>-7.5999999999999998E-2</v>
          </cell>
          <cell r="D22">
            <v>-5.7000000000000002E-2</v>
          </cell>
          <cell r="E22">
            <v>-3.7999999999999999E-2</v>
          </cell>
          <cell r="F22">
            <v>-1.9E-2</v>
          </cell>
          <cell r="G22">
            <v>0</v>
          </cell>
        </row>
        <row r="23">
          <cell r="B23" t="str">
            <v>Córdoba - Tulumba</v>
          </cell>
          <cell r="C23">
            <v>-7.5999999999999998E-2</v>
          </cell>
          <cell r="D23">
            <v>-5.7000000000000002E-2</v>
          </cell>
          <cell r="E23">
            <v>-3.7999999999999999E-2</v>
          </cell>
          <cell r="F23">
            <v>-1.9E-2</v>
          </cell>
          <cell r="G23">
            <v>0</v>
          </cell>
        </row>
        <row r="24">
          <cell r="B24" t="str">
            <v>Córdoba - Minas</v>
          </cell>
          <cell r="C24">
            <v>-5.0500000000000003E-2</v>
          </cell>
          <cell r="D24">
            <v>-3.7999999999999999E-2</v>
          </cell>
          <cell r="E24">
            <v>-2.5499999999999998E-2</v>
          </cell>
          <cell r="F24">
            <v>-1.2500000000000001E-2</v>
          </cell>
          <cell r="G24">
            <v>0</v>
          </cell>
        </row>
        <row r="25">
          <cell r="B25" t="str">
            <v>Córdoba - Pocho</v>
          </cell>
          <cell r="C25">
            <v>-5.0500000000000003E-2</v>
          </cell>
          <cell r="D25">
            <v>-3.7999999999999999E-2</v>
          </cell>
          <cell r="E25">
            <v>-2.5499999999999998E-2</v>
          </cell>
          <cell r="F25">
            <v>-1.2500000000000001E-2</v>
          </cell>
          <cell r="G25">
            <v>0</v>
          </cell>
        </row>
        <row r="26">
          <cell r="B26" t="str">
            <v>Córdoba - San Alberto</v>
          </cell>
          <cell r="C26">
            <v>-5.0500000000000003E-2</v>
          </cell>
          <cell r="D26">
            <v>-3.7999999999999999E-2</v>
          </cell>
          <cell r="E26">
            <v>-2.5499999999999998E-2</v>
          </cell>
          <cell r="F26">
            <v>-1.2500000000000001E-2</v>
          </cell>
          <cell r="G26">
            <v>0</v>
          </cell>
        </row>
        <row r="27">
          <cell r="B27" t="str">
            <v>Córdoba - San Javier</v>
          </cell>
          <cell r="C27">
            <v>-5.0500000000000003E-2</v>
          </cell>
          <cell r="D27">
            <v>-3.7999999999999999E-2</v>
          </cell>
          <cell r="E27">
            <v>-2.5499999999999998E-2</v>
          </cell>
          <cell r="F27">
            <v>-1.2500000000000001E-2</v>
          </cell>
          <cell r="G27">
            <v>0</v>
          </cell>
        </row>
        <row r="28">
          <cell r="B28" t="str">
            <v>Gran Córdoba</v>
          </cell>
          <cell r="C28">
            <v>-1.9E-2</v>
          </cell>
          <cell r="D28">
            <v>-1.4500000000000001E-2</v>
          </cell>
          <cell r="E28">
            <v>-9.4999999999999998E-3</v>
          </cell>
          <cell r="F28">
            <v>-5.0000000000000001E-3</v>
          </cell>
          <cell r="G28">
            <v>0</v>
          </cell>
        </row>
        <row r="29">
          <cell r="B29" t="str">
            <v>Resto de Córdoba</v>
          </cell>
          <cell r="C29">
            <v>-2.9499999999999998E-2</v>
          </cell>
          <cell r="D29">
            <v>-2.1999999999999999E-2</v>
          </cell>
          <cell r="E29">
            <v>-1.4999999999999999E-2</v>
          </cell>
          <cell r="F29">
            <v>-7.4999999999999997E-3</v>
          </cell>
          <cell r="G29">
            <v>0</v>
          </cell>
        </row>
        <row r="30">
          <cell r="B30" t="str">
            <v>Corrientes - Esquina</v>
          </cell>
          <cell r="C30">
            <v>-7.5999999999999998E-2</v>
          </cell>
          <cell r="D30">
            <v>-5.7000000000000002E-2</v>
          </cell>
          <cell r="E30">
            <v>-3.7999999999999999E-2</v>
          </cell>
          <cell r="F30">
            <v>-1.9E-2</v>
          </cell>
          <cell r="G30">
            <v>0</v>
          </cell>
        </row>
        <row r="31">
          <cell r="B31" t="str">
            <v>Corrientes - Sauce</v>
          </cell>
          <cell r="C31">
            <v>-7.5999999999999998E-2</v>
          </cell>
          <cell r="D31">
            <v>-5.7000000000000002E-2</v>
          </cell>
          <cell r="E31">
            <v>-3.7999999999999999E-2</v>
          </cell>
          <cell r="F31">
            <v>-1.9E-2</v>
          </cell>
          <cell r="G31">
            <v>0</v>
          </cell>
        </row>
        <row r="32">
          <cell r="B32" t="str">
            <v>Corrientes - Curuzú Cuatiá</v>
          </cell>
          <cell r="C32">
            <v>-7.5999999999999998E-2</v>
          </cell>
          <cell r="D32">
            <v>-5.7000000000000002E-2</v>
          </cell>
          <cell r="E32">
            <v>-3.7999999999999999E-2</v>
          </cell>
          <cell r="F32">
            <v>-1.9E-2</v>
          </cell>
          <cell r="G32">
            <v>0</v>
          </cell>
        </row>
        <row r="33">
          <cell r="B33" t="str">
            <v>Corrientes - Monte Caseros</v>
          </cell>
          <cell r="C33">
            <v>-7.5999999999999998E-2</v>
          </cell>
          <cell r="D33">
            <v>-5.7000000000000002E-2</v>
          </cell>
          <cell r="E33">
            <v>-3.7999999999999999E-2</v>
          </cell>
          <cell r="F33">
            <v>-1.9E-2</v>
          </cell>
          <cell r="G33">
            <v>0</v>
          </cell>
        </row>
        <row r="34">
          <cell r="B34" t="str">
            <v>Resto de Corrientes</v>
          </cell>
          <cell r="C34">
            <v>-9.7000000000000003E-2</v>
          </cell>
          <cell r="D34">
            <v>-7.2999999999999995E-2</v>
          </cell>
          <cell r="E34">
            <v>-4.8500000000000001E-2</v>
          </cell>
          <cell r="F34">
            <v>-2.4500000000000001E-2</v>
          </cell>
          <cell r="G34">
            <v>0</v>
          </cell>
        </row>
        <row r="35">
          <cell r="B35" t="str">
            <v>Gran Resistencia</v>
          </cell>
          <cell r="C35">
            <v>-9.7000000000000003E-2</v>
          </cell>
          <cell r="D35">
            <v>-7.2999999999999995E-2</v>
          </cell>
          <cell r="E35">
            <v>-4.8500000000000001E-2</v>
          </cell>
          <cell r="F35">
            <v>-2.4500000000000001E-2</v>
          </cell>
          <cell r="G35">
            <v>0</v>
          </cell>
        </row>
        <row r="36">
          <cell r="B36" t="str">
            <v>Chubut - Rawson Trelew</v>
          </cell>
          <cell r="C36">
            <v>-7.5999999999999998E-2</v>
          </cell>
          <cell r="D36">
            <v>-5.7000000000000002E-2</v>
          </cell>
          <cell r="E36">
            <v>-3.7999999999999999E-2</v>
          </cell>
          <cell r="F36">
            <v>-1.9E-2</v>
          </cell>
          <cell r="G36">
            <v>0</v>
          </cell>
        </row>
        <row r="37">
          <cell r="B37" t="str">
            <v>Resto de Chubut</v>
          </cell>
          <cell r="C37">
            <v>-8.6499999999999994E-2</v>
          </cell>
          <cell r="D37">
            <v>-6.5000000000000002E-2</v>
          </cell>
          <cell r="E37">
            <v>-4.2999999999999997E-2</v>
          </cell>
          <cell r="F37">
            <v>-2.1499999999999998E-2</v>
          </cell>
          <cell r="G37">
            <v>0</v>
          </cell>
        </row>
        <row r="38">
          <cell r="B38" t="str">
            <v>Entre Ríos - Federación</v>
          </cell>
          <cell r="C38">
            <v>-7.5999999999999998E-2</v>
          </cell>
          <cell r="D38">
            <v>-5.7000000000000002E-2</v>
          </cell>
          <cell r="E38">
            <v>-3.7999999999999999E-2</v>
          </cell>
          <cell r="F38">
            <v>-1.9E-2</v>
          </cell>
          <cell r="G38">
            <v>0</v>
          </cell>
        </row>
        <row r="39">
          <cell r="B39" t="str">
            <v>Entre Ríos - Feliciano</v>
          </cell>
          <cell r="C39">
            <v>-7.5999999999999998E-2</v>
          </cell>
          <cell r="D39">
            <v>-5.7000000000000002E-2</v>
          </cell>
          <cell r="E39">
            <v>-3.7999999999999999E-2</v>
          </cell>
          <cell r="F39">
            <v>-1.9E-2</v>
          </cell>
          <cell r="G39">
            <v>0</v>
          </cell>
        </row>
        <row r="40">
          <cell r="B40" t="str">
            <v>Entre Ríos - Paraná</v>
          </cell>
          <cell r="C40">
            <v>-2.9499999999999998E-2</v>
          </cell>
          <cell r="D40">
            <v>-2.1999999999999999E-2</v>
          </cell>
          <cell r="E40">
            <v>-1.4999999999999999E-2</v>
          </cell>
          <cell r="F40">
            <v>-7.4999999999999997E-3</v>
          </cell>
          <cell r="G40">
            <v>0</v>
          </cell>
        </row>
        <row r="41">
          <cell r="B41" t="str">
            <v>Resto de Entre Ríos</v>
          </cell>
          <cell r="C41">
            <v>-0.04</v>
          </cell>
          <cell r="D41">
            <v>-0.03</v>
          </cell>
          <cell r="E41">
            <v>-0.02</v>
          </cell>
          <cell r="F41">
            <v>-0.01</v>
          </cell>
          <cell r="G41">
            <v>0</v>
          </cell>
        </row>
        <row r="42">
          <cell r="B42" t="str">
            <v>Jujuy - Ciudad de Jujuy</v>
          </cell>
          <cell r="C42">
            <v>-9.7000000000000003E-2</v>
          </cell>
          <cell r="D42">
            <v>-7.2999999999999995E-2</v>
          </cell>
          <cell r="E42">
            <v>-4.8500000000000001E-2</v>
          </cell>
          <cell r="F42">
            <v>-2.4500000000000001E-2</v>
          </cell>
          <cell r="G42">
            <v>0</v>
          </cell>
        </row>
        <row r="43">
          <cell r="B43" t="str">
            <v>Resto de Jujuy</v>
          </cell>
          <cell r="C43">
            <v>-0.1075</v>
          </cell>
          <cell r="D43">
            <v>-8.0500000000000002E-2</v>
          </cell>
          <cell r="E43">
            <v>-5.3999999999999999E-2</v>
          </cell>
          <cell r="F43">
            <v>-2.7E-2</v>
          </cell>
          <cell r="G43">
            <v>0</v>
          </cell>
        </row>
        <row r="44">
          <cell r="B44" t="str">
            <v>La Pampa - Chicalco</v>
          </cell>
          <cell r="C44">
            <v>-5.0500000000000003E-2</v>
          </cell>
          <cell r="D44">
            <v>-3.7999999999999999E-2</v>
          </cell>
          <cell r="E44">
            <v>-2.5499999999999998E-2</v>
          </cell>
          <cell r="F44">
            <v>-1.2500000000000001E-2</v>
          </cell>
          <cell r="G44">
            <v>0</v>
          </cell>
        </row>
        <row r="45">
          <cell r="B45" t="str">
            <v>La Pampa - Chalileo</v>
          </cell>
          <cell r="C45">
            <v>-5.0500000000000003E-2</v>
          </cell>
          <cell r="D45">
            <v>-3.7999999999999999E-2</v>
          </cell>
          <cell r="E45">
            <v>-2.5499999999999998E-2</v>
          </cell>
          <cell r="F45">
            <v>-1.2500000000000001E-2</v>
          </cell>
          <cell r="G45">
            <v>0</v>
          </cell>
        </row>
        <row r="46">
          <cell r="B46" t="str">
            <v>La Pampa - Puelén</v>
          </cell>
          <cell r="C46">
            <v>-5.0500000000000003E-2</v>
          </cell>
          <cell r="D46">
            <v>-3.7999999999999999E-2</v>
          </cell>
          <cell r="E46">
            <v>-2.5499999999999998E-2</v>
          </cell>
          <cell r="F46">
            <v>-1.2500000000000001E-2</v>
          </cell>
          <cell r="G46">
            <v>0</v>
          </cell>
        </row>
        <row r="47">
          <cell r="B47" t="str">
            <v>La Pampa - Limay Mauhida</v>
          </cell>
          <cell r="C47">
            <v>-5.0500000000000003E-2</v>
          </cell>
          <cell r="D47">
            <v>-3.7999999999999999E-2</v>
          </cell>
          <cell r="E47">
            <v>-2.5499999999999998E-2</v>
          </cell>
          <cell r="F47">
            <v>-1.2500000000000001E-2</v>
          </cell>
          <cell r="G47">
            <v>0</v>
          </cell>
        </row>
        <row r="48">
          <cell r="B48" t="str">
            <v>La Pampa - Curacó</v>
          </cell>
          <cell r="C48">
            <v>-5.0500000000000003E-2</v>
          </cell>
          <cell r="D48">
            <v>-3.7999999999999999E-2</v>
          </cell>
          <cell r="E48">
            <v>-2.5499999999999998E-2</v>
          </cell>
          <cell r="F48">
            <v>-1.2500000000000001E-2</v>
          </cell>
          <cell r="G48">
            <v>0</v>
          </cell>
        </row>
        <row r="49">
          <cell r="B49" t="str">
            <v>La Pampa - Lihuel Calel</v>
          </cell>
          <cell r="C49">
            <v>-5.0500000000000003E-2</v>
          </cell>
          <cell r="D49">
            <v>-3.7999999999999999E-2</v>
          </cell>
          <cell r="E49">
            <v>-2.5499999999999998E-2</v>
          </cell>
          <cell r="F49">
            <v>-1.2500000000000001E-2</v>
          </cell>
          <cell r="G49">
            <v>0</v>
          </cell>
        </row>
        <row r="50">
          <cell r="B50" t="str">
            <v>La Pampa - Santa Rosa y Toay</v>
          </cell>
          <cell r="C50">
            <v>-2.9499999999999998E-2</v>
          </cell>
          <cell r="D50">
            <v>-2.1999999999999999E-2</v>
          </cell>
          <cell r="E50">
            <v>-1.4999999999999999E-2</v>
          </cell>
          <cell r="F50">
            <v>-7.4999999999999997E-3</v>
          </cell>
          <cell r="G50">
            <v>0</v>
          </cell>
        </row>
        <row r="51">
          <cell r="B51" t="str">
            <v>Resto de La Pampa</v>
          </cell>
          <cell r="C51">
            <v>-0.04</v>
          </cell>
          <cell r="D51">
            <v>-0.03</v>
          </cell>
          <cell r="E51">
            <v>-0.02</v>
          </cell>
          <cell r="F51">
            <v>-0.01</v>
          </cell>
          <cell r="G51">
            <v>0</v>
          </cell>
        </row>
        <row r="52">
          <cell r="B52" t="str">
            <v>Ciudad de La Rioja</v>
          </cell>
          <cell r="C52">
            <v>-7.5999999999999998E-2</v>
          </cell>
          <cell r="D52">
            <v>-5.7000000000000002E-2</v>
          </cell>
          <cell r="E52">
            <v>-3.7999999999999999E-2</v>
          </cell>
          <cell r="F52">
            <v>-1.9E-2</v>
          </cell>
          <cell r="G52">
            <v>0</v>
          </cell>
        </row>
        <row r="53">
          <cell r="B53" t="str">
            <v>Resto de La Rioja</v>
          </cell>
          <cell r="C53">
            <v>-8.6499999999999994E-2</v>
          </cell>
          <cell r="D53">
            <v>-6.5000000000000002E-2</v>
          </cell>
          <cell r="E53">
            <v>-4.2999999999999997E-2</v>
          </cell>
          <cell r="F53">
            <v>-2.1499999999999998E-2</v>
          </cell>
          <cell r="G53">
            <v>0</v>
          </cell>
        </row>
        <row r="54">
          <cell r="B54" t="str">
            <v>Gran Mendoza</v>
          </cell>
          <cell r="C54">
            <v>-0.04</v>
          </cell>
          <cell r="D54">
            <v>-0.03</v>
          </cell>
          <cell r="E54">
            <v>-0.02</v>
          </cell>
          <cell r="F54">
            <v>-0.01</v>
          </cell>
          <cell r="G54">
            <v>0</v>
          </cell>
        </row>
        <row r="55">
          <cell r="B55" t="str">
            <v>Resto de Mendoza</v>
          </cell>
          <cell r="C55">
            <v>-5.0500000000000003E-2</v>
          </cell>
          <cell r="D55">
            <v>-3.7999999999999999E-2</v>
          </cell>
          <cell r="E55">
            <v>-2.5499999999999998E-2</v>
          </cell>
          <cell r="F55">
            <v>-1.2500000000000001E-2</v>
          </cell>
          <cell r="G55">
            <v>0</v>
          </cell>
        </row>
        <row r="56">
          <cell r="B56" t="str">
            <v>Misiones - Posadas</v>
          </cell>
          <cell r="C56">
            <v>-9.7000000000000003E-2</v>
          </cell>
          <cell r="D56">
            <v>-7.2999999999999995E-2</v>
          </cell>
          <cell r="E56">
            <v>-4.8500000000000001E-2</v>
          </cell>
          <cell r="F56">
            <v>-2.4500000000000001E-2</v>
          </cell>
          <cell r="G56">
            <v>0</v>
          </cell>
        </row>
        <row r="57">
          <cell r="B57" t="str">
            <v>Resto de Misiones</v>
          </cell>
          <cell r="C57">
            <v>-0.1075</v>
          </cell>
          <cell r="D57">
            <v>-8.0500000000000002E-2</v>
          </cell>
          <cell r="E57">
            <v>-5.3999999999999999E-2</v>
          </cell>
          <cell r="F57">
            <v>-2.7E-2</v>
          </cell>
          <cell r="G57">
            <v>0</v>
          </cell>
        </row>
        <row r="58">
          <cell r="B58" t="str">
            <v>Ciudad Neuquén/Plottier</v>
          </cell>
          <cell r="C58">
            <v>-0.04</v>
          </cell>
          <cell r="D58">
            <v>-0.03</v>
          </cell>
          <cell r="E58">
            <v>-0.02</v>
          </cell>
          <cell r="F58">
            <v>-0.01</v>
          </cell>
          <cell r="G58">
            <v>0</v>
          </cell>
        </row>
        <row r="59">
          <cell r="B59" t="str">
            <v>Neuquén - Centenario</v>
          </cell>
          <cell r="C59">
            <v>-0.04</v>
          </cell>
          <cell r="D59">
            <v>-0.03</v>
          </cell>
          <cell r="E59">
            <v>-0.02</v>
          </cell>
          <cell r="F59">
            <v>-0.01</v>
          </cell>
          <cell r="G59">
            <v>0</v>
          </cell>
        </row>
        <row r="60">
          <cell r="B60" t="str">
            <v>Neuquén - Cutralcó</v>
          </cell>
          <cell r="C60">
            <v>-8.6499999999999994E-2</v>
          </cell>
          <cell r="D60">
            <v>-6.5000000000000002E-2</v>
          </cell>
          <cell r="E60">
            <v>-4.2999999999999997E-2</v>
          </cell>
          <cell r="F60">
            <v>-2.1499999999999998E-2</v>
          </cell>
          <cell r="G60">
            <v>0</v>
          </cell>
        </row>
        <row r="61">
          <cell r="B61" t="str">
            <v>Neuquén - Plaza Huincul</v>
          </cell>
          <cell r="C61">
            <v>-8.6499999999999994E-2</v>
          </cell>
          <cell r="D61">
            <v>-6.5000000000000002E-2</v>
          </cell>
          <cell r="E61">
            <v>-4.2999999999999997E-2</v>
          </cell>
          <cell r="F61">
            <v>-2.1499999999999998E-2</v>
          </cell>
          <cell r="G61">
            <v>0</v>
          </cell>
        </row>
        <row r="62">
          <cell r="B62" t="str">
            <v>Resto de Neuquén</v>
          </cell>
          <cell r="C62">
            <v>-5.0500000000000003E-2</v>
          </cell>
          <cell r="D62">
            <v>-3.7999999999999999E-2</v>
          </cell>
          <cell r="E62">
            <v>-2.5499999999999998E-2</v>
          </cell>
          <cell r="F62">
            <v>-1.2500000000000001E-2</v>
          </cell>
          <cell r="G62">
            <v>0</v>
          </cell>
        </row>
        <row r="63">
          <cell r="B63" t="str">
            <v>Río Negro sur hasta Paralelo 42</v>
          </cell>
          <cell r="C63">
            <v>-8.6499999999999994E-2</v>
          </cell>
          <cell r="D63">
            <v>-6.5000000000000002E-2</v>
          </cell>
          <cell r="E63">
            <v>-4.2999999999999997E-2</v>
          </cell>
          <cell r="F63">
            <v>-2.1499999999999998E-2</v>
          </cell>
          <cell r="G63">
            <v>0</v>
          </cell>
        </row>
        <row r="64">
          <cell r="B64" t="str">
            <v>Río Negro - Viedma</v>
          </cell>
          <cell r="C64">
            <v>-0.04</v>
          </cell>
          <cell r="D64">
            <v>-0.03</v>
          </cell>
          <cell r="E64">
            <v>-0.02</v>
          </cell>
          <cell r="F64">
            <v>-0.01</v>
          </cell>
          <cell r="G64">
            <v>0</v>
          </cell>
        </row>
        <row r="65">
          <cell r="B65" t="str">
            <v>Río Negro - Alto Valle</v>
          </cell>
          <cell r="C65">
            <v>-0.04</v>
          </cell>
          <cell r="D65">
            <v>-0.03</v>
          </cell>
          <cell r="E65">
            <v>-0.02</v>
          </cell>
          <cell r="F65">
            <v>-0.01</v>
          </cell>
          <cell r="G65">
            <v>0</v>
          </cell>
        </row>
        <row r="66">
          <cell r="B66" t="str">
            <v>Resto de Río Negro</v>
          </cell>
          <cell r="C66">
            <v>-5.0500000000000003E-2</v>
          </cell>
          <cell r="D66">
            <v>-3.7999999999999999E-2</v>
          </cell>
          <cell r="E66">
            <v>-2.5499999999999998E-2</v>
          </cell>
          <cell r="F66">
            <v>-1.2500000000000001E-2</v>
          </cell>
          <cell r="G66">
            <v>0</v>
          </cell>
        </row>
        <row r="67">
          <cell r="B67" t="str">
            <v>Gran Salta</v>
          </cell>
          <cell r="C67">
            <v>-9.7000000000000003E-2</v>
          </cell>
          <cell r="D67">
            <v>-7.2999999999999995E-2</v>
          </cell>
          <cell r="E67">
            <v>-4.8500000000000001E-2</v>
          </cell>
          <cell r="F67">
            <v>-2.4500000000000001E-2</v>
          </cell>
          <cell r="G67">
            <v>0</v>
          </cell>
        </row>
        <row r="68">
          <cell r="B68" t="str">
            <v>Resto de Salta</v>
          </cell>
          <cell r="C68">
            <v>-0.1075</v>
          </cell>
          <cell r="D68">
            <v>-8.0500000000000002E-2</v>
          </cell>
          <cell r="E68">
            <v>-5.3999999999999999E-2</v>
          </cell>
          <cell r="F68">
            <v>-2.7E-2</v>
          </cell>
          <cell r="G68">
            <v>0</v>
          </cell>
        </row>
        <row r="69">
          <cell r="B69" t="str">
            <v>Gran San Juan</v>
          </cell>
          <cell r="C69">
            <v>-5.0500000000000003E-2</v>
          </cell>
          <cell r="D69">
            <v>-3.7999999999999999E-2</v>
          </cell>
          <cell r="E69">
            <v>-2.5499999999999998E-2</v>
          </cell>
          <cell r="F69">
            <v>-1.2500000000000001E-2</v>
          </cell>
          <cell r="G69">
            <v>0</v>
          </cell>
        </row>
        <row r="70">
          <cell r="B70" t="str">
            <v>Resto de San Juan</v>
          </cell>
          <cell r="C70">
            <v>-7.5999999999999998E-2</v>
          </cell>
          <cell r="D70">
            <v>-5.7000000000000002E-2</v>
          </cell>
          <cell r="E70">
            <v>-3.7999999999999999E-2</v>
          </cell>
          <cell r="F70">
            <v>-1.9E-2</v>
          </cell>
          <cell r="G70">
            <v>0</v>
          </cell>
        </row>
        <row r="71">
          <cell r="B71" t="str">
            <v>Ciudad de San Luis</v>
          </cell>
          <cell r="C71">
            <v>-0.04</v>
          </cell>
          <cell r="D71">
            <v>-0.03</v>
          </cell>
          <cell r="E71">
            <v>-0.02</v>
          </cell>
          <cell r="F71">
            <v>-0.01</v>
          </cell>
          <cell r="G71">
            <v>0</v>
          </cell>
        </row>
        <row r="72">
          <cell r="B72" t="str">
            <v>Resto de San Luis</v>
          </cell>
          <cell r="C72">
            <v>-5.0500000000000003E-2</v>
          </cell>
          <cell r="D72">
            <v>-3.7999999999999999E-2</v>
          </cell>
          <cell r="E72">
            <v>-2.5499999999999998E-2</v>
          </cell>
          <cell r="F72">
            <v>-1.2500000000000001E-2</v>
          </cell>
          <cell r="G72">
            <v>0</v>
          </cell>
        </row>
        <row r="73">
          <cell r="B73" t="str">
            <v>Santa Cruz - Caleta Olivia</v>
          </cell>
          <cell r="C73">
            <v>-8.6499999999999994E-2</v>
          </cell>
          <cell r="D73">
            <v>-6.5000000000000002E-2</v>
          </cell>
          <cell r="E73">
            <v>-4.2999999999999997E-2</v>
          </cell>
          <cell r="F73">
            <v>-2.1499999999999998E-2</v>
          </cell>
          <cell r="G73">
            <v>0</v>
          </cell>
        </row>
        <row r="74">
          <cell r="B74" t="str">
            <v>Santa Cruz - Río Gallegos</v>
          </cell>
          <cell r="C74">
            <v>-8.6499999999999994E-2</v>
          </cell>
          <cell r="D74">
            <v>-6.5000000000000002E-2</v>
          </cell>
          <cell r="E74">
            <v>-4.2999999999999997E-2</v>
          </cell>
          <cell r="F74">
            <v>-2.1499999999999998E-2</v>
          </cell>
          <cell r="G74">
            <v>0</v>
          </cell>
        </row>
        <row r="75">
          <cell r="B75" t="str">
            <v>Resto de Santa Cruz</v>
          </cell>
          <cell r="C75">
            <v>-9.7000000000000003E-2</v>
          </cell>
          <cell r="D75">
            <v>-7.2999999999999995E-2</v>
          </cell>
          <cell r="E75">
            <v>-4.8500000000000001E-2</v>
          </cell>
          <cell r="F75">
            <v>-2.4500000000000001E-2</v>
          </cell>
          <cell r="G75">
            <v>0</v>
          </cell>
        </row>
        <row r="76">
          <cell r="B76" t="str">
            <v>Santa Fe - General Obligado</v>
          </cell>
          <cell r="C76">
            <v>-7.5999999999999998E-2</v>
          </cell>
          <cell r="D76">
            <v>-5.7000000000000002E-2</v>
          </cell>
          <cell r="E76">
            <v>-3.7999999999999999E-2</v>
          </cell>
          <cell r="F76">
            <v>-1.9E-2</v>
          </cell>
          <cell r="G76">
            <v>0</v>
          </cell>
        </row>
        <row r="77">
          <cell r="B77" t="str">
            <v>Santa Fe - San Javier</v>
          </cell>
          <cell r="C77">
            <v>-7.5999999999999998E-2</v>
          </cell>
          <cell r="D77">
            <v>-5.7000000000000002E-2</v>
          </cell>
          <cell r="E77">
            <v>-3.7999999999999999E-2</v>
          </cell>
          <cell r="F77">
            <v>-1.9E-2</v>
          </cell>
          <cell r="G77">
            <v>0</v>
          </cell>
        </row>
        <row r="78">
          <cell r="B78" t="str">
            <v>Santa Fe y Santo Tomé</v>
          </cell>
          <cell r="C78">
            <v>-2.9499999999999998E-2</v>
          </cell>
          <cell r="D78">
            <v>-2.1999999999999999E-2</v>
          </cell>
          <cell r="E78">
            <v>-1.4999999999999999E-2</v>
          </cell>
          <cell r="F78">
            <v>-7.4999999999999997E-3</v>
          </cell>
          <cell r="G78">
            <v>0</v>
          </cell>
        </row>
        <row r="79">
          <cell r="B79" t="str">
            <v>Santa Fe - 9 de Julio</v>
          </cell>
          <cell r="C79">
            <v>-7.5999999999999998E-2</v>
          </cell>
          <cell r="D79">
            <v>-5.7000000000000002E-2</v>
          </cell>
          <cell r="E79">
            <v>-3.7999999999999999E-2</v>
          </cell>
          <cell r="F79">
            <v>-1.9E-2</v>
          </cell>
          <cell r="G79">
            <v>0</v>
          </cell>
        </row>
        <row r="80">
          <cell r="B80" t="str">
            <v>Santa Fe - Vera</v>
          </cell>
          <cell r="C80">
            <v>-7.5999999999999998E-2</v>
          </cell>
          <cell r="D80">
            <v>-5.7000000000000002E-2</v>
          </cell>
          <cell r="E80">
            <v>-3.7999999999999999E-2</v>
          </cell>
          <cell r="F80">
            <v>-1.9E-2</v>
          </cell>
          <cell r="G80">
            <v>0</v>
          </cell>
        </row>
        <row r="81">
          <cell r="B81" t="str">
            <v>Resto de Santa Fe</v>
          </cell>
          <cell r="C81">
            <v>-2.9499999999999998E-2</v>
          </cell>
          <cell r="D81">
            <v>-2.1999999999999999E-2</v>
          </cell>
          <cell r="E81">
            <v>-1.4999999999999999E-2</v>
          </cell>
          <cell r="F81">
            <v>-7.4999999999999997E-3</v>
          </cell>
          <cell r="G81">
            <v>0</v>
          </cell>
        </row>
        <row r="82">
          <cell r="B82" t="str">
            <v>Ciudad de Santiago del Estero y La Banda</v>
          </cell>
          <cell r="C82">
            <v>-0.1075</v>
          </cell>
          <cell r="D82">
            <v>-8.0500000000000002E-2</v>
          </cell>
          <cell r="E82">
            <v>-5.3999999999999999E-2</v>
          </cell>
          <cell r="F82">
            <v>-2.7E-2</v>
          </cell>
          <cell r="G82">
            <v>0</v>
          </cell>
        </row>
        <row r="83">
          <cell r="B83" t="str">
            <v>Santiago del Estero - Ojo de Agua</v>
          </cell>
          <cell r="C83">
            <v>-7.5999999999999998E-2</v>
          </cell>
          <cell r="D83">
            <v>-5.7000000000000002E-2</v>
          </cell>
          <cell r="E83">
            <v>-3.7999999999999999E-2</v>
          </cell>
          <cell r="F83">
            <v>-1.9E-2</v>
          </cell>
          <cell r="G83">
            <v>0</v>
          </cell>
        </row>
        <row r="84">
          <cell r="B84" t="str">
            <v>Santiago del Estero - Quebrachos</v>
          </cell>
          <cell r="C84">
            <v>-7.5999999999999998E-2</v>
          </cell>
          <cell r="D84">
            <v>-5.7000000000000002E-2</v>
          </cell>
          <cell r="E84">
            <v>-3.7999999999999999E-2</v>
          </cell>
          <cell r="F84">
            <v>-1.9E-2</v>
          </cell>
          <cell r="G84">
            <v>0</v>
          </cell>
        </row>
        <row r="85">
          <cell r="B85" t="str">
            <v>Santiago del Estero - Rivadavia</v>
          </cell>
          <cell r="C85">
            <v>-7.5999999999999998E-2</v>
          </cell>
          <cell r="D85">
            <v>-5.7000000000000002E-2</v>
          </cell>
          <cell r="E85">
            <v>-3.7999999999999999E-2</v>
          </cell>
          <cell r="F85">
            <v>-1.9E-2</v>
          </cell>
          <cell r="G85">
            <v>0</v>
          </cell>
        </row>
        <row r="86">
          <cell r="B86" t="str">
            <v>Tierra del Fuego - Río Grande</v>
          </cell>
          <cell r="C86">
            <v>-8.6499999999999994E-2</v>
          </cell>
          <cell r="D86">
            <v>-6.5000000000000002E-2</v>
          </cell>
          <cell r="E86">
            <v>-4.2999999999999997E-2</v>
          </cell>
          <cell r="F86">
            <v>-2.1499999999999998E-2</v>
          </cell>
          <cell r="G86">
            <v>0</v>
          </cell>
        </row>
        <row r="87">
          <cell r="B87" t="str">
            <v>Tierra del Fuego - Ushuaia</v>
          </cell>
          <cell r="C87">
            <v>-8.6499999999999994E-2</v>
          </cell>
          <cell r="D87">
            <v>-6.5000000000000002E-2</v>
          </cell>
          <cell r="E87">
            <v>-4.2999999999999997E-2</v>
          </cell>
          <cell r="F87">
            <v>-2.1499999999999998E-2</v>
          </cell>
          <cell r="G87">
            <v>0</v>
          </cell>
        </row>
        <row r="88">
          <cell r="B88" t="str">
            <v>Resto de Tierra del Fuego</v>
          </cell>
          <cell r="C88">
            <v>-9.7000000000000003E-2</v>
          </cell>
          <cell r="D88">
            <v>-7.2999999999999995E-2</v>
          </cell>
          <cell r="E88">
            <v>-4.8500000000000001E-2</v>
          </cell>
          <cell r="F88">
            <v>-2.4500000000000001E-2</v>
          </cell>
          <cell r="G88">
            <v>0</v>
          </cell>
        </row>
        <row r="89">
          <cell r="B89" t="str">
            <v>Gran Tucumán</v>
          </cell>
          <cell r="C89">
            <v>-7.5999999999999998E-2</v>
          </cell>
          <cell r="D89">
            <v>-5.7000000000000002E-2</v>
          </cell>
          <cell r="E89">
            <v>-3.7999999999999999E-2</v>
          </cell>
          <cell r="F89">
            <v>-1.9E-2</v>
          </cell>
          <cell r="G89">
            <v>0</v>
          </cell>
        </row>
        <row r="90">
          <cell r="B90" t="str">
            <v>Resto de Tucumán</v>
          </cell>
          <cell r="C90">
            <v>-8.6499999999999994E-2</v>
          </cell>
          <cell r="D90">
            <v>-6.5000000000000002E-2</v>
          </cell>
          <cell r="E90">
            <v>-4.2999999999999997E-2</v>
          </cell>
          <cell r="F90">
            <v>-2.1499999999999998E-2</v>
          </cell>
          <cell r="G90">
            <v>0</v>
          </cell>
        </row>
      </sheetData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Resumen"/>
      <sheetName val="Tiempos y Costos por Fase"/>
      <sheetName val="Tiempos"/>
      <sheetName val="Gráficos"/>
      <sheetName val="Costos"/>
      <sheetName val="Resultados"/>
      <sheetName val="Dat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6">
          <cell r="G6" t="str">
            <v>ACONDICIONAR EL POZO</v>
          </cell>
          <cell r="K6" t="str">
            <v>Horas</v>
          </cell>
        </row>
        <row r="7">
          <cell r="G7" t="str">
            <v>BAJAR INSTALACION</v>
          </cell>
          <cell r="K7" t="str">
            <v>Dias</v>
          </cell>
        </row>
        <row r="8">
          <cell r="G8" t="str">
            <v>CASING / CEMENTACION</v>
          </cell>
          <cell r="K8" t="str">
            <v>mts/hrs</v>
          </cell>
        </row>
        <row r="9">
          <cell r="G9" t="str">
            <v>CONECTAR / DESCONECTAR RISER</v>
          </cell>
          <cell r="K9" t="str">
            <v>mts/dia</v>
          </cell>
        </row>
        <row r="10">
          <cell r="G10" t="str">
            <v>ENSAYOS DE POZO</v>
          </cell>
          <cell r="K10" t="str">
            <v>hrs/mts</v>
          </cell>
        </row>
        <row r="11">
          <cell r="G11" t="str">
            <v>ESTIMULACION</v>
          </cell>
        </row>
        <row r="12">
          <cell r="G12" t="str">
            <v>EVALUACION DE FORMACION</v>
          </cell>
        </row>
        <row r="13">
          <cell r="G13" t="str">
            <v>LOGGING P/ DIAGNOSTICO</v>
          </cell>
        </row>
        <row r="14">
          <cell r="G14" t="str">
            <v>MODIFICACIONES O REPARACIONES DE EQUIPO</v>
          </cell>
        </row>
        <row r="15">
          <cell r="G15" t="str">
            <v>MONTA / DESMONTA / TRANSPORTA / DESLIZA</v>
          </cell>
        </row>
        <row r="16">
          <cell r="G16" t="str">
            <v>PERFORACION</v>
          </cell>
        </row>
        <row r="17">
          <cell r="G17" t="str">
            <v>PREPARACION DE LOCACION</v>
          </cell>
        </row>
        <row r="18">
          <cell r="G18" t="str">
            <v>PROBLEMAS APRISIONAMIENTO Y PESCA</v>
          </cell>
        </row>
        <row r="19">
          <cell r="G19" t="str">
            <v>PROBLEMAS CONTROL DE POZO</v>
          </cell>
        </row>
        <row r="20">
          <cell r="G20" t="str">
            <v>PROBLEMAS DE SIDETRACK</v>
          </cell>
        </row>
        <row r="21">
          <cell r="G21" t="str">
            <v>PROBLEMAS ENTUB,CEMENT Y LOGGING</v>
          </cell>
        </row>
        <row r="22">
          <cell r="G22" t="str">
            <v>PROBLEMAS PERDIDA DE CIRCULACION</v>
          </cell>
        </row>
        <row r="23">
          <cell r="G23" t="str">
            <v>PROBLEMAS, ACONDICIONAR EL POZO</v>
          </cell>
        </row>
        <row r="24">
          <cell r="G24" t="str">
            <v>PUNZADOS</v>
          </cell>
        </row>
        <row r="25">
          <cell r="G25" t="str">
            <v>RESTAURAR LOCACION</v>
          </cell>
        </row>
        <row r="26">
          <cell r="G26" t="str">
            <v>SACAR INSTALACION EXISTENTE</v>
          </cell>
        </row>
        <row r="27">
          <cell r="G27" t="str">
            <v>SALUD, SEGURIDAD Y MEDIO AMBIENTE</v>
          </cell>
        </row>
        <row r="28">
          <cell r="G28" t="str">
            <v>TAPONAR Y ABANDONAR / ABANDONO TEMPORAL</v>
          </cell>
        </row>
        <row r="29">
          <cell r="G29" t="str">
            <v>TRABAJOS DE PRODUCCION</v>
          </cell>
        </row>
      </sheetData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ntroles procesos"/>
      <sheetName val="Errores importacion"/>
      <sheetName val="CONVERSORA"/>
      <sheetName val="TRANSPORTE"/>
      <sheetName val="O_Procesar SyS"/>
      <sheetName val="O_Resumen SyS"/>
      <sheetName val="O_Procesar Aux"/>
    </sheetNames>
    <sheetDataSet>
      <sheetData sheetId="0"/>
      <sheetData sheetId="1">
        <row r="29">
          <cell r="B29" t="str">
            <v>Modulo IFRS-1</v>
          </cell>
        </row>
        <row r="30">
          <cell r="B30" t="str">
            <v>Modulo IFRS-2</v>
          </cell>
        </row>
        <row r="31">
          <cell r="B31" t="str">
            <v>Modulo IFRS-3</v>
          </cell>
        </row>
        <row r="32">
          <cell r="B32" t="str">
            <v>Modulo IFRS-4</v>
          </cell>
        </row>
        <row r="33">
          <cell r="B33" t="str">
            <v>Modulo IFRS-5</v>
          </cell>
        </row>
        <row r="34">
          <cell r="B34" t="str">
            <v>Modulo IFRS-6</v>
          </cell>
        </row>
        <row r="35">
          <cell r="B35" t="str">
            <v>Modulo IFRS-7</v>
          </cell>
        </row>
        <row r="36">
          <cell r="B36" t="str">
            <v>Modulo IFRS-Cuentas SyS 1 y 2</v>
          </cell>
        </row>
        <row r="37">
          <cell r="B37" t="str">
            <v>Schema Bilancio IFRS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240-18-P-RI-002"/>
      <sheetName val="Sold. y Gammagraf."/>
      <sheetName val="Aislación"/>
      <sheetName val="Tracing"/>
      <sheetName val="Pintura Ext"/>
      <sheetName val="1240_18_P_RI_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Estructura Actual"/>
      <sheetName val="Resumen"/>
      <sheetName val="Resumen WO"/>
      <sheetName val="Resumen HH102"/>
      <sheetName val="Resumen HH220"/>
      <sheetName val="Datos Básicos"/>
      <sheetName val="Itemizado"/>
      <sheetName val="Organigrama"/>
      <sheetName val="Mod"/>
      <sheetName val="DatosMOD"/>
      <sheetName val="MOI"/>
      <sheetName val="DatosMOI"/>
      <sheetName val="OrgZon"/>
      <sheetName val="DatosZon"/>
      <sheetName val="CSoc"/>
      <sheetName val="GdP"/>
      <sheetName val="Mat"/>
      <sheetName val="Htas"/>
      <sheetName val="Equ"/>
      <sheetName val="CyL"/>
      <sheetName val="DatosEqu"/>
      <sheetName val="Sub"/>
      <sheetName val="Fle"/>
      <sheetName val="Bases"/>
      <sheetName val="GVs"/>
      <sheetName val="Ing"/>
      <sheetName val="CFinanc"/>
      <sheetName val="Seg"/>
      <sheetName val="EPP y Vestuario"/>
      <sheetName val="TARIFAS DINAMIC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7">
          <cell r="I7" t="str">
            <v>COSTO TOTAL ALQUILER</v>
          </cell>
        </row>
        <row r="8">
          <cell r="H8" t="str">
            <v>Propios</v>
          </cell>
          <cell r="I8" t="str">
            <v>a  3eros.</v>
          </cell>
          <cell r="J8" t="str">
            <v>Propios</v>
          </cell>
        </row>
        <row r="9">
          <cell r="H9">
            <v>1500</v>
          </cell>
          <cell r="J9">
            <v>0</v>
          </cell>
        </row>
        <row r="10">
          <cell r="H10">
            <v>0</v>
          </cell>
          <cell r="I10">
            <v>15000</v>
          </cell>
          <cell r="J10">
            <v>0</v>
          </cell>
        </row>
        <row r="11">
          <cell r="H11">
            <v>1800</v>
          </cell>
          <cell r="I11">
            <v>0</v>
          </cell>
          <cell r="J11">
            <v>0</v>
          </cell>
        </row>
        <row r="12">
          <cell r="H12">
            <v>1800</v>
          </cell>
          <cell r="I12">
            <v>0</v>
          </cell>
          <cell r="J12">
            <v>11250</v>
          </cell>
        </row>
        <row r="13">
          <cell r="I13">
            <v>17500</v>
          </cell>
          <cell r="J13">
            <v>0</v>
          </cell>
        </row>
        <row r="14">
          <cell r="H14">
            <v>0</v>
          </cell>
          <cell r="I14">
            <v>0</v>
          </cell>
          <cell r="J14">
            <v>0</v>
          </cell>
        </row>
        <row r="15">
          <cell r="H15">
            <v>0</v>
          </cell>
          <cell r="I15">
            <v>0</v>
          </cell>
          <cell r="J15">
            <v>0</v>
          </cell>
        </row>
        <row r="16">
          <cell r="H16">
            <v>0</v>
          </cell>
          <cell r="I16">
            <v>0</v>
          </cell>
          <cell r="J16">
            <v>0</v>
          </cell>
        </row>
        <row r="17">
          <cell r="I17">
            <v>0</v>
          </cell>
          <cell r="J17">
            <v>0</v>
          </cell>
        </row>
        <row r="18">
          <cell r="I18">
            <v>0</v>
          </cell>
          <cell r="J18">
            <v>0</v>
          </cell>
        </row>
        <row r="19">
          <cell r="H19">
            <v>120000</v>
          </cell>
          <cell r="I19">
            <v>0</v>
          </cell>
          <cell r="J19">
            <v>2500</v>
          </cell>
        </row>
        <row r="20">
          <cell r="H20">
            <v>42750</v>
          </cell>
          <cell r="I20">
            <v>0</v>
          </cell>
          <cell r="J20">
            <v>890.625</v>
          </cell>
        </row>
        <row r="21">
          <cell r="H21">
            <v>15000</v>
          </cell>
          <cell r="I21">
            <v>0</v>
          </cell>
          <cell r="J21">
            <v>312.5</v>
          </cell>
        </row>
        <row r="22">
          <cell r="H22">
            <v>15000</v>
          </cell>
          <cell r="I22">
            <v>0</v>
          </cell>
          <cell r="J22">
            <v>312.5</v>
          </cell>
        </row>
        <row r="23">
          <cell r="I23">
            <v>0</v>
          </cell>
        </row>
        <row r="24">
          <cell r="I24">
            <v>0</v>
          </cell>
        </row>
        <row r="25">
          <cell r="H25">
            <v>2500</v>
          </cell>
          <cell r="I25">
            <v>0</v>
          </cell>
          <cell r="J25">
            <v>10000</v>
          </cell>
        </row>
        <row r="26">
          <cell r="I26">
            <v>0</v>
          </cell>
          <cell r="J26">
            <v>0</v>
          </cell>
        </row>
        <row r="27">
          <cell r="H27" t="str">
            <v xml:space="preserve">Total Costos Mensuales  </v>
          </cell>
          <cell r="I27">
            <v>32500</v>
          </cell>
          <cell r="J27">
            <v>25265.625</v>
          </cell>
        </row>
        <row r="29">
          <cell r="I29" t="str">
            <v>COSTO TOTAL POR</v>
          </cell>
        </row>
        <row r="30">
          <cell r="H30" t="str">
            <v>Propios</v>
          </cell>
          <cell r="I30" t="str">
            <v xml:space="preserve"> 3eros.</v>
          </cell>
          <cell r="J30" t="str">
            <v>Propios</v>
          </cell>
        </row>
        <row r="31">
          <cell r="I31">
            <v>0</v>
          </cell>
          <cell r="J31">
            <v>0</v>
          </cell>
        </row>
        <row r="32">
          <cell r="I32">
            <v>0</v>
          </cell>
          <cell r="J32">
            <v>0</v>
          </cell>
        </row>
        <row r="33">
          <cell r="I33">
            <v>0</v>
          </cell>
          <cell r="J33">
            <v>0</v>
          </cell>
        </row>
        <row r="34">
          <cell r="I34">
            <v>0</v>
          </cell>
          <cell r="J34">
            <v>0</v>
          </cell>
        </row>
        <row r="35">
          <cell r="I35">
            <v>0</v>
          </cell>
          <cell r="J35">
            <v>0</v>
          </cell>
        </row>
        <row r="36">
          <cell r="I36">
            <v>0</v>
          </cell>
          <cell r="J36">
            <v>0</v>
          </cell>
        </row>
        <row r="37">
          <cell r="I37">
            <v>0</v>
          </cell>
          <cell r="J37">
            <v>0</v>
          </cell>
        </row>
        <row r="38">
          <cell r="I38">
            <v>0</v>
          </cell>
          <cell r="J38">
            <v>0</v>
          </cell>
        </row>
        <row r="39">
          <cell r="I39">
            <v>0</v>
          </cell>
          <cell r="J39">
            <v>0</v>
          </cell>
        </row>
        <row r="40">
          <cell r="I40">
            <v>0</v>
          </cell>
          <cell r="J40">
            <v>0</v>
          </cell>
        </row>
        <row r="41">
          <cell r="I41">
            <v>0</v>
          </cell>
          <cell r="J41">
            <v>0</v>
          </cell>
        </row>
        <row r="42">
          <cell r="I42">
            <v>0</v>
          </cell>
          <cell r="J42">
            <v>0</v>
          </cell>
        </row>
        <row r="43">
          <cell r="I43">
            <v>0</v>
          </cell>
          <cell r="J43">
            <v>0</v>
          </cell>
        </row>
        <row r="44">
          <cell r="I44">
            <v>0</v>
          </cell>
          <cell r="J44">
            <v>0</v>
          </cell>
        </row>
        <row r="45">
          <cell r="I45">
            <v>0</v>
          </cell>
          <cell r="J45">
            <v>0</v>
          </cell>
        </row>
        <row r="47">
          <cell r="H47" t="str">
            <v xml:space="preserve">Subtotal no Amortizables </v>
          </cell>
          <cell r="I47">
            <v>0</v>
          </cell>
          <cell r="J47">
            <v>0</v>
          </cell>
        </row>
        <row r="49">
          <cell r="I49" t="str">
            <v>COSTO TOTAL POR</v>
          </cell>
        </row>
        <row r="50">
          <cell r="H50" t="str">
            <v>Propios</v>
          </cell>
          <cell r="I50" t="str">
            <v xml:space="preserve"> 3eros.</v>
          </cell>
          <cell r="J50" t="str">
            <v>Propios</v>
          </cell>
        </row>
        <row r="51">
          <cell r="I51">
            <v>0</v>
          </cell>
          <cell r="J51">
            <v>0</v>
          </cell>
        </row>
        <row r="52">
          <cell r="I52">
            <v>0</v>
          </cell>
          <cell r="J52">
            <v>0</v>
          </cell>
        </row>
        <row r="53">
          <cell r="H53">
            <v>210000</v>
          </cell>
          <cell r="I53">
            <v>0</v>
          </cell>
          <cell r="J53">
            <v>0</v>
          </cell>
        </row>
        <row r="54">
          <cell r="I54">
            <v>0</v>
          </cell>
          <cell r="J54">
            <v>0</v>
          </cell>
        </row>
        <row r="56">
          <cell r="H56" t="str">
            <v>Subtotal Montajes y Desmontajes  $</v>
          </cell>
          <cell r="I56">
            <v>0</v>
          </cell>
          <cell r="J56">
            <v>0</v>
          </cell>
        </row>
        <row r="57">
          <cell r="I57" t="str">
            <v>Terceros</v>
          </cell>
          <cell r="J57" t="str">
            <v>Propios</v>
          </cell>
        </row>
        <row r="58">
          <cell r="I58">
            <v>32500</v>
          </cell>
          <cell r="J58">
            <v>25265.625</v>
          </cell>
        </row>
        <row r="59">
          <cell r="I59" t="str">
            <v>VALOR MENSUAL DE OBRADOR Y CAMPAMENTO $/mes</v>
          </cell>
          <cell r="J59">
            <v>57765.625</v>
          </cell>
        </row>
      </sheetData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"/>
      <sheetName val="BASE DE DATOS"/>
      <sheetName val="PAE"/>
    </sheetNames>
    <sheetDataSet>
      <sheetData sheetId="0" refreshError="1">
        <row r="1">
          <cell r="A1">
            <v>30</v>
          </cell>
        </row>
        <row r="3">
          <cell r="A3">
            <v>60</v>
          </cell>
        </row>
      </sheetData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AT"/>
      <sheetName val="BASE-API"/>
      <sheetName val="BD NUEVA"/>
      <sheetName val="ESPARRAGOS - RJ"/>
      <sheetName val="PESO CAÑERIA"/>
      <sheetName val="VOL.AGUA"/>
      <sheetName val="Datos"/>
      <sheetName val="RESUMEN GRAL"/>
      <sheetName val="#¡REF"/>
      <sheetName val="AC.CO.#150"/>
      <sheetName val="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</sheetNames>
    <sheetDataSet>
      <sheetData sheetId="0" refreshError="1">
        <row r="48">
          <cell r="F48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leases Details"/>
      <sheetName val="Macro1"/>
    </sheetNames>
    <sheetDataSet>
      <sheetData sheetId="0"/>
      <sheetData sheetId="1"/>
      <sheetData sheetId="2">
        <row r="314">
          <cell r="A314" t="str">
            <v>Recover</v>
          </cell>
        </row>
      </sheetData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Output"/>
      <sheetName val="Planilla"/>
      <sheetName val="Resumen Sensibilidad"/>
      <sheetName val="Calcwti"/>
      <sheetName val="Sens Inv"/>
      <sheetName val="Sens Costos"/>
      <sheetName val="Sens Precio"/>
      <sheetName val="Sens Prod"/>
      <sheetName val="Instructivo"/>
    </sheetNames>
    <sheetDataSet>
      <sheetData sheetId="0" refreshError="1">
        <row r="42">
          <cell r="Q42">
            <v>0.15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u$s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CECO _ SCI _ SCI PESA"/>
    </sheetNames>
    <sheetDataSet>
      <sheetData sheetId="0">
        <row r="2">
          <cell r="A2" t="str">
            <v>AR64ESCG00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AR64ESCG00</v>
          </cell>
        </row>
        <row r="3">
          <cell r="A3" t="str">
            <v>AR64ESCM00</v>
          </cell>
        </row>
        <row r="4">
          <cell r="A4" t="str">
            <v>AR64ESCP00</v>
          </cell>
        </row>
        <row r="5">
          <cell r="A5" t="str">
            <v>AR64ESCP19</v>
          </cell>
        </row>
        <row r="6">
          <cell r="A6" t="str">
            <v>AR64ESCP20</v>
          </cell>
        </row>
        <row r="7">
          <cell r="A7" t="str">
            <v>AR64ESCP21</v>
          </cell>
        </row>
        <row r="8">
          <cell r="A8" t="str">
            <v>AR64ESCP22</v>
          </cell>
        </row>
        <row r="9">
          <cell r="A9" t="str">
            <v>AR64ESCP23</v>
          </cell>
        </row>
        <row r="10">
          <cell r="A10" t="str">
            <v>AR64ESCP24</v>
          </cell>
        </row>
        <row r="11">
          <cell r="A11" t="str">
            <v>AR64ESCP25</v>
          </cell>
        </row>
        <row r="12">
          <cell r="A12" t="str">
            <v>AR64ESCP26</v>
          </cell>
        </row>
        <row r="13">
          <cell r="A13" t="str">
            <v>AR64ESCP27</v>
          </cell>
        </row>
        <row r="14">
          <cell r="A14" t="str">
            <v>AR64ESCP28</v>
          </cell>
        </row>
        <row r="15">
          <cell r="A15" t="str">
            <v>AR64ESCP29</v>
          </cell>
        </row>
        <row r="16">
          <cell r="A16" t="str">
            <v>AR64ESCP30</v>
          </cell>
        </row>
        <row r="17">
          <cell r="A17" t="str">
            <v>AR64ESCP31</v>
          </cell>
        </row>
        <row r="18">
          <cell r="A18" t="str">
            <v>AR64ESCP32</v>
          </cell>
        </row>
        <row r="19">
          <cell r="A19" t="str">
            <v>AR64ESCP33</v>
          </cell>
        </row>
        <row r="20">
          <cell r="A20" t="str">
            <v>AR64ESCP34</v>
          </cell>
        </row>
        <row r="21">
          <cell r="A21" t="str">
            <v>AR64ESCP35</v>
          </cell>
        </row>
        <row r="22">
          <cell r="A22" t="str">
            <v>AR64ESCP36</v>
          </cell>
        </row>
        <row r="23">
          <cell r="A23" t="str">
            <v>AR64ESCP37</v>
          </cell>
        </row>
        <row r="24">
          <cell r="A24" t="str">
            <v>AR64ESCP38</v>
          </cell>
        </row>
        <row r="25">
          <cell r="A25" t="str">
            <v>AR64ESCP39</v>
          </cell>
        </row>
        <row r="26">
          <cell r="A26" t="str">
            <v>AR64ESCP40</v>
          </cell>
        </row>
        <row r="27">
          <cell r="A27" t="str">
            <v>AR64ESCP42</v>
          </cell>
        </row>
        <row r="28">
          <cell r="A28" t="str">
            <v>AR64ESCP43</v>
          </cell>
        </row>
        <row r="29">
          <cell r="A29" t="str">
            <v>AR64ESCP44</v>
          </cell>
        </row>
        <row r="30">
          <cell r="A30" t="str">
            <v>AR64ESCP45</v>
          </cell>
        </row>
        <row r="31">
          <cell r="A31" t="str">
            <v>AR64ESCP46</v>
          </cell>
        </row>
        <row r="32">
          <cell r="A32" t="str">
            <v>AR64ESCP47</v>
          </cell>
        </row>
        <row r="33">
          <cell r="A33" t="str">
            <v>AR64ESCP48</v>
          </cell>
        </row>
        <row r="34">
          <cell r="A34" t="str">
            <v>AR64ESCP49</v>
          </cell>
        </row>
        <row r="35">
          <cell r="A35" t="str">
            <v>AR64ESCP50</v>
          </cell>
        </row>
        <row r="36">
          <cell r="A36" t="str">
            <v>AR64ESCP51</v>
          </cell>
        </row>
        <row r="37">
          <cell r="A37" t="str">
            <v>AR64ESCP52</v>
          </cell>
        </row>
        <row r="38">
          <cell r="A38" t="str">
            <v>AR64ESCP53</v>
          </cell>
        </row>
        <row r="39">
          <cell r="A39" t="str">
            <v>AR64ESCP54</v>
          </cell>
        </row>
        <row r="40">
          <cell r="A40" t="str">
            <v>AR64ESCP55</v>
          </cell>
        </row>
        <row r="41">
          <cell r="A41" t="str">
            <v>AR64ESCP56</v>
          </cell>
        </row>
        <row r="42">
          <cell r="A42" t="str">
            <v>AR64ESCPA2</v>
          </cell>
        </row>
        <row r="43">
          <cell r="A43" t="str">
            <v>AR64ESCPA3</v>
          </cell>
        </row>
        <row r="44">
          <cell r="A44" t="str">
            <v>AR64ESCS00</v>
          </cell>
        </row>
      </sheetData>
      <sheetData sheetId="8">
        <row r="2">
          <cell r="A2" t="str">
            <v>AR64ESCG00</v>
          </cell>
        </row>
      </sheetData>
      <sheetData sheetId="9"/>
      <sheetData sheetId="10"/>
      <sheetData sheetId="11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Solic provisión $ SCI UTE"/>
      <sheetName val="Solic provisión $ SCI UTE PESA"/>
      <sheetName val="Solic provisión $ SCI O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$ GETRAN"/>
      <sheetName val="CECO _ SCI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AR03ESIG00</v>
          </cell>
        </row>
        <row r="3">
          <cell r="A3" t="str">
            <v>AR03ESIM00</v>
          </cell>
        </row>
        <row r="4">
          <cell r="A4" t="str">
            <v>AR03ESIP00</v>
          </cell>
        </row>
        <row r="5">
          <cell r="A5" t="str">
            <v>AR03ESIP57</v>
          </cell>
        </row>
        <row r="6">
          <cell r="A6" t="str">
            <v>AR03ESIP59</v>
          </cell>
        </row>
        <row r="7">
          <cell r="A7" t="str">
            <v>AR03ESIP60</v>
          </cell>
        </row>
        <row r="8">
          <cell r="A8" t="str">
            <v>AR03ESIP61</v>
          </cell>
        </row>
        <row r="9">
          <cell r="A9" t="str">
            <v>AR03ESIP62</v>
          </cell>
        </row>
        <row r="10">
          <cell r="A10" t="str">
            <v>AR03ESIP63</v>
          </cell>
        </row>
        <row r="11">
          <cell r="A11" t="str">
            <v>AR03ESIP64</v>
          </cell>
        </row>
        <row r="12">
          <cell r="A12" t="str">
            <v>AR03ESIP65</v>
          </cell>
        </row>
        <row r="13">
          <cell r="A13" t="str">
            <v>AR03ESIP66</v>
          </cell>
        </row>
        <row r="14">
          <cell r="A14" t="str">
            <v>AR03ESIP67</v>
          </cell>
        </row>
        <row r="15">
          <cell r="A15" t="str">
            <v>AR03ESIP69</v>
          </cell>
        </row>
        <row r="16">
          <cell r="A16" t="str">
            <v>AR03ESIP70</v>
          </cell>
        </row>
        <row r="17">
          <cell r="A17" t="str">
            <v>AR03ESIP71</v>
          </cell>
        </row>
        <row r="18">
          <cell r="A18" t="str">
            <v>AR03ESIP72</v>
          </cell>
        </row>
        <row r="19">
          <cell r="A19" t="str">
            <v>AR03ESIP73</v>
          </cell>
        </row>
        <row r="20">
          <cell r="A20" t="str">
            <v>AR03ESIP73</v>
          </cell>
        </row>
        <row r="21">
          <cell r="A21" t="str">
            <v>AR03ESIP74</v>
          </cell>
        </row>
        <row r="22">
          <cell r="A22" t="str">
            <v>AR03ESIP76</v>
          </cell>
        </row>
        <row r="23">
          <cell r="A23" t="str">
            <v>AR03ESIP77</v>
          </cell>
        </row>
        <row r="24">
          <cell r="A24" t="str">
            <v>AR03ESIP77</v>
          </cell>
        </row>
        <row r="25">
          <cell r="A25" t="str">
            <v>AR03ESIP78</v>
          </cell>
        </row>
        <row r="26">
          <cell r="A26" t="str">
            <v>AR03ESIP79</v>
          </cell>
        </row>
        <row r="27">
          <cell r="A27" t="str">
            <v>AR03ESIP80</v>
          </cell>
        </row>
        <row r="28">
          <cell r="A28" t="str">
            <v>AR03ESIP81</v>
          </cell>
        </row>
        <row r="29">
          <cell r="A29" t="str">
            <v>AR03ESIP82</v>
          </cell>
        </row>
        <row r="30">
          <cell r="A30" t="str">
            <v>AR03ESIP83</v>
          </cell>
        </row>
        <row r="31">
          <cell r="A31" t="str">
            <v>AR03ESIP84</v>
          </cell>
        </row>
        <row r="32">
          <cell r="A32" t="str">
            <v>AR03ESIP85</v>
          </cell>
        </row>
        <row r="33">
          <cell r="A33" t="str">
            <v>AR03ESIP86</v>
          </cell>
        </row>
        <row r="34">
          <cell r="A34" t="str">
            <v>AR03ESIP87</v>
          </cell>
        </row>
        <row r="35">
          <cell r="A35" t="str">
            <v>AR03ESIP88</v>
          </cell>
        </row>
        <row r="36">
          <cell r="A36" t="str">
            <v>AR03ESIP88</v>
          </cell>
        </row>
        <row r="37">
          <cell r="A37" t="str">
            <v>AR03ESIP90</v>
          </cell>
        </row>
        <row r="38">
          <cell r="A38" t="str">
            <v>AR03ESIP92</v>
          </cell>
        </row>
        <row r="39">
          <cell r="A39" t="str">
            <v>AR03ESIP93</v>
          </cell>
        </row>
        <row r="40">
          <cell r="A40" t="str">
            <v>AR03ESIP94</v>
          </cell>
        </row>
        <row r="41">
          <cell r="A41" t="str">
            <v>AR03ESIP94</v>
          </cell>
        </row>
        <row r="42">
          <cell r="A42" t="str">
            <v>AR03ESIP95</v>
          </cell>
        </row>
        <row r="43">
          <cell r="A43" t="str">
            <v>AR03ESIP96</v>
          </cell>
        </row>
        <row r="44">
          <cell r="A44" t="str">
            <v>AR03ESIS00</v>
          </cell>
        </row>
        <row r="45">
          <cell r="A45" t="str">
            <v>100000225 OC</v>
          </cell>
        </row>
      </sheetData>
      <sheetData sheetId="9" refreshError="1"/>
      <sheetData sheetId="10" refreshError="1"/>
      <sheetData sheetId="11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ic provisión u$s SCI UTE"/>
      <sheetName val="Solic provisión $ SCI UTE"/>
      <sheetName val="Solic provisión u$s SCI PESA"/>
      <sheetName val="Solic provisión $ SCI UTE PESA"/>
      <sheetName val="Solic provisión u$s SCI O"/>
      <sheetName val="Solic provisión $ SCI O"/>
      <sheetName val="Solic provisión u$s SCII"/>
      <sheetName val="Solic provisión $ SCII"/>
      <sheetName val="Proveedores"/>
      <sheetName val="CECO - SCI - SCI PESA"/>
      <sheetName val="CECO - SCIO"/>
      <sheetName val="CECO - SCII"/>
      <sheetName val="Estructura_PROANI CtaCo"/>
      <sheetName val="Solic provisión u$s GETRAN"/>
      <sheetName val="Solic provisión $ GETRAN"/>
      <sheetName val="CECO _ SC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AR03ESOG00</v>
          </cell>
        </row>
        <row r="3">
          <cell r="A3" t="str">
            <v>AR03ESOP14</v>
          </cell>
        </row>
        <row r="4">
          <cell r="A4" t="str">
            <v>AR03ESOP01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ing"/>
      <sheetName val="DataCombos"/>
      <sheetName val="DataCombos2"/>
      <sheetName val="Validacion"/>
    </sheetNames>
    <sheetDataSet>
      <sheetData sheetId="0" refreshError="1"/>
      <sheetData sheetId="1" refreshError="1"/>
      <sheetData sheetId="2">
        <row r="6">
          <cell r="D6" t="str">
            <v>N / A</v>
          </cell>
        </row>
        <row r="7">
          <cell r="D7" t="str">
            <v>—</v>
          </cell>
        </row>
        <row r="8">
          <cell r="D8" t="str">
            <v>DFS</v>
          </cell>
        </row>
        <row r="9">
          <cell r="D9" t="str">
            <v>DFSB</v>
          </cell>
        </row>
        <row r="10">
          <cell r="D10" t="str">
            <v>DFSB3</v>
          </cell>
        </row>
        <row r="11">
          <cell r="D11" t="str">
            <v>DFSB3LT</v>
          </cell>
        </row>
        <row r="12">
          <cell r="D12" t="str">
            <v>DFSB3LT3G</v>
          </cell>
        </row>
        <row r="13">
          <cell r="D13" t="str">
            <v>DFSC</v>
          </cell>
        </row>
        <row r="14">
          <cell r="D14" t="str">
            <v>DFSC3</v>
          </cell>
        </row>
        <row r="15">
          <cell r="D15" t="str">
            <v>DFSC3UT</v>
          </cell>
        </row>
        <row r="16">
          <cell r="D16" t="str">
            <v>DFSC3UT3GHL</v>
          </cell>
        </row>
        <row r="17">
          <cell r="D17" t="str">
            <v>DFST</v>
          </cell>
        </row>
        <row r="18">
          <cell r="D18" t="str">
            <v>DFST3</v>
          </cell>
        </row>
        <row r="19">
          <cell r="D19" t="str">
            <v>DFST3G</v>
          </cell>
        </row>
        <row r="20">
          <cell r="D20" t="str">
            <v>DFST3GHL</v>
          </cell>
        </row>
        <row r="21">
          <cell r="D21" t="str">
            <v>DFST3HL</v>
          </cell>
        </row>
        <row r="22">
          <cell r="D22" t="str">
            <v>ESP</v>
          </cell>
        </row>
        <row r="23">
          <cell r="D23" t="str">
            <v>FSB</v>
          </cell>
        </row>
        <row r="24">
          <cell r="D24" t="str">
            <v>FSB1</v>
          </cell>
        </row>
        <row r="25">
          <cell r="D25" t="str">
            <v>FSB3</v>
          </cell>
        </row>
        <row r="26">
          <cell r="D26" t="str">
            <v>FSB3DB</v>
          </cell>
        </row>
        <row r="27">
          <cell r="D27" t="str">
            <v>FSB3G</v>
          </cell>
        </row>
        <row r="28">
          <cell r="D28" t="str">
            <v>FSB3HL</v>
          </cell>
        </row>
        <row r="29">
          <cell r="D29" t="str">
            <v>FSB3HLPFS</v>
          </cell>
        </row>
        <row r="30">
          <cell r="D30" t="str">
            <v>FSB3PFS</v>
          </cell>
        </row>
        <row r="31">
          <cell r="D31" t="str">
            <v>FSB3UT</v>
          </cell>
        </row>
        <row r="32">
          <cell r="D32" t="str">
            <v>FSBHL</v>
          </cell>
        </row>
        <row r="33">
          <cell r="D33" t="str">
            <v>FSBLT3</v>
          </cell>
        </row>
        <row r="34">
          <cell r="D34" t="str">
            <v>FSBLT3PL</v>
          </cell>
        </row>
        <row r="35">
          <cell r="D35" t="str">
            <v>FSBLTG3PL</v>
          </cell>
        </row>
        <row r="36">
          <cell r="D36" t="str">
            <v>FSBUT3PLHL</v>
          </cell>
        </row>
        <row r="37">
          <cell r="D37" t="str">
            <v>FSBUTG3PLHL</v>
          </cell>
        </row>
        <row r="38">
          <cell r="D38" t="str">
            <v>FSBX</v>
          </cell>
        </row>
        <row r="39">
          <cell r="D39" t="str">
            <v>FSBX1</v>
          </cell>
        </row>
        <row r="40">
          <cell r="D40" t="str">
            <v>FSBX3</v>
          </cell>
        </row>
        <row r="41">
          <cell r="D41" t="str">
            <v>FSBLTX3</v>
          </cell>
        </row>
        <row r="42">
          <cell r="D42" t="str">
            <v>FSBLTX3PL</v>
          </cell>
        </row>
        <row r="43">
          <cell r="D43" t="str">
            <v>FSC</v>
          </cell>
        </row>
        <row r="44">
          <cell r="D44" t="str">
            <v>FSC2</v>
          </cell>
        </row>
        <row r="45">
          <cell r="D45" t="str">
            <v>FSC3</v>
          </cell>
        </row>
        <row r="46">
          <cell r="D46" t="str">
            <v>FSCG</v>
          </cell>
        </row>
        <row r="47">
          <cell r="D47" t="str">
            <v>FSCGX</v>
          </cell>
        </row>
        <row r="48">
          <cell r="D48" t="str">
            <v>FSCS2</v>
          </cell>
        </row>
        <row r="49">
          <cell r="D49" t="str">
            <v>FSCUT3PL</v>
          </cell>
        </row>
        <row r="50">
          <cell r="D50" t="str">
            <v>FSCUT3PL2PFS</v>
          </cell>
        </row>
        <row r="51">
          <cell r="D51" t="str">
            <v>FSCUT3PLHL</v>
          </cell>
        </row>
        <row r="52">
          <cell r="D52" t="str">
            <v>FSCUT3PLHLPFS</v>
          </cell>
        </row>
        <row r="53">
          <cell r="D53" t="str">
            <v>FSCUT3PLPFS</v>
          </cell>
        </row>
        <row r="54">
          <cell r="D54" t="str">
            <v>FSCUTG3PL</v>
          </cell>
        </row>
        <row r="55">
          <cell r="D55" t="str">
            <v>FSCUTG3PL2PFS</v>
          </cell>
        </row>
        <row r="56">
          <cell r="D56" t="str">
            <v>FSCUTG3PLHL</v>
          </cell>
        </row>
        <row r="57">
          <cell r="D57" t="str">
            <v>FSCUTG3PLHLPFS</v>
          </cell>
        </row>
        <row r="58">
          <cell r="D58" t="str">
            <v>FSCUTG3PLPFS</v>
          </cell>
        </row>
        <row r="59">
          <cell r="D59" t="str">
            <v>FSCX</v>
          </cell>
        </row>
        <row r="60">
          <cell r="D60" t="str">
            <v>FSCX2</v>
          </cell>
        </row>
        <row r="61">
          <cell r="D61" t="str">
            <v>FSCX3</v>
          </cell>
        </row>
        <row r="62">
          <cell r="D62" t="str">
            <v>FSCX3</v>
          </cell>
        </row>
        <row r="63">
          <cell r="D63" t="str">
            <v>FSCUTX3PL</v>
          </cell>
        </row>
        <row r="64">
          <cell r="D64" t="str">
            <v>FSF</v>
          </cell>
        </row>
        <row r="65">
          <cell r="D65" t="str">
            <v>FSFDB INV</v>
          </cell>
        </row>
        <row r="66">
          <cell r="D66" t="str">
            <v>FSFB</v>
          </cell>
        </row>
        <row r="67">
          <cell r="D67" t="str">
            <v>FSFB3</v>
          </cell>
        </row>
        <row r="68">
          <cell r="D68" t="str">
            <v>FSFBX</v>
          </cell>
        </row>
        <row r="69">
          <cell r="D69" t="str">
            <v>FSFBX3</v>
          </cell>
        </row>
        <row r="70">
          <cell r="D70" t="str">
            <v>FSFCT</v>
          </cell>
        </row>
        <row r="71">
          <cell r="D71" t="str">
            <v>FSFT</v>
          </cell>
        </row>
        <row r="72">
          <cell r="D72" t="str">
            <v>FSFT3</v>
          </cell>
        </row>
        <row r="73">
          <cell r="D73" t="str">
            <v>FSFTDB</v>
          </cell>
        </row>
        <row r="74">
          <cell r="D74" t="str">
            <v>FSFTG</v>
          </cell>
        </row>
        <row r="75">
          <cell r="D75" t="str">
            <v>FSFTS</v>
          </cell>
        </row>
        <row r="76">
          <cell r="D76" t="str">
            <v>FSFTX</v>
          </cell>
        </row>
        <row r="77">
          <cell r="D77" t="str">
            <v>FSFTX3</v>
          </cell>
        </row>
        <row r="78">
          <cell r="D78" t="str">
            <v>FST</v>
          </cell>
        </row>
        <row r="79">
          <cell r="D79" t="str">
            <v>FST C2</v>
          </cell>
        </row>
        <row r="80">
          <cell r="D80" t="str">
            <v>FST DB</v>
          </cell>
        </row>
        <row r="81">
          <cell r="D81" t="str">
            <v>FST G</v>
          </cell>
        </row>
        <row r="82">
          <cell r="D82" t="str">
            <v>FST GX</v>
          </cell>
        </row>
        <row r="83">
          <cell r="D83" t="str">
            <v>FST X</v>
          </cell>
        </row>
        <row r="84">
          <cell r="D84" t="str">
            <v>FST1</v>
          </cell>
        </row>
        <row r="85">
          <cell r="D85" t="str">
            <v>FST3</v>
          </cell>
        </row>
        <row r="86">
          <cell r="D86" t="str">
            <v>FST3 2PFS</v>
          </cell>
        </row>
        <row r="87">
          <cell r="D87" t="str">
            <v>FST3 DB</v>
          </cell>
        </row>
        <row r="88">
          <cell r="D88" t="str">
            <v>FST3 G</v>
          </cell>
        </row>
        <row r="89">
          <cell r="D89" t="str">
            <v>FST3 GHL</v>
          </cell>
        </row>
        <row r="90">
          <cell r="D90" t="str">
            <v>FST3 HL</v>
          </cell>
        </row>
        <row r="91">
          <cell r="D91" t="str">
            <v>FST3 PFS</v>
          </cell>
        </row>
        <row r="92">
          <cell r="D92" t="str">
            <v>FST3 X</v>
          </cell>
        </row>
        <row r="93">
          <cell r="D93" t="str">
            <v>FST3LT</v>
          </cell>
        </row>
        <row r="94">
          <cell r="D94" t="str">
            <v>FST3UT</v>
          </cell>
        </row>
        <row r="95">
          <cell r="D95" t="str">
            <v>FSTLT</v>
          </cell>
        </row>
        <row r="96">
          <cell r="D96" t="str">
            <v>FSTUT</v>
          </cell>
        </row>
        <row r="97">
          <cell r="D97" t="str">
            <v>GSB</v>
          </cell>
        </row>
        <row r="98">
          <cell r="D98" t="str">
            <v>GSB1</v>
          </cell>
        </row>
        <row r="99">
          <cell r="D99" t="str">
            <v>GSB1G</v>
          </cell>
        </row>
        <row r="100">
          <cell r="D100" t="str">
            <v>GSB3</v>
          </cell>
        </row>
        <row r="101">
          <cell r="D101" t="str">
            <v>GSB3DB</v>
          </cell>
        </row>
        <row r="102">
          <cell r="D102" t="str">
            <v>GSB3G</v>
          </cell>
        </row>
        <row r="103">
          <cell r="D103" t="str">
            <v>GSB3LT</v>
          </cell>
        </row>
        <row r="104">
          <cell r="D104" t="str">
            <v>GSB3LTDB</v>
          </cell>
        </row>
        <row r="105">
          <cell r="D105" t="str">
            <v>GSBUT3HL</v>
          </cell>
        </row>
        <row r="106">
          <cell r="D106" t="str">
            <v>GSBUTG3HL</v>
          </cell>
        </row>
        <row r="107">
          <cell r="D107" t="str">
            <v>GSB3LTG</v>
          </cell>
        </row>
        <row r="108">
          <cell r="D108" t="str">
            <v>GSB3LTHLPFS</v>
          </cell>
        </row>
        <row r="109">
          <cell r="D109" t="str">
            <v>GSB3LTHL</v>
          </cell>
        </row>
        <row r="110">
          <cell r="D110" t="str">
            <v>GSBDB</v>
          </cell>
        </row>
        <row r="111">
          <cell r="D111" t="str">
            <v>GSBG</v>
          </cell>
        </row>
        <row r="112">
          <cell r="D112" t="str">
            <v>GSBG1</v>
          </cell>
        </row>
        <row r="113">
          <cell r="D113" t="str">
            <v>GSBX</v>
          </cell>
        </row>
        <row r="114">
          <cell r="D114" t="str">
            <v>GSB1X</v>
          </cell>
        </row>
        <row r="115">
          <cell r="D115" t="str">
            <v>GSB3X</v>
          </cell>
        </row>
        <row r="116">
          <cell r="D116" t="str">
            <v>GSB3LTX</v>
          </cell>
        </row>
        <row r="117">
          <cell r="D117" t="str">
            <v>GSC</v>
          </cell>
        </row>
        <row r="118">
          <cell r="D118" t="str">
            <v>GSC1</v>
          </cell>
        </row>
        <row r="119">
          <cell r="D119" t="str">
            <v>GSC2</v>
          </cell>
        </row>
        <row r="120">
          <cell r="D120" t="str">
            <v>GSC3</v>
          </cell>
        </row>
        <row r="121">
          <cell r="D121" t="str">
            <v>GSC3PFS</v>
          </cell>
        </row>
        <row r="122">
          <cell r="D122" t="str">
            <v>GSC3HLPFS</v>
          </cell>
        </row>
        <row r="123">
          <cell r="D123" t="str">
            <v>GSC3G</v>
          </cell>
        </row>
        <row r="124">
          <cell r="D124" t="str">
            <v>GSC3GPFSVT</v>
          </cell>
        </row>
        <row r="125">
          <cell r="D125" t="str">
            <v>GSC3GHL</v>
          </cell>
        </row>
        <row r="126">
          <cell r="D126" t="str">
            <v>GSC3HL</v>
          </cell>
        </row>
        <row r="127">
          <cell r="D127" t="str">
            <v>GSCG</v>
          </cell>
        </row>
        <row r="128">
          <cell r="D128" t="str">
            <v>GSCGX</v>
          </cell>
        </row>
        <row r="129">
          <cell r="D129" t="str">
            <v>GSCX</v>
          </cell>
        </row>
        <row r="130">
          <cell r="D130" t="str">
            <v>GSCX3</v>
          </cell>
        </row>
        <row r="131">
          <cell r="D131" t="str">
            <v>GSD</v>
          </cell>
        </row>
        <row r="132">
          <cell r="D132" t="str">
            <v>GST</v>
          </cell>
        </row>
        <row r="133">
          <cell r="D133" t="str">
            <v>GST2</v>
          </cell>
        </row>
        <row r="134">
          <cell r="D134" t="str">
            <v>GST3</v>
          </cell>
        </row>
        <row r="135">
          <cell r="D135" t="str">
            <v>GST3X</v>
          </cell>
        </row>
        <row r="136">
          <cell r="D136" t="str">
            <v>GSTC2</v>
          </cell>
        </row>
        <row r="137">
          <cell r="D137" t="str">
            <v>GSTC3</v>
          </cell>
        </row>
        <row r="138">
          <cell r="D138" t="str">
            <v>GSTCX2</v>
          </cell>
        </row>
        <row r="139">
          <cell r="D139" t="str">
            <v>GSTDB</v>
          </cell>
        </row>
        <row r="140">
          <cell r="D140" t="str">
            <v>GSTF</v>
          </cell>
        </row>
        <row r="141">
          <cell r="D141" t="str">
            <v>GSTG</v>
          </cell>
        </row>
        <row r="142">
          <cell r="D142" t="str">
            <v>GSTG2</v>
          </cell>
        </row>
        <row r="143">
          <cell r="D143" t="str">
            <v>GSTG3</v>
          </cell>
        </row>
        <row r="144">
          <cell r="D144" t="str">
            <v>GSTGC2</v>
          </cell>
        </row>
        <row r="145">
          <cell r="D145" t="str">
            <v>GSTGDB</v>
          </cell>
        </row>
        <row r="146">
          <cell r="D146" t="str">
            <v>GSTGX</v>
          </cell>
        </row>
        <row r="147">
          <cell r="D147" t="str">
            <v>GSTX</v>
          </cell>
        </row>
        <row r="148">
          <cell r="D148" t="str">
            <v>GSTX2</v>
          </cell>
        </row>
        <row r="149">
          <cell r="D149" t="str">
            <v>GSTX3</v>
          </cell>
        </row>
        <row r="150">
          <cell r="D150" t="str">
            <v>GSTXC2</v>
          </cell>
        </row>
        <row r="151">
          <cell r="D151" t="str">
            <v>GSTXDB</v>
          </cell>
        </row>
        <row r="152">
          <cell r="D152" t="str">
            <v>HSB</v>
          </cell>
        </row>
        <row r="153">
          <cell r="D153" t="str">
            <v>HSB1</v>
          </cell>
        </row>
        <row r="154">
          <cell r="D154" t="str">
            <v>HSB3HL</v>
          </cell>
        </row>
        <row r="155">
          <cell r="D155" t="str">
            <v>HSB3</v>
          </cell>
        </row>
        <row r="156">
          <cell r="D156" t="str">
            <v>HSBX</v>
          </cell>
        </row>
        <row r="157">
          <cell r="D157" t="str">
            <v>HSC</v>
          </cell>
        </row>
        <row r="158">
          <cell r="D158" t="str">
            <v>HSC3</v>
          </cell>
        </row>
        <row r="159">
          <cell r="D159" t="str">
            <v>HSCG2</v>
          </cell>
        </row>
        <row r="160">
          <cell r="D160" t="str">
            <v>HSCP</v>
          </cell>
        </row>
        <row r="161">
          <cell r="D161" t="str">
            <v>HSCS</v>
          </cell>
        </row>
        <row r="162">
          <cell r="D162" t="str">
            <v>HSCS2</v>
          </cell>
        </row>
        <row r="163">
          <cell r="D163" t="str">
            <v>HSCT2</v>
          </cell>
        </row>
        <row r="164">
          <cell r="D164" t="str">
            <v>HSCT3</v>
          </cell>
        </row>
        <row r="165">
          <cell r="D165" t="str">
            <v>REDA</v>
          </cell>
        </row>
      </sheetData>
      <sheetData sheetId="3" refreshError="1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E00"/>
      <sheetName val="Conversion to Injector-AFE"/>
      <sheetName val="ce23"/>
      <sheetName val="programa4-8-04"/>
      <sheetName val="InfConv"/>
      <sheetName val="WO2008"/>
      <sheetName val="Caratula AFE2008"/>
      <sheetName val="Conversion to Injector-AFE004"/>
      <sheetName val="InfPull_10_08"/>
      <sheetName val="WO2009"/>
      <sheetName val="Caratula AFE2009"/>
      <sheetName val="Conversion to Injector-AFE-2009"/>
      <sheetName val="InfTerm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de la empresa"/>
      <sheetName val="Experiencia"/>
      <sheetName val="Hoja1"/>
      <sheetName val="Cobertura"/>
      <sheetName val="Estructura de Costos"/>
      <sheetName val="Resumen Financiero"/>
      <sheetName val="Proveedores"/>
      <sheetName val="Competencia"/>
      <sheetName val="Preguntas Directas"/>
    </sheetNames>
    <sheetDataSet>
      <sheetData sheetId="0" refreshError="1"/>
      <sheetData sheetId="1" refreshError="1"/>
      <sheetData sheetId="2" refreshError="1">
        <row r="3">
          <cell r="J3" t="str">
            <v xml:space="preserve">Seleccionar </v>
          </cell>
          <cell r="K3" t="str">
            <v xml:space="preserve">Seleccionar </v>
          </cell>
        </row>
        <row r="4">
          <cell r="K4" t="str">
            <v xml:space="preserve">SI </v>
          </cell>
        </row>
        <row r="5">
          <cell r="K5" t="str">
            <v>NO</v>
          </cell>
        </row>
        <row r="6">
          <cell r="K6" t="str">
            <v xml:space="preserve">a veces 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ENERO 2016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Controles1"/>
      <sheetName val="Controles2"/>
      <sheetName val="Promedio"/>
      <sheetName val="General"/>
      <sheetName val="COSTOS Catriel ZONA I y II"/>
      <sheetName val="Certificación ZONA I y II"/>
      <sheetName val="COSTOS Zona VAM"/>
      <sheetName val="Certificación Zona VAM"/>
      <sheetName val="CM 4900053155 (Zona Sur) "/>
      <sheetName val="CM 4900053155 (Zona Norte) "/>
      <sheetName val="Abril 2014"/>
      <sheetName val="COSTOS"/>
      <sheetName val="Tarifas"/>
      <sheetName val="Informe Mensual"/>
      <sheetName val="Hoja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">
          <cell r="B4" t="str">
            <v>Geofísica</v>
          </cell>
        </row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Cuadros EFirma"/>
      <sheetName val="INMUEBLES EQUIPOS Y RODADOS"/>
      <sheetName val="MANO DE OBRA DICIEMBRE-11"/>
      <sheetName val="MANO DE OBRA"/>
      <sheetName val="MATERIALES-INSUMOS"/>
      <sheetName val="COMB-LUB-NEUM-MANT"/>
      <sheetName val="RESUMEN"/>
      <sheetName val="APROPIACION A TARIFAS"/>
      <sheetName val="Análisis"/>
      <sheetName val="Analisis Ajustes"/>
      <sheetName val="Aplicación Indices"/>
      <sheetName val="Directos - Indirectos"/>
      <sheetName val="Validaciones"/>
      <sheetName val="Datos Ind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46">
          <cell r="B46" t="str">
            <v>Liso</v>
          </cell>
        </row>
        <row r="47">
          <cell r="B47" t="str">
            <v>Taco</v>
          </cell>
        </row>
      </sheetData>
      <sheetData sheetId="14" refreshError="1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ASAN- P. PRIVAD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 refreshError="1"/>
      <sheetData sheetId="1">
        <row r="8">
          <cell r="D8">
            <v>43739</v>
          </cell>
        </row>
      </sheetData>
      <sheetData sheetId="2">
        <row r="8">
          <cell r="D8">
            <v>43374</v>
          </cell>
        </row>
      </sheetData>
      <sheetData sheetId="3"/>
      <sheetData sheetId="4">
        <row r="7">
          <cell r="BA7" t="str">
            <v>PETROLERO CHUBUT (605/10)</v>
          </cell>
        </row>
      </sheetData>
      <sheetData sheetId="5">
        <row r="6">
          <cell r="BE6" t="str">
            <v>ASIG. VIANDA COMP. NO REM.</v>
          </cell>
        </row>
      </sheetData>
      <sheetData sheetId="6">
        <row r="127">
          <cell r="B127" t="str">
            <v>AYUDANTE</v>
          </cell>
          <cell r="C127">
            <v>42736</v>
          </cell>
          <cell r="D127" t="str">
            <v>Zona 1</v>
          </cell>
          <cell r="E127">
            <v>39.01</v>
          </cell>
          <cell r="F127">
            <v>0</v>
          </cell>
          <cell r="G127">
            <v>68.12</v>
          </cell>
          <cell r="H127">
            <v>179.4</v>
          </cell>
          <cell r="I127">
            <v>0</v>
          </cell>
          <cell r="J127">
            <v>226.58</v>
          </cell>
          <cell r="K127">
            <v>3206.15</v>
          </cell>
        </row>
        <row r="128">
          <cell r="B128" t="str">
            <v>MEDIO OFICIAL</v>
          </cell>
          <cell r="C128">
            <v>42736</v>
          </cell>
          <cell r="D128" t="str">
            <v>Zona 1</v>
          </cell>
          <cell r="E128">
            <v>42.39</v>
          </cell>
          <cell r="F128">
            <v>0</v>
          </cell>
          <cell r="G128">
            <v>68.12</v>
          </cell>
          <cell r="H128">
            <v>179.4</v>
          </cell>
          <cell r="I128">
            <v>0</v>
          </cell>
          <cell r="J128">
            <v>226.58</v>
          </cell>
          <cell r="K128">
            <v>3206.15</v>
          </cell>
        </row>
        <row r="129">
          <cell r="B129" t="str">
            <v>OFICIAL</v>
          </cell>
          <cell r="C129">
            <v>42736</v>
          </cell>
          <cell r="D129" t="str">
            <v>Zona 1</v>
          </cell>
          <cell r="E129">
            <v>45.99</v>
          </cell>
          <cell r="F129">
            <v>0</v>
          </cell>
          <cell r="G129">
            <v>68.12</v>
          </cell>
          <cell r="H129">
            <v>179.4</v>
          </cell>
          <cell r="I129">
            <v>0</v>
          </cell>
          <cell r="J129">
            <v>226.58</v>
          </cell>
          <cell r="K129">
            <v>3206.15</v>
          </cell>
        </row>
        <row r="130">
          <cell r="B130" t="str">
            <v>OFICIAL BOLLAND</v>
          </cell>
          <cell r="C130">
            <v>42736</v>
          </cell>
          <cell r="D130" t="str">
            <v>Zona 1</v>
          </cell>
          <cell r="E130">
            <v>54</v>
          </cell>
          <cell r="F130">
            <v>0</v>
          </cell>
          <cell r="G130">
            <v>68.12</v>
          </cell>
          <cell r="H130">
            <v>179.4</v>
          </cell>
          <cell r="I130">
            <v>0</v>
          </cell>
          <cell r="J130">
            <v>226.58</v>
          </cell>
          <cell r="K130">
            <v>3206.15</v>
          </cell>
        </row>
        <row r="131">
          <cell r="B131" t="str">
            <v>OFICIAL ESPECIALIZADO</v>
          </cell>
          <cell r="C131">
            <v>42736</v>
          </cell>
          <cell r="D131" t="str">
            <v>Zona 1</v>
          </cell>
          <cell r="E131">
            <v>54</v>
          </cell>
          <cell r="F131">
            <v>0</v>
          </cell>
          <cell r="G131">
            <v>68.12</v>
          </cell>
          <cell r="H131">
            <v>179.4</v>
          </cell>
          <cell r="I131">
            <v>0</v>
          </cell>
          <cell r="J131">
            <v>226.58</v>
          </cell>
          <cell r="K131">
            <v>3206.15</v>
          </cell>
        </row>
        <row r="132">
          <cell r="B132" t="str">
            <v>AYUDANTE</v>
          </cell>
          <cell r="C132">
            <v>42736</v>
          </cell>
          <cell r="D132" t="str">
            <v>Zona 2</v>
          </cell>
          <cell r="E132">
            <v>39.01</v>
          </cell>
          <cell r="F132">
            <v>6.63</v>
          </cell>
          <cell r="G132">
            <v>76.430000000000007</v>
          </cell>
          <cell r="H132">
            <v>179.4</v>
          </cell>
          <cell r="I132">
            <v>74.75</v>
          </cell>
          <cell r="J132">
            <v>226.58</v>
          </cell>
          <cell r="K132">
            <v>3206.15</v>
          </cell>
        </row>
        <row r="133">
          <cell r="B133" t="str">
            <v>MEDIO OFICIAL</v>
          </cell>
          <cell r="C133">
            <v>42736</v>
          </cell>
          <cell r="D133" t="str">
            <v>Zona 2</v>
          </cell>
          <cell r="E133">
            <v>42.39</v>
          </cell>
          <cell r="F133">
            <v>7.22</v>
          </cell>
          <cell r="G133">
            <v>76.430000000000007</v>
          </cell>
          <cell r="H133">
            <v>179.4</v>
          </cell>
          <cell r="I133">
            <v>74.75</v>
          </cell>
          <cell r="J133">
            <v>226.58</v>
          </cell>
          <cell r="K133">
            <v>3206.15</v>
          </cell>
        </row>
        <row r="134">
          <cell r="B134" t="str">
            <v>OFICIAL</v>
          </cell>
          <cell r="C134">
            <v>42736</v>
          </cell>
          <cell r="D134" t="str">
            <v>Zona 2</v>
          </cell>
          <cell r="E134">
            <v>45.99</v>
          </cell>
          <cell r="F134">
            <v>7.83</v>
          </cell>
          <cell r="G134">
            <v>76.430000000000007</v>
          </cell>
          <cell r="H134">
            <v>179.4</v>
          </cell>
          <cell r="I134">
            <v>74.75</v>
          </cell>
          <cell r="J134">
            <v>226.58</v>
          </cell>
          <cell r="K134">
            <v>3206.15</v>
          </cell>
        </row>
        <row r="135">
          <cell r="B135" t="str">
            <v>OFICIAL BOLLAND</v>
          </cell>
          <cell r="C135">
            <v>42736</v>
          </cell>
          <cell r="D135" t="str">
            <v>Zona 2</v>
          </cell>
          <cell r="E135">
            <v>54</v>
          </cell>
          <cell r="F135">
            <v>9.19</v>
          </cell>
          <cell r="G135">
            <v>76.430000000000007</v>
          </cell>
          <cell r="H135">
            <v>179.4</v>
          </cell>
          <cell r="I135">
            <v>74.75</v>
          </cell>
          <cell r="J135">
            <v>226.58</v>
          </cell>
          <cell r="K135">
            <v>3206.15</v>
          </cell>
        </row>
        <row r="136">
          <cell r="B136" t="str">
            <v>OFICIAL ESPECIALIZADO</v>
          </cell>
          <cell r="C136">
            <v>42736</v>
          </cell>
          <cell r="D136" t="str">
            <v>Zona 2</v>
          </cell>
          <cell r="E136">
            <v>54</v>
          </cell>
          <cell r="F136">
            <v>9.19</v>
          </cell>
          <cell r="G136">
            <v>76.430000000000007</v>
          </cell>
          <cell r="H136">
            <v>179.4</v>
          </cell>
          <cell r="I136">
            <v>74.75</v>
          </cell>
          <cell r="J136">
            <v>226.58</v>
          </cell>
          <cell r="K136">
            <v>3206.15</v>
          </cell>
        </row>
        <row r="137">
          <cell r="B137" t="str">
            <v>AYUDANTE</v>
          </cell>
          <cell r="C137">
            <v>42736</v>
          </cell>
          <cell r="D137" t="str">
            <v>Zona 3</v>
          </cell>
          <cell r="E137">
            <v>39.01</v>
          </cell>
          <cell r="F137">
            <v>31.98</v>
          </cell>
          <cell r="G137">
            <v>76.430000000000007</v>
          </cell>
          <cell r="H137">
            <v>179.4</v>
          </cell>
          <cell r="I137">
            <v>74.75</v>
          </cell>
          <cell r="J137">
            <v>320.63</v>
          </cell>
          <cell r="K137">
            <v>3206.15</v>
          </cell>
        </row>
        <row r="138">
          <cell r="B138" t="str">
            <v>MEDIO OFICIAL</v>
          </cell>
          <cell r="C138">
            <v>42736</v>
          </cell>
          <cell r="D138" t="str">
            <v>Zona 3</v>
          </cell>
          <cell r="E138">
            <v>42.39</v>
          </cell>
          <cell r="F138">
            <v>34.76</v>
          </cell>
          <cell r="G138">
            <v>76.430000000000007</v>
          </cell>
          <cell r="H138">
            <v>179.4</v>
          </cell>
          <cell r="I138">
            <v>74.75</v>
          </cell>
          <cell r="J138">
            <v>320.63</v>
          </cell>
          <cell r="K138">
            <v>3206.15</v>
          </cell>
        </row>
        <row r="139">
          <cell r="B139" t="str">
            <v>OFICIAL</v>
          </cell>
          <cell r="C139">
            <v>42736</v>
          </cell>
          <cell r="D139" t="str">
            <v>Zona 3</v>
          </cell>
          <cell r="E139">
            <v>45.99</v>
          </cell>
          <cell r="F139">
            <v>37.71</v>
          </cell>
          <cell r="G139">
            <v>76.430000000000007</v>
          </cell>
          <cell r="H139">
            <v>179.4</v>
          </cell>
          <cell r="I139">
            <v>74.75</v>
          </cell>
          <cell r="J139">
            <v>320.63</v>
          </cell>
          <cell r="K139">
            <v>3206.15</v>
          </cell>
        </row>
        <row r="140">
          <cell r="B140" t="str">
            <v>OFICIAL BOLLAND</v>
          </cell>
          <cell r="C140">
            <v>42736</v>
          </cell>
          <cell r="D140" t="str">
            <v>Zona 3</v>
          </cell>
          <cell r="E140">
            <v>54</v>
          </cell>
          <cell r="F140">
            <v>44.28</v>
          </cell>
          <cell r="G140">
            <v>76.430000000000007</v>
          </cell>
          <cell r="H140">
            <v>179.4</v>
          </cell>
          <cell r="I140">
            <v>74.75</v>
          </cell>
          <cell r="J140">
            <v>320.63</v>
          </cell>
          <cell r="K140">
            <v>3206.15</v>
          </cell>
        </row>
        <row r="141">
          <cell r="B141" t="str">
            <v>OFICIAL ESPECIALIZADO</v>
          </cell>
          <cell r="C141">
            <v>42736</v>
          </cell>
          <cell r="D141" t="str">
            <v>Zona 3</v>
          </cell>
          <cell r="E141">
            <v>54</v>
          </cell>
          <cell r="F141">
            <v>44.28</v>
          </cell>
          <cell r="G141">
            <v>76.430000000000007</v>
          </cell>
          <cell r="H141">
            <v>179.4</v>
          </cell>
          <cell r="I141">
            <v>74.75</v>
          </cell>
          <cell r="J141">
            <v>320.63</v>
          </cell>
          <cell r="K141">
            <v>3206.15</v>
          </cell>
        </row>
        <row r="142">
          <cell r="B142" t="str">
            <v>AYUDANTE</v>
          </cell>
          <cell r="C142">
            <v>42736</v>
          </cell>
          <cell r="D142" t="str">
            <v>Zona 4</v>
          </cell>
          <cell r="E142">
            <v>39.01</v>
          </cell>
          <cell r="F142">
            <v>39.01</v>
          </cell>
          <cell r="G142">
            <v>76.430000000000007</v>
          </cell>
          <cell r="H142">
            <v>179.4</v>
          </cell>
          <cell r="I142">
            <v>74.75</v>
          </cell>
          <cell r="J142">
            <v>270.14</v>
          </cell>
          <cell r="K142">
            <v>3206.15</v>
          </cell>
        </row>
        <row r="143">
          <cell r="B143" t="str">
            <v>MEDIO OFICIAL</v>
          </cell>
          <cell r="C143">
            <v>42736</v>
          </cell>
          <cell r="D143" t="str">
            <v>Zona 4</v>
          </cell>
          <cell r="E143">
            <v>42.39</v>
          </cell>
          <cell r="F143">
            <v>42.39</v>
          </cell>
          <cell r="G143">
            <v>76.430000000000007</v>
          </cell>
          <cell r="H143">
            <v>179.4</v>
          </cell>
          <cell r="I143">
            <v>74.75</v>
          </cell>
          <cell r="J143">
            <v>270.14</v>
          </cell>
          <cell r="K143">
            <v>3206.15</v>
          </cell>
        </row>
        <row r="144">
          <cell r="B144" t="str">
            <v>OFICIAL</v>
          </cell>
          <cell r="C144">
            <v>42736</v>
          </cell>
          <cell r="D144" t="str">
            <v>Zona 4</v>
          </cell>
          <cell r="E144">
            <v>45.99</v>
          </cell>
          <cell r="F144">
            <v>45.99</v>
          </cell>
          <cell r="G144">
            <v>76.430000000000007</v>
          </cell>
          <cell r="H144">
            <v>179.4</v>
          </cell>
          <cell r="I144">
            <v>74.75</v>
          </cell>
          <cell r="J144">
            <v>270.14</v>
          </cell>
          <cell r="K144">
            <v>3206.15</v>
          </cell>
        </row>
        <row r="145">
          <cell r="B145" t="str">
            <v>OFICIAL BOLLAND</v>
          </cell>
          <cell r="C145">
            <v>42736</v>
          </cell>
          <cell r="D145" t="str">
            <v>Zona 4</v>
          </cell>
          <cell r="E145">
            <v>54</v>
          </cell>
          <cell r="F145">
            <v>54</v>
          </cell>
          <cell r="G145">
            <v>76.430000000000007</v>
          </cell>
          <cell r="H145">
            <v>179.4</v>
          </cell>
          <cell r="I145">
            <v>74.75</v>
          </cell>
          <cell r="J145">
            <v>270.14</v>
          </cell>
          <cell r="K145">
            <v>3206.15</v>
          </cell>
        </row>
        <row r="146">
          <cell r="B146" t="str">
            <v>OFICIAL ESPECIALIZADO</v>
          </cell>
          <cell r="C146">
            <v>42736</v>
          </cell>
          <cell r="D146" t="str">
            <v>Zona 4</v>
          </cell>
          <cell r="E146">
            <v>54</v>
          </cell>
          <cell r="F146">
            <v>54</v>
          </cell>
          <cell r="G146">
            <v>76.430000000000007</v>
          </cell>
          <cell r="H146">
            <v>179.4</v>
          </cell>
          <cell r="I146">
            <v>74.75</v>
          </cell>
          <cell r="J146">
            <v>270.14</v>
          </cell>
          <cell r="K146">
            <v>3206.15</v>
          </cell>
        </row>
        <row r="147">
          <cell r="B147" t="str">
            <v>AYUDANTE</v>
          </cell>
          <cell r="C147">
            <v>42917</v>
          </cell>
          <cell r="D147" t="str">
            <v>Zona 1</v>
          </cell>
          <cell r="E147">
            <v>42.91</v>
          </cell>
          <cell r="F147">
            <v>0</v>
          </cell>
          <cell r="G147">
            <v>74.930000000000007</v>
          </cell>
          <cell r="H147">
            <v>197.34</v>
          </cell>
          <cell r="I147">
            <v>0</v>
          </cell>
          <cell r="J147">
            <v>249.24</v>
          </cell>
          <cell r="K147">
            <v>3526.77</v>
          </cell>
        </row>
        <row r="148">
          <cell r="B148" t="str">
            <v>MEDIO OFICIAL</v>
          </cell>
          <cell r="C148">
            <v>42917</v>
          </cell>
          <cell r="D148" t="str">
            <v>Zona 1</v>
          </cell>
          <cell r="E148">
            <v>46.63</v>
          </cell>
          <cell r="F148">
            <v>0</v>
          </cell>
          <cell r="G148">
            <v>74.930000000000007</v>
          </cell>
          <cell r="H148">
            <v>197.34</v>
          </cell>
          <cell r="I148">
            <v>0</v>
          </cell>
          <cell r="J148">
            <v>249.24</v>
          </cell>
          <cell r="K148">
            <v>3526.77</v>
          </cell>
        </row>
        <row r="149">
          <cell r="B149" t="str">
            <v>OFICIAL</v>
          </cell>
          <cell r="C149">
            <v>42917</v>
          </cell>
          <cell r="D149" t="str">
            <v>Zona 1</v>
          </cell>
          <cell r="E149">
            <v>50.59</v>
          </cell>
          <cell r="F149">
            <v>0</v>
          </cell>
          <cell r="G149">
            <v>74.930000000000007</v>
          </cell>
          <cell r="H149">
            <v>197.34</v>
          </cell>
          <cell r="I149">
            <v>0</v>
          </cell>
          <cell r="J149">
            <v>249.24</v>
          </cell>
          <cell r="K149">
            <v>3526.77</v>
          </cell>
        </row>
        <row r="150">
          <cell r="B150" t="str">
            <v>OFICIAL BOLLAND</v>
          </cell>
          <cell r="C150">
            <v>42917</v>
          </cell>
          <cell r="D150" t="str">
            <v>Zona 1</v>
          </cell>
          <cell r="E150">
            <v>59.4</v>
          </cell>
          <cell r="F150">
            <v>0</v>
          </cell>
          <cell r="G150">
            <v>74.930000000000007</v>
          </cell>
          <cell r="H150">
            <v>197.34</v>
          </cell>
          <cell r="I150">
            <v>0</v>
          </cell>
          <cell r="J150">
            <v>249.24</v>
          </cell>
          <cell r="K150">
            <v>3526.77</v>
          </cell>
        </row>
        <row r="151">
          <cell r="B151" t="str">
            <v>OFICIAL ESPECIALIZADO</v>
          </cell>
          <cell r="C151">
            <v>42917</v>
          </cell>
          <cell r="D151" t="str">
            <v>Zona 1</v>
          </cell>
          <cell r="E151">
            <v>59.4</v>
          </cell>
          <cell r="F151">
            <v>0</v>
          </cell>
          <cell r="G151">
            <v>74.930000000000007</v>
          </cell>
          <cell r="H151">
            <v>197.34</v>
          </cell>
          <cell r="I151">
            <v>0</v>
          </cell>
          <cell r="J151">
            <v>249.24</v>
          </cell>
          <cell r="K151">
            <v>3526.77</v>
          </cell>
        </row>
        <row r="152">
          <cell r="B152" t="str">
            <v>AYUDANTE</v>
          </cell>
          <cell r="C152">
            <v>42917</v>
          </cell>
          <cell r="D152" t="str">
            <v>Zona 2</v>
          </cell>
          <cell r="E152">
            <v>42.91</v>
          </cell>
          <cell r="F152">
            <v>7.29</v>
          </cell>
          <cell r="G152">
            <v>84.07</v>
          </cell>
          <cell r="H152">
            <v>197.34</v>
          </cell>
          <cell r="I152">
            <v>82.23</v>
          </cell>
          <cell r="J152">
            <v>249.24</v>
          </cell>
          <cell r="K152">
            <v>3526.77</v>
          </cell>
        </row>
        <row r="153">
          <cell r="B153" t="str">
            <v>MEDIO OFICIAL</v>
          </cell>
          <cell r="C153">
            <v>42917</v>
          </cell>
          <cell r="D153" t="str">
            <v>Zona 2</v>
          </cell>
          <cell r="E153">
            <v>46.63</v>
          </cell>
          <cell r="F153">
            <v>7.94</v>
          </cell>
          <cell r="G153">
            <v>84.07</v>
          </cell>
          <cell r="H153">
            <v>197.34</v>
          </cell>
          <cell r="I153">
            <v>82.23</v>
          </cell>
          <cell r="J153">
            <v>249.24</v>
          </cell>
          <cell r="K153">
            <v>3526.77</v>
          </cell>
        </row>
        <row r="154">
          <cell r="B154" t="str">
            <v>OFICIAL</v>
          </cell>
          <cell r="C154">
            <v>42917</v>
          </cell>
          <cell r="D154" t="str">
            <v>Zona 2</v>
          </cell>
          <cell r="E154">
            <v>50.59</v>
          </cell>
          <cell r="F154">
            <v>8.61</v>
          </cell>
          <cell r="G154">
            <v>84.07</v>
          </cell>
          <cell r="H154">
            <v>197.34</v>
          </cell>
          <cell r="I154">
            <v>82.23</v>
          </cell>
          <cell r="J154">
            <v>249.24</v>
          </cell>
          <cell r="K154">
            <v>3526.77</v>
          </cell>
        </row>
        <row r="155">
          <cell r="B155" t="str">
            <v>OFICIAL BOLLAND</v>
          </cell>
          <cell r="C155">
            <v>42917</v>
          </cell>
          <cell r="D155" t="str">
            <v>Zona 2</v>
          </cell>
          <cell r="E155">
            <v>59.4</v>
          </cell>
          <cell r="F155">
            <v>10.11</v>
          </cell>
          <cell r="G155">
            <v>84.07</v>
          </cell>
          <cell r="H155">
            <v>197.34</v>
          </cell>
          <cell r="I155">
            <v>82.23</v>
          </cell>
          <cell r="J155">
            <v>249.24</v>
          </cell>
          <cell r="K155">
            <v>3526.77</v>
          </cell>
        </row>
        <row r="156">
          <cell r="B156" t="str">
            <v>OFICIAL ESPECIALIZADO</v>
          </cell>
          <cell r="C156">
            <v>42917</v>
          </cell>
          <cell r="D156" t="str">
            <v>Zona 2</v>
          </cell>
          <cell r="E156">
            <v>59.4</v>
          </cell>
          <cell r="F156">
            <v>10.11</v>
          </cell>
          <cell r="G156">
            <v>84.07</v>
          </cell>
          <cell r="H156">
            <v>197.34</v>
          </cell>
          <cell r="I156">
            <v>82.23</v>
          </cell>
          <cell r="J156">
            <v>249.24</v>
          </cell>
          <cell r="K156">
            <v>3526.77</v>
          </cell>
        </row>
        <row r="157">
          <cell r="B157" t="str">
            <v>AYUDANTE</v>
          </cell>
          <cell r="C157">
            <v>42917</v>
          </cell>
          <cell r="D157" t="str">
            <v>Zona 3</v>
          </cell>
          <cell r="E157">
            <v>42.91</v>
          </cell>
          <cell r="F157">
            <v>35.18</v>
          </cell>
          <cell r="G157">
            <v>84.07</v>
          </cell>
          <cell r="H157">
            <v>197.34</v>
          </cell>
          <cell r="I157">
            <v>82.23</v>
          </cell>
          <cell r="J157">
            <v>352.69</v>
          </cell>
          <cell r="K157">
            <v>3526.77</v>
          </cell>
        </row>
        <row r="158">
          <cell r="B158" t="str">
            <v>MEDIO OFICIAL</v>
          </cell>
          <cell r="C158">
            <v>42917</v>
          </cell>
          <cell r="D158" t="str">
            <v>Zona 3</v>
          </cell>
          <cell r="E158">
            <v>46.63</v>
          </cell>
          <cell r="F158">
            <v>38.24</v>
          </cell>
          <cell r="G158">
            <v>84.07</v>
          </cell>
          <cell r="H158">
            <v>197.34</v>
          </cell>
          <cell r="I158">
            <v>82.23</v>
          </cell>
          <cell r="J158">
            <v>352.69</v>
          </cell>
          <cell r="K158">
            <v>3526.77</v>
          </cell>
        </row>
        <row r="159">
          <cell r="B159" t="str">
            <v>OFICIAL</v>
          </cell>
          <cell r="C159">
            <v>42917</v>
          </cell>
          <cell r="D159" t="str">
            <v>Zona 3</v>
          </cell>
          <cell r="E159">
            <v>50.59</v>
          </cell>
          <cell r="F159">
            <v>41.48</v>
          </cell>
          <cell r="G159">
            <v>84.07</v>
          </cell>
          <cell r="H159">
            <v>197.34</v>
          </cell>
          <cell r="I159">
            <v>82.23</v>
          </cell>
          <cell r="J159">
            <v>352.69</v>
          </cell>
          <cell r="K159">
            <v>3526.77</v>
          </cell>
        </row>
        <row r="160">
          <cell r="B160" t="str">
            <v>OFICIAL BOLLAND</v>
          </cell>
          <cell r="C160">
            <v>42917</v>
          </cell>
          <cell r="D160" t="str">
            <v>Zona 3</v>
          </cell>
          <cell r="E160">
            <v>59.4</v>
          </cell>
          <cell r="F160">
            <v>48.71</v>
          </cell>
          <cell r="G160">
            <v>84.07</v>
          </cell>
          <cell r="H160">
            <v>197.34</v>
          </cell>
          <cell r="I160">
            <v>82.23</v>
          </cell>
          <cell r="J160">
            <v>352.69</v>
          </cell>
          <cell r="K160">
            <v>3526.77</v>
          </cell>
        </row>
        <row r="161">
          <cell r="B161" t="str">
            <v>OFICIAL ESPECIALIZADO</v>
          </cell>
          <cell r="C161">
            <v>42917</v>
          </cell>
          <cell r="D161" t="str">
            <v>Zona 3</v>
          </cell>
          <cell r="E161">
            <v>59.4</v>
          </cell>
          <cell r="F161">
            <v>48.71</v>
          </cell>
          <cell r="G161">
            <v>84.07</v>
          </cell>
          <cell r="H161">
            <v>197.34</v>
          </cell>
          <cell r="I161">
            <v>82.23</v>
          </cell>
          <cell r="J161">
            <v>352.69</v>
          </cell>
          <cell r="K161">
            <v>3526.77</v>
          </cell>
        </row>
        <row r="162">
          <cell r="B162" t="str">
            <v>AYUDANTE</v>
          </cell>
          <cell r="C162">
            <v>42917</v>
          </cell>
          <cell r="D162" t="str">
            <v>Zona 4</v>
          </cell>
          <cell r="E162">
            <v>42.91</v>
          </cell>
          <cell r="F162">
            <v>42.91</v>
          </cell>
          <cell r="G162">
            <v>84.07</v>
          </cell>
          <cell r="H162">
            <v>197.34</v>
          </cell>
          <cell r="I162">
            <v>82.23</v>
          </cell>
          <cell r="J162">
            <v>297.14999999999998</v>
          </cell>
          <cell r="K162">
            <v>3526.77</v>
          </cell>
        </row>
        <row r="163">
          <cell r="B163" t="str">
            <v>MEDIO OFICIAL</v>
          </cell>
          <cell r="C163">
            <v>42917</v>
          </cell>
          <cell r="D163" t="str">
            <v>Zona 4</v>
          </cell>
          <cell r="E163">
            <v>46.63</v>
          </cell>
          <cell r="F163">
            <v>46.63</v>
          </cell>
          <cell r="G163">
            <v>84.07</v>
          </cell>
          <cell r="H163">
            <v>197.34</v>
          </cell>
          <cell r="I163">
            <v>82.23</v>
          </cell>
          <cell r="J163">
            <v>297.14999999999998</v>
          </cell>
          <cell r="K163">
            <v>3526.77</v>
          </cell>
        </row>
        <row r="164">
          <cell r="B164" t="str">
            <v>OFICIAL</v>
          </cell>
          <cell r="C164">
            <v>42917</v>
          </cell>
          <cell r="D164" t="str">
            <v>Zona 4</v>
          </cell>
          <cell r="E164">
            <v>50.59</v>
          </cell>
          <cell r="F164">
            <v>50.59</v>
          </cell>
          <cell r="G164">
            <v>84.07</v>
          </cell>
          <cell r="H164">
            <v>197.34</v>
          </cell>
          <cell r="I164">
            <v>82.23</v>
          </cell>
          <cell r="J164">
            <v>297.14999999999998</v>
          </cell>
          <cell r="K164">
            <v>3526.77</v>
          </cell>
        </row>
        <row r="165">
          <cell r="B165" t="str">
            <v>OFICIAL BOLLAND</v>
          </cell>
          <cell r="C165">
            <v>42917</v>
          </cell>
          <cell r="D165" t="str">
            <v>Zona 4</v>
          </cell>
          <cell r="E165">
            <v>59.4</v>
          </cell>
          <cell r="F165">
            <v>59.4</v>
          </cell>
          <cell r="G165">
            <v>84.07</v>
          </cell>
          <cell r="H165">
            <v>197.34</v>
          </cell>
          <cell r="I165">
            <v>82.23</v>
          </cell>
          <cell r="J165">
            <v>297.14999999999998</v>
          </cell>
          <cell r="K165">
            <v>3526.77</v>
          </cell>
        </row>
        <row r="166">
          <cell r="B166" t="str">
            <v>OFICIAL ESPECIALIZADO</v>
          </cell>
          <cell r="C166">
            <v>42917</v>
          </cell>
          <cell r="D166" t="str">
            <v>Zona 4</v>
          </cell>
          <cell r="E166">
            <v>59.4</v>
          </cell>
          <cell r="F166">
            <v>59.4</v>
          </cell>
          <cell r="G166">
            <v>84.07</v>
          </cell>
          <cell r="H166">
            <v>197.34</v>
          </cell>
          <cell r="I166">
            <v>82.23</v>
          </cell>
          <cell r="J166">
            <v>297.14999999999998</v>
          </cell>
          <cell r="K166">
            <v>3526.77</v>
          </cell>
        </row>
        <row r="167">
          <cell r="B167" t="str">
            <v>AYUDANTE</v>
          </cell>
          <cell r="C167">
            <v>43009</v>
          </cell>
          <cell r="D167" t="str">
            <v>Zona 1</v>
          </cell>
          <cell r="E167">
            <v>46.81</v>
          </cell>
          <cell r="F167">
            <v>0</v>
          </cell>
          <cell r="G167">
            <v>81.739999999999995</v>
          </cell>
          <cell r="H167">
            <v>215.28</v>
          </cell>
          <cell r="I167">
            <v>0</v>
          </cell>
          <cell r="J167">
            <v>271.89999999999998</v>
          </cell>
          <cell r="K167">
            <v>3847.38</v>
          </cell>
        </row>
        <row r="168">
          <cell r="B168" t="str">
            <v>MEDIO OFICIAL</v>
          </cell>
          <cell r="C168">
            <v>43009</v>
          </cell>
          <cell r="D168" t="str">
            <v>Zona 1</v>
          </cell>
          <cell r="E168">
            <v>50.87</v>
          </cell>
          <cell r="F168">
            <v>0</v>
          </cell>
          <cell r="G168">
            <v>81.739999999999995</v>
          </cell>
          <cell r="H168">
            <v>215.28</v>
          </cell>
          <cell r="I168">
            <v>0</v>
          </cell>
          <cell r="J168">
            <v>271.89999999999998</v>
          </cell>
          <cell r="K168">
            <v>3847.38</v>
          </cell>
        </row>
        <row r="169">
          <cell r="B169" t="str">
            <v>OFICIAL</v>
          </cell>
          <cell r="C169">
            <v>43009</v>
          </cell>
          <cell r="D169" t="str">
            <v>Zona 1</v>
          </cell>
          <cell r="E169">
            <v>55.19</v>
          </cell>
          <cell r="F169">
            <v>0</v>
          </cell>
          <cell r="G169">
            <v>81.739999999999995</v>
          </cell>
          <cell r="H169">
            <v>215.28</v>
          </cell>
          <cell r="I169">
            <v>0</v>
          </cell>
          <cell r="J169">
            <v>271.89999999999998</v>
          </cell>
          <cell r="K169">
            <v>3847.38</v>
          </cell>
        </row>
        <row r="170">
          <cell r="B170" t="str">
            <v>OFICIAL BOLLAND</v>
          </cell>
          <cell r="C170">
            <v>43009</v>
          </cell>
          <cell r="D170" t="str">
            <v>Zona 1</v>
          </cell>
          <cell r="E170">
            <v>64.8</v>
          </cell>
          <cell r="F170">
            <v>0</v>
          </cell>
          <cell r="G170">
            <v>81.739999999999995</v>
          </cell>
          <cell r="H170">
            <v>215.28</v>
          </cell>
          <cell r="I170">
            <v>0</v>
          </cell>
          <cell r="J170">
            <v>271.89999999999998</v>
          </cell>
          <cell r="K170">
            <v>3847.38</v>
          </cell>
        </row>
        <row r="171">
          <cell r="B171" t="str">
            <v>OFICIAL ESPECIALIZADO</v>
          </cell>
          <cell r="C171">
            <v>43009</v>
          </cell>
          <cell r="D171" t="str">
            <v>Zona 1</v>
          </cell>
          <cell r="E171">
            <v>64.8</v>
          </cell>
          <cell r="F171">
            <v>0</v>
          </cell>
          <cell r="G171">
            <v>81.739999999999995</v>
          </cell>
          <cell r="H171">
            <v>215.28</v>
          </cell>
          <cell r="I171">
            <v>0</v>
          </cell>
          <cell r="J171">
            <v>271.89999999999998</v>
          </cell>
          <cell r="K171">
            <v>3847.38</v>
          </cell>
        </row>
        <row r="172">
          <cell r="B172" t="str">
            <v>SERENO</v>
          </cell>
          <cell r="C172">
            <v>43009</v>
          </cell>
          <cell r="D172" t="str">
            <v>Zona 1</v>
          </cell>
          <cell r="E172">
            <v>8521.5499999999993</v>
          </cell>
          <cell r="G172">
            <v>81.739999999999995</v>
          </cell>
          <cell r="H172">
            <v>215.28</v>
          </cell>
          <cell r="I172">
            <v>0</v>
          </cell>
          <cell r="J172">
            <v>271.89999999999998</v>
          </cell>
          <cell r="K172">
            <v>3847.38</v>
          </cell>
        </row>
        <row r="173">
          <cell r="B173" t="str">
            <v>AYUDANTE</v>
          </cell>
          <cell r="C173">
            <v>43009</v>
          </cell>
          <cell r="D173" t="str">
            <v>Zona 2</v>
          </cell>
          <cell r="E173">
            <v>46.81</v>
          </cell>
          <cell r="F173">
            <v>7.96</v>
          </cell>
          <cell r="G173">
            <v>91.72</v>
          </cell>
          <cell r="H173">
            <v>215.28</v>
          </cell>
          <cell r="I173">
            <v>89.7</v>
          </cell>
          <cell r="J173">
            <v>271.89999999999998</v>
          </cell>
          <cell r="K173">
            <v>3847.38</v>
          </cell>
        </row>
        <row r="174">
          <cell r="B174" t="str">
            <v>MEDIO OFICIAL</v>
          </cell>
          <cell r="C174">
            <v>43009</v>
          </cell>
          <cell r="D174" t="str">
            <v>Zona 2</v>
          </cell>
          <cell r="E174">
            <v>50.87</v>
          </cell>
          <cell r="F174">
            <v>8.66</v>
          </cell>
          <cell r="G174">
            <v>91.72</v>
          </cell>
          <cell r="H174">
            <v>215.28</v>
          </cell>
          <cell r="I174">
            <v>89.7</v>
          </cell>
          <cell r="J174">
            <v>271.89999999999998</v>
          </cell>
          <cell r="K174">
            <v>3847.38</v>
          </cell>
        </row>
        <row r="175">
          <cell r="B175" t="str">
            <v>OFICIAL</v>
          </cell>
          <cell r="C175">
            <v>43009</v>
          </cell>
          <cell r="D175" t="str">
            <v>Zona 2</v>
          </cell>
          <cell r="E175">
            <v>55.19</v>
          </cell>
          <cell r="F175">
            <v>9.4</v>
          </cell>
          <cell r="G175">
            <v>91.72</v>
          </cell>
          <cell r="H175">
            <v>215.28</v>
          </cell>
          <cell r="I175">
            <v>89.7</v>
          </cell>
          <cell r="J175">
            <v>271.89999999999998</v>
          </cell>
          <cell r="K175">
            <v>3847.38</v>
          </cell>
        </row>
        <row r="176">
          <cell r="B176" t="str">
            <v>OFICIAL BOLLAND</v>
          </cell>
          <cell r="C176">
            <v>43009</v>
          </cell>
          <cell r="D176" t="str">
            <v>Zona 2</v>
          </cell>
          <cell r="E176">
            <v>64.8</v>
          </cell>
          <cell r="F176">
            <v>11.03</v>
          </cell>
          <cell r="G176">
            <v>91.72</v>
          </cell>
          <cell r="H176">
            <v>215.28</v>
          </cell>
          <cell r="I176">
            <v>89.7</v>
          </cell>
          <cell r="J176">
            <v>271.89999999999998</v>
          </cell>
          <cell r="K176">
            <v>3847.38</v>
          </cell>
        </row>
        <row r="177">
          <cell r="B177" t="str">
            <v>OFICIAL ESPECIALIZADO</v>
          </cell>
          <cell r="C177">
            <v>43009</v>
          </cell>
          <cell r="D177" t="str">
            <v>Zona 2</v>
          </cell>
          <cell r="E177">
            <v>64.8</v>
          </cell>
          <cell r="F177">
            <v>11.03</v>
          </cell>
          <cell r="G177">
            <v>91.72</v>
          </cell>
          <cell r="H177">
            <v>215.28</v>
          </cell>
          <cell r="I177">
            <v>89.7</v>
          </cell>
          <cell r="J177">
            <v>271.89999999999998</v>
          </cell>
          <cell r="K177">
            <v>3847.38</v>
          </cell>
        </row>
        <row r="178">
          <cell r="B178" t="str">
            <v>SERENO</v>
          </cell>
          <cell r="C178">
            <v>43009</v>
          </cell>
          <cell r="D178" t="str">
            <v>Zona 2</v>
          </cell>
          <cell r="E178">
            <v>8521.5499999999993</v>
          </cell>
          <cell r="F178">
            <v>1448.7</v>
          </cell>
          <cell r="G178">
            <v>91.72</v>
          </cell>
          <cell r="H178">
            <v>215.28</v>
          </cell>
          <cell r="I178">
            <v>89.7</v>
          </cell>
          <cell r="J178">
            <v>271.89999999999998</v>
          </cell>
          <cell r="K178">
            <v>3847.38</v>
          </cell>
        </row>
        <row r="179">
          <cell r="B179" t="str">
            <v>AYUDANTE</v>
          </cell>
          <cell r="C179">
            <v>43009</v>
          </cell>
          <cell r="D179" t="str">
            <v>Zona 3</v>
          </cell>
          <cell r="E179">
            <v>46.81</v>
          </cell>
          <cell r="F179">
            <v>38.380000000000003</v>
          </cell>
          <cell r="G179">
            <v>91.72</v>
          </cell>
          <cell r="H179">
            <v>215.28</v>
          </cell>
          <cell r="I179">
            <v>89.7</v>
          </cell>
          <cell r="J179">
            <v>384.76</v>
          </cell>
          <cell r="K179">
            <v>3847.38</v>
          </cell>
        </row>
        <row r="180">
          <cell r="B180" t="str">
            <v>MEDIO OFICIAL</v>
          </cell>
          <cell r="C180">
            <v>43009</v>
          </cell>
          <cell r="D180" t="str">
            <v>Zona 3</v>
          </cell>
          <cell r="E180">
            <v>50.87</v>
          </cell>
          <cell r="F180">
            <v>41.71</v>
          </cell>
          <cell r="G180">
            <v>91.72</v>
          </cell>
          <cell r="H180">
            <v>215.28</v>
          </cell>
          <cell r="I180">
            <v>89.7</v>
          </cell>
          <cell r="J180">
            <v>384.76</v>
          </cell>
          <cell r="K180">
            <v>3847.38</v>
          </cell>
        </row>
        <row r="181">
          <cell r="B181" t="str">
            <v>OFICIAL</v>
          </cell>
          <cell r="C181">
            <v>43009</v>
          </cell>
          <cell r="D181" t="str">
            <v>Zona 3</v>
          </cell>
          <cell r="E181">
            <v>55.19</v>
          </cell>
          <cell r="F181">
            <v>45.25</v>
          </cell>
          <cell r="G181">
            <v>91.72</v>
          </cell>
          <cell r="H181">
            <v>215.28</v>
          </cell>
          <cell r="I181">
            <v>89.7</v>
          </cell>
          <cell r="J181">
            <v>384.76</v>
          </cell>
          <cell r="K181">
            <v>3847.38</v>
          </cell>
        </row>
        <row r="182">
          <cell r="B182" t="str">
            <v>OFICIAL BOLLAND</v>
          </cell>
          <cell r="C182">
            <v>43009</v>
          </cell>
          <cell r="D182" t="str">
            <v>Zona 3</v>
          </cell>
          <cell r="E182">
            <v>64.8</v>
          </cell>
          <cell r="F182">
            <v>53.14</v>
          </cell>
          <cell r="G182">
            <v>91.72</v>
          </cell>
          <cell r="H182">
            <v>215.28</v>
          </cell>
          <cell r="I182">
            <v>89.7</v>
          </cell>
          <cell r="J182">
            <v>384.76</v>
          </cell>
          <cell r="K182">
            <v>3847.38</v>
          </cell>
        </row>
        <row r="183">
          <cell r="B183" t="str">
            <v>OFICIAL ESPECIALIZADO</v>
          </cell>
          <cell r="C183">
            <v>43009</v>
          </cell>
          <cell r="D183" t="str">
            <v>Zona 3</v>
          </cell>
          <cell r="E183">
            <v>64.8</v>
          </cell>
          <cell r="F183">
            <v>53.14</v>
          </cell>
          <cell r="G183">
            <v>91.72</v>
          </cell>
          <cell r="H183">
            <v>215.28</v>
          </cell>
          <cell r="I183">
            <v>89.7</v>
          </cell>
          <cell r="J183">
            <v>384.76</v>
          </cell>
          <cell r="K183">
            <v>3847.38</v>
          </cell>
        </row>
        <row r="184">
          <cell r="B184" t="str">
            <v>SERENO</v>
          </cell>
          <cell r="C184">
            <v>43009</v>
          </cell>
          <cell r="D184" t="str">
            <v>Zona 3</v>
          </cell>
          <cell r="E184">
            <v>8521.5499999999993</v>
          </cell>
          <cell r="F184">
            <v>6987.7</v>
          </cell>
          <cell r="G184">
            <v>91.72</v>
          </cell>
          <cell r="H184">
            <v>215.28</v>
          </cell>
          <cell r="I184">
            <v>89.7</v>
          </cell>
          <cell r="J184">
            <v>384.76</v>
          </cell>
          <cell r="K184">
            <v>3847.38</v>
          </cell>
        </row>
        <row r="185">
          <cell r="B185" t="str">
            <v>AYUDANTE</v>
          </cell>
          <cell r="C185">
            <v>43009</v>
          </cell>
          <cell r="D185" t="str">
            <v>Zona 4</v>
          </cell>
          <cell r="E185">
            <v>46.81</v>
          </cell>
          <cell r="F185">
            <v>46.81</v>
          </cell>
          <cell r="G185">
            <v>91.72</v>
          </cell>
          <cell r="H185">
            <v>215.28</v>
          </cell>
          <cell r="I185">
            <v>89.7</v>
          </cell>
          <cell r="J185">
            <v>324.17</v>
          </cell>
          <cell r="K185">
            <v>3847.38</v>
          </cell>
        </row>
        <row r="186">
          <cell r="B186" t="str">
            <v>MEDIO OFICIAL</v>
          </cell>
          <cell r="C186">
            <v>43009</v>
          </cell>
          <cell r="D186" t="str">
            <v>Zona 4</v>
          </cell>
          <cell r="E186">
            <v>50.87</v>
          </cell>
          <cell r="F186">
            <v>50.87</v>
          </cell>
          <cell r="G186">
            <v>91.72</v>
          </cell>
          <cell r="H186">
            <v>215.28</v>
          </cell>
          <cell r="I186">
            <v>89.7</v>
          </cell>
          <cell r="J186">
            <v>324.17</v>
          </cell>
          <cell r="K186">
            <v>3847.38</v>
          </cell>
        </row>
        <row r="187">
          <cell r="B187" t="str">
            <v>OFICIAL</v>
          </cell>
          <cell r="C187">
            <v>43009</v>
          </cell>
          <cell r="D187" t="str">
            <v>Zona 4</v>
          </cell>
          <cell r="E187">
            <v>55.19</v>
          </cell>
          <cell r="F187">
            <v>55.19</v>
          </cell>
          <cell r="G187">
            <v>91.72</v>
          </cell>
          <cell r="H187">
            <v>215.28</v>
          </cell>
          <cell r="I187">
            <v>89.7</v>
          </cell>
          <cell r="J187">
            <v>324.17</v>
          </cell>
          <cell r="K187">
            <v>3847.38</v>
          </cell>
        </row>
        <row r="188">
          <cell r="B188" t="str">
            <v>OFICIAL BOLLAND</v>
          </cell>
          <cell r="C188">
            <v>43009</v>
          </cell>
          <cell r="D188" t="str">
            <v>Zona 4</v>
          </cell>
          <cell r="E188">
            <v>64.8</v>
          </cell>
          <cell r="F188">
            <v>64.8</v>
          </cell>
          <cell r="G188">
            <v>91.72</v>
          </cell>
          <cell r="H188">
            <v>215.28</v>
          </cell>
          <cell r="I188">
            <v>89.7</v>
          </cell>
          <cell r="J188">
            <v>324.17</v>
          </cell>
          <cell r="K188">
            <v>3847.38</v>
          </cell>
        </row>
        <row r="189">
          <cell r="B189" t="str">
            <v>OFICIAL ESPECIALIZADO</v>
          </cell>
          <cell r="C189">
            <v>43009</v>
          </cell>
          <cell r="D189" t="str">
            <v>Zona 4</v>
          </cell>
          <cell r="E189">
            <v>64.8</v>
          </cell>
          <cell r="F189">
            <v>64.8</v>
          </cell>
          <cell r="G189">
            <v>91.72</v>
          </cell>
          <cell r="H189">
            <v>215.28</v>
          </cell>
          <cell r="I189">
            <v>89.7</v>
          </cell>
          <cell r="J189">
            <v>324.17</v>
          </cell>
          <cell r="K189">
            <v>3847.38</v>
          </cell>
        </row>
        <row r="190">
          <cell r="B190" t="str">
            <v>SERENO</v>
          </cell>
          <cell r="C190">
            <v>43009</v>
          </cell>
          <cell r="D190" t="str">
            <v>Zona 4</v>
          </cell>
          <cell r="E190">
            <v>8521.5499999999993</v>
          </cell>
          <cell r="F190">
            <v>8521.5499999999993</v>
          </cell>
          <cell r="G190">
            <v>91.72</v>
          </cell>
          <cell r="H190">
            <v>215.28</v>
          </cell>
          <cell r="I190">
            <v>89.7</v>
          </cell>
          <cell r="J190">
            <v>324.17</v>
          </cell>
          <cell r="K190">
            <v>3847.38</v>
          </cell>
        </row>
        <row r="191">
          <cell r="B191" t="str">
            <v>AYUDANTE</v>
          </cell>
          <cell r="C191">
            <v>43160</v>
          </cell>
          <cell r="D191" t="str">
            <v>Zona 1</v>
          </cell>
          <cell r="E191">
            <v>48.92</v>
          </cell>
          <cell r="F191">
            <v>0</v>
          </cell>
          <cell r="G191">
            <v>85.42</v>
          </cell>
          <cell r="H191">
            <v>224.97</v>
          </cell>
          <cell r="I191">
            <v>0</v>
          </cell>
          <cell r="J191">
            <v>284.14</v>
          </cell>
          <cell r="K191">
            <v>4020.5</v>
          </cell>
        </row>
        <row r="192">
          <cell r="B192" t="str">
            <v>MEDIO OFICIAL</v>
          </cell>
          <cell r="C192">
            <v>43160</v>
          </cell>
          <cell r="D192" t="str">
            <v>Zona 1</v>
          </cell>
          <cell r="E192">
            <v>53.17</v>
          </cell>
          <cell r="F192">
            <v>0</v>
          </cell>
          <cell r="G192">
            <v>85.42</v>
          </cell>
          <cell r="H192">
            <v>224.97</v>
          </cell>
          <cell r="I192">
            <v>0</v>
          </cell>
          <cell r="J192">
            <v>284.14</v>
          </cell>
          <cell r="K192">
            <v>4020.5</v>
          </cell>
        </row>
        <row r="193">
          <cell r="B193" t="str">
            <v>OFICIAL</v>
          </cell>
          <cell r="C193">
            <v>43160</v>
          </cell>
          <cell r="D193" t="str">
            <v>Zona 1</v>
          </cell>
          <cell r="E193">
            <v>57.66</v>
          </cell>
          <cell r="F193">
            <v>0</v>
          </cell>
          <cell r="G193">
            <v>85.42</v>
          </cell>
          <cell r="H193">
            <v>224.97</v>
          </cell>
          <cell r="I193">
            <v>0</v>
          </cell>
          <cell r="J193">
            <v>284.14</v>
          </cell>
          <cell r="K193">
            <v>4020.5</v>
          </cell>
        </row>
        <row r="194">
          <cell r="B194" t="str">
            <v>OFICIAL BOLLAND</v>
          </cell>
          <cell r="C194">
            <v>43160</v>
          </cell>
          <cell r="D194" t="str">
            <v>Zona 1</v>
          </cell>
          <cell r="E194">
            <v>67.72</v>
          </cell>
          <cell r="F194">
            <v>0</v>
          </cell>
          <cell r="G194">
            <v>85.42</v>
          </cell>
          <cell r="H194">
            <v>224.97</v>
          </cell>
          <cell r="I194">
            <v>0</v>
          </cell>
          <cell r="J194">
            <v>284.14</v>
          </cell>
          <cell r="K194">
            <v>4020.5</v>
          </cell>
        </row>
        <row r="195">
          <cell r="B195" t="str">
            <v>OFICIAL ESPECIALIZADO</v>
          </cell>
          <cell r="C195">
            <v>43160</v>
          </cell>
          <cell r="D195" t="str">
            <v>Zona 1</v>
          </cell>
          <cell r="E195">
            <v>67.72</v>
          </cell>
          <cell r="F195">
            <v>0</v>
          </cell>
          <cell r="G195">
            <v>85.42</v>
          </cell>
          <cell r="H195">
            <v>224.97</v>
          </cell>
          <cell r="I195">
            <v>0</v>
          </cell>
          <cell r="J195">
            <v>284.14</v>
          </cell>
          <cell r="K195">
            <v>4020.5</v>
          </cell>
        </row>
        <row r="196">
          <cell r="B196" t="str">
            <v>SERENO</v>
          </cell>
          <cell r="C196">
            <v>43160</v>
          </cell>
          <cell r="D196" t="str">
            <v>Zona 1</v>
          </cell>
          <cell r="E196">
            <v>8905.02</v>
          </cell>
          <cell r="F196">
            <v>0</v>
          </cell>
          <cell r="G196">
            <v>85.42</v>
          </cell>
          <cell r="H196">
            <v>224.97</v>
          </cell>
          <cell r="I196">
            <v>0</v>
          </cell>
          <cell r="J196">
            <v>284.14</v>
          </cell>
          <cell r="K196">
            <v>4020.5</v>
          </cell>
        </row>
        <row r="197">
          <cell r="B197" t="str">
            <v>AYUDANTE</v>
          </cell>
          <cell r="C197">
            <v>43160</v>
          </cell>
          <cell r="D197" t="str">
            <v>Zona 2</v>
          </cell>
          <cell r="E197">
            <v>48.92</v>
          </cell>
          <cell r="F197">
            <v>8.31</v>
          </cell>
          <cell r="G197">
            <v>95.83</v>
          </cell>
          <cell r="H197">
            <v>224.97</v>
          </cell>
          <cell r="I197">
            <v>93.74</v>
          </cell>
          <cell r="J197">
            <v>284.14</v>
          </cell>
          <cell r="K197">
            <v>4020.5</v>
          </cell>
        </row>
        <row r="198">
          <cell r="B198" t="str">
            <v>MEDIO OFICIAL</v>
          </cell>
          <cell r="C198">
            <v>43160</v>
          </cell>
          <cell r="D198" t="str">
            <v>Zona 2</v>
          </cell>
          <cell r="E198">
            <v>53.17</v>
          </cell>
          <cell r="F198">
            <v>9.0399999999999991</v>
          </cell>
          <cell r="G198">
            <v>95.83</v>
          </cell>
          <cell r="H198">
            <v>224.97</v>
          </cell>
          <cell r="I198">
            <v>93.74</v>
          </cell>
          <cell r="J198">
            <v>284.14</v>
          </cell>
          <cell r="K198">
            <v>4020.5</v>
          </cell>
        </row>
        <row r="199">
          <cell r="B199" t="str">
            <v>OFICIAL</v>
          </cell>
          <cell r="C199">
            <v>43160</v>
          </cell>
          <cell r="D199" t="str">
            <v>Zona 2</v>
          </cell>
          <cell r="E199">
            <v>57.66</v>
          </cell>
          <cell r="F199">
            <v>9.81</v>
          </cell>
          <cell r="G199">
            <v>95.83</v>
          </cell>
          <cell r="H199">
            <v>224.97</v>
          </cell>
          <cell r="I199">
            <v>93.74</v>
          </cell>
          <cell r="J199">
            <v>284.14</v>
          </cell>
          <cell r="K199">
            <v>4020.5</v>
          </cell>
        </row>
        <row r="200">
          <cell r="B200" t="str">
            <v>OFICIAL BOLLAND</v>
          </cell>
          <cell r="C200">
            <v>43160</v>
          </cell>
          <cell r="D200" t="str">
            <v>Zona 2</v>
          </cell>
          <cell r="E200">
            <v>67.72</v>
          </cell>
          <cell r="F200">
            <v>11.51</v>
          </cell>
          <cell r="G200">
            <v>95.83</v>
          </cell>
          <cell r="H200">
            <v>224.97</v>
          </cell>
          <cell r="I200">
            <v>93.74</v>
          </cell>
          <cell r="J200">
            <v>284.14</v>
          </cell>
          <cell r="K200">
            <v>4020.5</v>
          </cell>
        </row>
        <row r="201">
          <cell r="B201" t="str">
            <v>OFICIAL ESPECIALIZADO</v>
          </cell>
          <cell r="C201">
            <v>43160</v>
          </cell>
          <cell r="D201" t="str">
            <v>Zona 2</v>
          </cell>
          <cell r="E201">
            <v>67.72</v>
          </cell>
          <cell r="F201">
            <v>11.51</v>
          </cell>
          <cell r="G201">
            <v>95.83</v>
          </cell>
          <cell r="H201">
            <v>224.97</v>
          </cell>
          <cell r="I201">
            <v>93.74</v>
          </cell>
          <cell r="J201">
            <v>284.14</v>
          </cell>
          <cell r="K201">
            <v>4020.5</v>
          </cell>
        </row>
        <row r="202">
          <cell r="B202" t="str">
            <v>SERENO</v>
          </cell>
          <cell r="C202">
            <v>43160</v>
          </cell>
          <cell r="D202" t="str">
            <v>Zona 2</v>
          </cell>
          <cell r="E202">
            <v>8905.02</v>
          </cell>
          <cell r="F202">
            <v>1513.87</v>
          </cell>
          <cell r="G202">
            <v>95.83</v>
          </cell>
          <cell r="H202">
            <v>224.97</v>
          </cell>
          <cell r="I202">
            <v>93.74</v>
          </cell>
          <cell r="J202">
            <v>284.14</v>
          </cell>
          <cell r="K202">
            <v>4020.5</v>
          </cell>
        </row>
        <row r="203">
          <cell r="B203" t="str">
            <v>AYUDANTE</v>
          </cell>
          <cell r="C203">
            <v>43160</v>
          </cell>
          <cell r="D203" t="str">
            <v>Zona 3</v>
          </cell>
          <cell r="E203">
            <v>48.92</v>
          </cell>
          <cell r="F203">
            <v>40.119999999999997</v>
          </cell>
          <cell r="G203">
            <v>95.83</v>
          </cell>
          <cell r="H203">
            <v>224.97</v>
          </cell>
          <cell r="I203">
            <v>93.74</v>
          </cell>
          <cell r="J203">
            <v>402.07</v>
          </cell>
          <cell r="K203">
            <v>4020.5</v>
          </cell>
        </row>
        <row r="204">
          <cell r="B204" t="str">
            <v>MEDIO OFICIAL</v>
          </cell>
          <cell r="C204">
            <v>43160</v>
          </cell>
          <cell r="D204" t="str">
            <v>Zona 3</v>
          </cell>
          <cell r="E204">
            <v>53.17</v>
          </cell>
          <cell r="F204">
            <v>43.58</v>
          </cell>
          <cell r="G204">
            <v>95.83</v>
          </cell>
          <cell r="H204">
            <v>224.97</v>
          </cell>
          <cell r="I204">
            <v>93.74</v>
          </cell>
          <cell r="J204">
            <v>402.07</v>
          </cell>
          <cell r="K204">
            <v>4020.5</v>
          </cell>
        </row>
        <row r="205">
          <cell r="B205" t="str">
            <v>OFICIAL</v>
          </cell>
          <cell r="C205">
            <v>43160</v>
          </cell>
          <cell r="D205" t="str">
            <v>Zona 3</v>
          </cell>
          <cell r="E205">
            <v>57.66</v>
          </cell>
          <cell r="F205">
            <v>47.29</v>
          </cell>
          <cell r="G205">
            <v>95.83</v>
          </cell>
          <cell r="H205">
            <v>224.97</v>
          </cell>
          <cell r="I205">
            <v>93.74</v>
          </cell>
          <cell r="J205">
            <v>402.07</v>
          </cell>
          <cell r="K205">
            <v>4020.5</v>
          </cell>
        </row>
        <row r="206">
          <cell r="B206" t="str">
            <v>OFICIAL BOLLAND</v>
          </cell>
          <cell r="C206">
            <v>43160</v>
          </cell>
          <cell r="D206" t="str">
            <v>Zona 3</v>
          </cell>
          <cell r="E206">
            <v>67.72</v>
          </cell>
          <cell r="F206">
            <v>55.53</v>
          </cell>
          <cell r="G206">
            <v>95.83</v>
          </cell>
          <cell r="H206">
            <v>224.97</v>
          </cell>
          <cell r="I206">
            <v>93.74</v>
          </cell>
          <cell r="J206">
            <v>402.07</v>
          </cell>
          <cell r="K206">
            <v>4020.5</v>
          </cell>
        </row>
        <row r="207">
          <cell r="B207" t="str">
            <v>OFICIAL ESPECIALIZADO</v>
          </cell>
          <cell r="C207">
            <v>43160</v>
          </cell>
          <cell r="D207" t="str">
            <v>Zona 3</v>
          </cell>
          <cell r="E207">
            <v>67.72</v>
          </cell>
          <cell r="F207">
            <v>55.53</v>
          </cell>
          <cell r="G207">
            <v>95.83</v>
          </cell>
          <cell r="H207">
            <v>224.97</v>
          </cell>
          <cell r="I207">
            <v>93.74</v>
          </cell>
          <cell r="J207">
            <v>402.07</v>
          </cell>
          <cell r="K207">
            <v>4020.5</v>
          </cell>
        </row>
        <row r="208">
          <cell r="B208" t="str">
            <v>SERENO</v>
          </cell>
          <cell r="C208">
            <v>43160</v>
          </cell>
          <cell r="D208" t="str">
            <v>Zona 3</v>
          </cell>
          <cell r="E208">
            <v>8905.02</v>
          </cell>
          <cell r="F208">
            <v>7302.13</v>
          </cell>
          <cell r="G208">
            <v>95.83</v>
          </cell>
          <cell r="H208">
            <v>224.97</v>
          </cell>
          <cell r="I208">
            <v>93.74</v>
          </cell>
          <cell r="J208">
            <v>402.07</v>
          </cell>
          <cell r="K208">
            <v>4020.5</v>
          </cell>
        </row>
        <row r="209">
          <cell r="B209" t="str">
            <v>AYUDANTE</v>
          </cell>
          <cell r="C209">
            <v>43160</v>
          </cell>
          <cell r="D209" t="str">
            <v>Zona 4</v>
          </cell>
          <cell r="E209">
            <v>48.92</v>
          </cell>
          <cell r="F209">
            <v>48.92</v>
          </cell>
          <cell r="G209">
            <v>95.83</v>
          </cell>
          <cell r="H209">
            <v>224.97</v>
          </cell>
          <cell r="I209">
            <v>93.74</v>
          </cell>
          <cell r="J209">
            <v>338.77</v>
          </cell>
          <cell r="K209">
            <v>4020.5</v>
          </cell>
        </row>
        <row r="210">
          <cell r="B210" t="str">
            <v>MEDIO OFICIAL</v>
          </cell>
          <cell r="C210">
            <v>43160</v>
          </cell>
          <cell r="D210" t="str">
            <v>Zona 4</v>
          </cell>
          <cell r="E210">
            <v>53.17</v>
          </cell>
          <cell r="F210">
            <v>53.17</v>
          </cell>
          <cell r="G210">
            <v>95.83</v>
          </cell>
          <cell r="H210">
            <v>224.97</v>
          </cell>
          <cell r="I210">
            <v>93.74</v>
          </cell>
          <cell r="J210">
            <v>338.77</v>
          </cell>
          <cell r="K210">
            <v>4020.5</v>
          </cell>
        </row>
        <row r="211">
          <cell r="B211" t="str">
            <v>OFICIAL</v>
          </cell>
          <cell r="C211">
            <v>43160</v>
          </cell>
          <cell r="D211" t="str">
            <v>Zona 4</v>
          </cell>
          <cell r="E211">
            <v>57.66</v>
          </cell>
          <cell r="F211">
            <v>57.66</v>
          </cell>
          <cell r="G211">
            <v>95.83</v>
          </cell>
          <cell r="H211">
            <v>224.97</v>
          </cell>
          <cell r="I211">
            <v>93.74</v>
          </cell>
          <cell r="J211">
            <v>338.77</v>
          </cell>
          <cell r="K211">
            <v>4020.5</v>
          </cell>
        </row>
        <row r="212">
          <cell r="B212" t="str">
            <v>OFICIAL BOLLAND</v>
          </cell>
          <cell r="C212">
            <v>43160</v>
          </cell>
          <cell r="D212" t="str">
            <v>Zona 4</v>
          </cell>
          <cell r="E212">
            <v>67.72</v>
          </cell>
          <cell r="F212">
            <v>67.72</v>
          </cell>
          <cell r="G212">
            <v>95.83</v>
          </cell>
          <cell r="H212">
            <v>224.97</v>
          </cell>
          <cell r="I212">
            <v>93.74</v>
          </cell>
          <cell r="J212">
            <v>338.77</v>
          </cell>
          <cell r="K212">
            <v>4020.5</v>
          </cell>
        </row>
        <row r="213">
          <cell r="B213" t="str">
            <v>OFICIAL ESPECIALIZADO</v>
          </cell>
          <cell r="C213">
            <v>43160</v>
          </cell>
          <cell r="D213" t="str">
            <v>Zona 4</v>
          </cell>
          <cell r="E213">
            <v>67.72</v>
          </cell>
          <cell r="F213">
            <v>67.72</v>
          </cell>
          <cell r="G213">
            <v>95.83</v>
          </cell>
          <cell r="H213">
            <v>224.97</v>
          </cell>
          <cell r="I213">
            <v>93.74</v>
          </cell>
          <cell r="J213">
            <v>338.77</v>
          </cell>
          <cell r="K213">
            <v>4020.5</v>
          </cell>
        </row>
        <row r="214">
          <cell r="B214" t="str">
            <v>SERENO</v>
          </cell>
          <cell r="C214">
            <v>43160</v>
          </cell>
          <cell r="D214" t="str">
            <v>Zona 4</v>
          </cell>
          <cell r="E214">
            <v>8905.02</v>
          </cell>
          <cell r="F214">
            <v>8905.02</v>
          </cell>
          <cell r="G214">
            <v>95.83</v>
          </cell>
          <cell r="H214">
            <v>224.97</v>
          </cell>
          <cell r="I214">
            <v>93.74</v>
          </cell>
          <cell r="J214">
            <v>338.77</v>
          </cell>
          <cell r="K214">
            <v>4020.5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  <row r="239">
          <cell r="B239" t="str">
            <v>AYUDANTE</v>
          </cell>
          <cell r="C239">
            <v>43405</v>
          </cell>
          <cell r="D239" t="str">
            <v>Zona 1</v>
          </cell>
          <cell r="E239">
            <v>63.59</v>
          </cell>
          <cell r="G239">
            <v>111.05</v>
          </cell>
          <cell r="H239">
            <v>292.45999999999998</v>
          </cell>
          <cell r="J239">
            <v>369.39</v>
          </cell>
          <cell r="K239">
            <v>5226.6499999999996</v>
          </cell>
        </row>
        <row r="240">
          <cell r="B240" t="str">
            <v>MEDIO OFICIAL</v>
          </cell>
          <cell r="C240">
            <v>43405</v>
          </cell>
          <cell r="D240" t="str">
            <v>Zona 1</v>
          </cell>
          <cell r="E240">
            <v>74.959999999999994</v>
          </cell>
          <cell r="G240">
            <v>111.05</v>
          </cell>
          <cell r="H240">
            <v>292.45999999999998</v>
          </cell>
          <cell r="J240">
            <v>369.39</v>
          </cell>
          <cell r="K240">
            <v>5226.6499999999996</v>
          </cell>
        </row>
        <row r="241">
          <cell r="B241" t="str">
            <v>OFICIAL</v>
          </cell>
          <cell r="C241">
            <v>43405</v>
          </cell>
          <cell r="D241" t="str">
            <v>Zona 1</v>
          </cell>
          <cell r="E241">
            <v>74.959999999999994</v>
          </cell>
          <cell r="G241">
            <v>111.05</v>
          </cell>
          <cell r="H241">
            <v>292.45999999999998</v>
          </cell>
          <cell r="J241">
            <v>369.39</v>
          </cell>
          <cell r="K241">
            <v>5226.6499999999996</v>
          </cell>
        </row>
        <row r="242">
          <cell r="B242" t="str">
            <v>OFICIAL BOLLAND</v>
          </cell>
          <cell r="C242">
            <v>43405</v>
          </cell>
          <cell r="D242" t="str">
            <v>Zona 1</v>
          </cell>
          <cell r="E242">
            <v>88.03</v>
          </cell>
          <cell r="G242">
            <v>111.05</v>
          </cell>
          <cell r="H242">
            <v>292.45999999999998</v>
          </cell>
          <cell r="J242">
            <v>369.39</v>
          </cell>
          <cell r="K242">
            <v>5226.6499999999996</v>
          </cell>
        </row>
        <row r="243">
          <cell r="B243" t="str">
            <v>OFICIAL ESPECIALIZADO</v>
          </cell>
          <cell r="C243">
            <v>43405</v>
          </cell>
          <cell r="D243" t="str">
            <v>Zona 1</v>
          </cell>
          <cell r="E243">
            <v>88.03</v>
          </cell>
          <cell r="G243">
            <v>111.05</v>
          </cell>
          <cell r="H243">
            <v>292.45999999999998</v>
          </cell>
          <cell r="J243">
            <v>369.39</v>
          </cell>
          <cell r="K243">
            <v>5226.6499999999996</v>
          </cell>
        </row>
        <row r="244">
          <cell r="B244" t="str">
            <v>SERENO</v>
          </cell>
          <cell r="C244">
            <v>43405</v>
          </cell>
          <cell r="D244" t="str">
            <v>Zona 1</v>
          </cell>
          <cell r="E244">
            <v>11576.52</v>
          </cell>
          <cell r="G244">
            <v>111.05</v>
          </cell>
          <cell r="H244">
            <v>292.45999999999998</v>
          </cell>
          <cell r="J244">
            <v>369.39</v>
          </cell>
          <cell r="K244">
            <v>5226.6499999999996</v>
          </cell>
        </row>
        <row r="245">
          <cell r="B245" t="str">
            <v>AYUDANTE</v>
          </cell>
          <cell r="C245">
            <v>43405</v>
          </cell>
          <cell r="D245" t="str">
            <v>Zona 2</v>
          </cell>
          <cell r="E245">
            <v>63.59</v>
          </cell>
          <cell r="F245">
            <v>10.81</v>
          </cell>
          <cell r="G245">
            <v>124.58</v>
          </cell>
          <cell r="H245">
            <v>292.45999999999998</v>
          </cell>
          <cell r="I245">
            <v>121.86</v>
          </cell>
          <cell r="J245">
            <v>369.39</v>
          </cell>
          <cell r="K245">
            <v>5226.6499999999996</v>
          </cell>
        </row>
        <row r="246">
          <cell r="B246" t="str">
            <v>MEDIO OFICIAL</v>
          </cell>
          <cell r="C246">
            <v>43405</v>
          </cell>
          <cell r="D246" t="str">
            <v>Zona 2</v>
          </cell>
          <cell r="E246">
            <v>69.12</v>
          </cell>
          <cell r="F246">
            <v>11.75</v>
          </cell>
          <cell r="G246">
            <v>124.58</v>
          </cell>
          <cell r="H246">
            <v>292.45999999999998</v>
          </cell>
          <cell r="I246">
            <v>121.86</v>
          </cell>
          <cell r="J246">
            <v>369.39</v>
          </cell>
          <cell r="K246">
            <v>5226.6499999999996</v>
          </cell>
        </row>
        <row r="247">
          <cell r="B247" t="str">
            <v>OFICIAL</v>
          </cell>
          <cell r="C247">
            <v>43405</v>
          </cell>
          <cell r="D247" t="str">
            <v>Zona 2</v>
          </cell>
          <cell r="E247">
            <v>74.959999999999994</v>
          </cell>
          <cell r="F247">
            <v>12.75</v>
          </cell>
          <cell r="G247">
            <v>124.58</v>
          </cell>
          <cell r="H247">
            <v>292.45999999999998</v>
          </cell>
          <cell r="I247">
            <v>121.86</v>
          </cell>
          <cell r="J247">
            <v>369.39</v>
          </cell>
          <cell r="K247">
            <v>5226.6499999999996</v>
          </cell>
        </row>
        <row r="248">
          <cell r="B248" t="str">
            <v>OFICIAL BOLLAND</v>
          </cell>
          <cell r="C248">
            <v>43405</v>
          </cell>
          <cell r="D248" t="str">
            <v>Zona 2</v>
          </cell>
          <cell r="E248">
            <v>88.03</v>
          </cell>
          <cell r="F248">
            <v>14.97</v>
          </cell>
          <cell r="G248">
            <v>124.58</v>
          </cell>
          <cell r="H248">
            <v>292.45999999999998</v>
          </cell>
          <cell r="I248">
            <v>121.86</v>
          </cell>
          <cell r="J248">
            <v>369.39</v>
          </cell>
          <cell r="K248">
            <v>5226.6499999999996</v>
          </cell>
        </row>
        <row r="249">
          <cell r="B249" t="str">
            <v>OFICIAL ESPECIALIZADO</v>
          </cell>
          <cell r="C249">
            <v>43405</v>
          </cell>
          <cell r="D249" t="str">
            <v>Zona 2</v>
          </cell>
          <cell r="E249">
            <v>88.03</v>
          </cell>
          <cell r="F249">
            <v>14.97</v>
          </cell>
          <cell r="G249">
            <v>124.58</v>
          </cell>
          <cell r="H249">
            <v>292.45999999999998</v>
          </cell>
          <cell r="I249">
            <v>121.86</v>
          </cell>
          <cell r="J249">
            <v>369.39</v>
          </cell>
          <cell r="K249">
            <v>5226.6499999999996</v>
          </cell>
        </row>
        <row r="250">
          <cell r="B250" t="str">
            <v>SERENO</v>
          </cell>
          <cell r="C250">
            <v>43405</v>
          </cell>
          <cell r="D250" t="str">
            <v>Zona 2</v>
          </cell>
          <cell r="E250">
            <v>11576.52</v>
          </cell>
          <cell r="F250">
            <v>1968.03</v>
          </cell>
          <cell r="G250">
            <v>124.58</v>
          </cell>
          <cell r="H250">
            <v>292.45999999999998</v>
          </cell>
          <cell r="I250">
            <v>121.86</v>
          </cell>
          <cell r="J250">
            <v>369.39</v>
          </cell>
          <cell r="K250">
            <v>5226.6499999999996</v>
          </cell>
        </row>
        <row r="251">
          <cell r="B251" t="str">
            <v>AYUDANTE</v>
          </cell>
          <cell r="C251">
            <v>43405</v>
          </cell>
          <cell r="D251" t="str">
            <v>Zona 3</v>
          </cell>
          <cell r="E251">
            <v>63.59</v>
          </cell>
          <cell r="F251">
            <v>52.15</v>
          </cell>
          <cell r="G251">
            <v>124.58</v>
          </cell>
          <cell r="H251">
            <v>292.45999999999998</v>
          </cell>
          <cell r="I251">
            <v>121.86</v>
          </cell>
          <cell r="J251">
            <v>522.69000000000005</v>
          </cell>
          <cell r="K251">
            <v>5226.6499999999996</v>
          </cell>
        </row>
        <row r="252">
          <cell r="B252" t="str">
            <v>MEDIO OFICIAL</v>
          </cell>
          <cell r="C252">
            <v>43405</v>
          </cell>
          <cell r="D252" t="str">
            <v>Zona 3</v>
          </cell>
          <cell r="E252">
            <v>69.12</v>
          </cell>
          <cell r="F252">
            <v>56.65</v>
          </cell>
          <cell r="G252">
            <v>124.58</v>
          </cell>
          <cell r="H252">
            <v>292.45999999999998</v>
          </cell>
          <cell r="I252">
            <v>121.86</v>
          </cell>
          <cell r="J252">
            <v>522.69000000000005</v>
          </cell>
          <cell r="K252">
            <v>5226.6499999999996</v>
          </cell>
        </row>
        <row r="253">
          <cell r="B253" t="str">
            <v>OFICIAL</v>
          </cell>
          <cell r="C253">
            <v>43405</v>
          </cell>
          <cell r="D253" t="str">
            <v>Zona 3</v>
          </cell>
          <cell r="E253">
            <v>74.959999999999994</v>
          </cell>
          <cell r="F253">
            <v>61.47</v>
          </cell>
          <cell r="G253">
            <v>124.58</v>
          </cell>
          <cell r="H253">
            <v>292.45999999999998</v>
          </cell>
          <cell r="I253">
            <v>121.86</v>
          </cell>
          <cell r="J253">
            <v>522.69000000000005</v>
          </cell>
          <cell r="K253">
            <v>5226.6499999999996</v>
          </cell>
        </row>
        <row r="254">
          <cell r="B254" t="str">
            <v>OFICIAL BOLLAND</v>
          </cell>
          <cell r="C254">
            <v>43405</v>
          </cell>
          <cell r="D254" t="str">
            <v>Zona 3</v>
          </cell>
          <cell r="E254">
            <v>88.03</v>
          </cell>
          <cell r="F254">
            <v>72.19</v>
          </cell>
          <cell r="G254">
            <v>124.58</v>
          </cell>
          <cell r="H254">
            <v>292.45999999999998</v>
          </cell>
          <cell r="I254">
            <v>121.86</v>
          </cell>
          <cell r="J254">
            <v>522.69000000000005</v>
          </cell>
          <cell r="K254">
            <v>5226.6499999999996</v>
          </cell>
        </row>
        <row r="255">
          <cell r="B255" t="str">
            <v>OFICIAL ESPECIALIZADO</v>
          </cell>
          <cell r="C255">
            <v>43405</v>
          </cell>
          <cell r="D255" t="str">
            <v>Zona 3</v>
          </cell>
          <cell r="E255">
            <v>88.03</v>
          </cell>
          <cell r="F255">
            <v>72.19</v>
          </cell>
          <cell r="G255">
            <v>124.58</v>
          </cell>
          <cell r="H255">
            <v>292.45999999999998</v>
          </cell>
          <cell r="I255">
            <v>121.86</v>
          </cell>
          <cell r="J255">
            <v>522.69000000000005</v>
          </cell>
          <cell r="K255">
            <v>5226.6499999999996</v>
          </cell>
        </row>
        <row r="256">
          <cell r="B256" t="str">
            <v>SERENO</v>
          </cell>
          <cell r="C256">
            <v>43405</v>
          </cell>
          <cell r="D256" t="str">
            <v>Zona 3</v>
          </cell>
          <cell r="E256">
            <v>11576.52</v>
          </cell>
          <cell r="F256">
            <v>9492.77</v>
          </cell>
          <cell r="G256">
            <v>124.58</v>
          </cell>
          <cell r="H256">
            <v>292.45999999999998</v>
          </cell>
          <cell r="I256">
            <v>121.86</v>
          </cell>
          <cell r="J256">
            <v>522.69000000000005</v>
          </cell>
          <cell r="K256">
            <v>5226.6499999999996</v>
          </cell>
        </row>
        <row r="257">
          <cell r="B257" t="str">
            <v>AYUDANTE</v>
          </cell>
          <cell r="C257">
            <v>43405</v>
          </cell>
          <cell r="D257" t="str">
            <v>Zona 4</v>
          </cell>
          <cell r="E257">
            <v>63.59</v>
          </cell>
          <cell r="F257">
            <v>63.59</v>
          </cell>
          <cell r="G257">
            <v>124.58</v>
          </cell>
          <cell r="H257">
            <v>292.45999999999998</v>
          </cell>
          <cell r="I257">
            <v>121.86</v>
          </cell>
          <cell r="J257">
            <v>440.4</v>
          </cell>
          <cell r="K257">
            <v>5226.6499999999996</v>
          </cell>
        </row>
        <row r="258">
          <cell r="B258" t="str">
            <v>MEDIO OFICIAL</v>
          </cell>
          <cell r="C258">
            <v>43405</v>
          </cell>
          <cell r="D258" t="str">
            <v>Zona 4</v>
          </cell>
          <cell r="E258">
            <v>69.12</v>
          </cell>
          <cell r="F258">
            <v>69.12</v>
          </cell>
          <cell r="G258">
            <v>124.58</v>
          </cell>
          <cell r="H258">
            <v>292.45999999999998</v>
          </cell>
          <cell r="I258">
            <v>121.86</v>
          </cell>
          <cell r="J258">
            <v>440.4</v>
          </cell>
          <cell r="K258">
            <v>5226.6499999999996</v>
          </cell>
        </row>
        <row r="259">
          <cell r="B259" t="str">
            <v>OFICIAL</v>
          </cell>
          <cell r="C259">
            <v>43405</v>
          </cell>
          <cell r="D259" t="str">
            <v>Zona 4</v>
          </cell>
          <cell r="E259">
            <v>74.959999999999994</v>
          </cell>
          <cell r="F259">
            <v>74.959999999999994</v>
          </cell>
          <cell r="G259">
            <v>124.58</v>
          </cell>
          <cell r="H259">
            <v>292.45999999999998</v>
          </cell>
          <cell r="I259">
            <v>121.86</v>
          </cell>
          <cell r="J259">
            <v>440.4</v>
          </cell>
          <cell r="K259">
            <v>5226.6499999999996</v>
          </cell>
        </row>
        <row r="260">
          <cell r="B260" t="str">
            <v>OFICIAL BOLLAND</v>
          </cell>
          <cell r="C260">
            <v>43405</v>
          </cell>
          <cell r="D260" t="str">
            <v>Zona 4</v>
          </cell>
          <cell r="E260">
            <v>88.03</v>
          </cell>
          <cell r="F260">
            <v>88.03</v>
          </cell>
          <cell r="G260">
            <v>124.58</v>
          </cell>
          <cell r="H260">
            <v>292.45999999999998</v>
          </cell>
          <cell r="I260">
            <v>121.86</v>
          </cell>
          <cell r="J260">
            <v>440.4</v>
          </cell>
          <cell r="K260">
            <v>5226.6499999999996</v>
          </cell>
        </row>
        <row r="261">
          <cell r="B261" t="str">
            <v>OFICIAL ESPECIALIZADO</v>
          </cell>
          <cell r="C261">
            <v>43405</v>
          </cell>
          <cell r="D261" t="str">
            <v>Zona 4</v>
          </cell>
          <cell r="E261">
            <v>88.03</v>
          </cell>
          <cell r="F261">
            <v>88.03</v>
          </cell>
          <cell r="G261">
            <v>124.58</v>
          </cell>
          <cell r="H261">
            <v>292.45999999999998</v>
          </cell>
          <cell r="I261">
            <v>121.86</v>
          </cell>
          <cell r="J261">
            <v>440.4</v>
          </cell>
          <cell r="K261">
            <v>5226.6499999999996</v>
          </cell>
        </row>
        <row r="262">
          <cell r="B262" t="str">
            <v>SERENO</v>
          </cell>
          <cell r="C262">
            <v>43405</v>
          </cell>
          <cell r="D262" t="str">
            <v>Zona 4</v>
          </cell>
          <cell r="E262">
            <v>11576.52</v>
          </cell>
          <cell r="F262">
            <v>11576.52</v>
          </cell>
          <cell r="G262">
            <v>124.58</v>
          </cell>
          <cell r="H262">
            <v>292.45999999999998</v>
          </cell>
          <cell r="I262">
            <v>121.86</v>
          </cell>
          <cell r="J262">
            <v>440.4</v>
          </cell>
          <cell r="K262">
            <v>5226.6499999999996</v>
          </cell>
        </row>
      </sheetData>
      <sheetData sheetId="7">
        <row r="6">
          <cell r="B6">
            <v>42917</v>
          </cell>
          <cell r="C6">
            <v>43009</v>
          </cell>
          <cell r="D6">
            <v>43191</v>
          </cell>
          <cell r="E6">
            <v>43282</v>
          </cell>
          <cell r="F6">
            <v>43374</v>
          </cell>
          <cell r="G6">
            <v>43405</v>
          </cell>
        </row>
        <row r="7">
          <cell r="A7" t="str">
            <v>Vianda Ayuda Alimentaria</v>
          </cell>
          <cell r="B7">
            <v>262</v>
          </cell>
          <cell r="C7">
            <v>286</v>
          </cell>
          <cell r="D7">
            <v>321</v>
          </cell>
          <cell r="E7">
            <v>336</v>
          </cell>
          <cell r="F7">
            <v>359</v>
          </cell>
          <cell r="G7">
            <v>389</v>
          </cell>
        </row>
        <row r="8">
          <cell r="A8" t="str">
            <v>Asig. Vianda Comp. No Rem.</v>
          </cell>
          <cell r="B8">
            <v>1846</v>
          </cell>
          <cell r="C8">
            <v>1846</v>
          </cell>
          <cell r="D8">
            <v>1846</v>
          </cell>
          <cell r="E8">
            <v>1846</v>
          </cell>
          <cell r="F8">
            <v>1846</v>
          </cell>
          <cell r="G8">
            <v>1846</v>
          </cell>
        </row>
      </sheetData>
      <sheetData sheetId="8" refreshError="1"/>
      <sheetData sheetId="9">
        <row r="5">
          <cell r="B5" t="str">
            <v>Seleccionar Jurisdicción</v>
          </cell>
        </row>
      </sheetData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grama de trabajo"/>
      <sheetName val="FUERA DE CONVENIO"/>
      <sheetName val="UOCRA"/>
      <sheetName val="P. PRIVADO"/>
      <sheetName val="P. JERARQUICO"/>
      <sheetName val="BD_ESCALAS.PETROLERO"/>
      <sheetName val="BD_ADICIONALES.PETROLERO"/>
      <sheetName val="BD_ESCALAS.UOCRA"/>
      <sheetName val="BD_ADICIONALES.FC"/>
      <sheetName val="BD_ZONAS"/>
      <sheetName val="IVA"/>
    </sheetNames>
    <sheetDataSet>
      <sheetData sheetId="0"/>
      <sheetData sheetId="1">
        <row r="8">
          <cell r="D8">
            <v>43405</v>
          </cell>
        </row>
      </sheetData>
      <sheetData sheetId="2">
        <row r="8">
          <cell r="D8">
            <v>43374</v>
          </cell>
        </row>
      </sheetData>
      <sheetData sheetId="3"/>
      <sheetData sheetId="4"/>
      <sheetData sheetId="5">
        <row r="7">
          <cell r="BA7" t="str">
            <v>PETROLERO CHUBUT (605/10)</v>
          </cell>
        </row>
      </sheetData>
      <sheetData sheetId="6">
        <row r="6">
          <cell r="BE6" t="str">
            <v>ASIG. VIANDA COMP. NO REM.</v>
          </cell>
        </row>
      </sheetData>
      <sheetData sheetId="7">
        <row r="103">
          <cell r="B103" t="str">
            <v>AYUDANTE</v>
          </cell>
          <cell r="C103">
            <v>42736</v>
          </cell>
          <cell r="D103" t="str">
            <v>Zona 1</v>
          </cell>
          <cell r="E103">
            <v>39.01</v>
          </cell>
          <cell r="F103">
            <v>0</v>
          </cell>
          <cell r="G103">
            <v>68.12</v>
          </cell>
          <cell r="H103">
            <v>179.4</v>
          </cell>
          <cell r="I103">
            <v>0</v>
          </cell>
          <cell r="J103">
            <v>226.58</v>
          </cell>
          <cell r="K103">
            <v>3206.15</v>
          </cell>
        </row>
        <row r="104">
          <cell r="B104" t="str">
            <v>MEDIO OFICIAL</v>
          </cell>
          <cell r="C104">
            <v>42736</v>
          </cell>
          <cell r="D104" t="str">
            <v>Zona 1</v>
          </cell>
          <cell r="E104">
            <v>42.39</v>
          </cell>
          <cell r="F104">
            <v>0</v>
          </cell>
          <cell r="G104">
            <v>68.12</v>
          </cell>
          <cell r="H104">
            <v>179.4</v>
          </cell>
          <cell r="I104">
            <v>0</v>
          </cell>
          <cell r="J104">
            <v>226.58</v>
          </cell>
          <cell r="K104">
            <v>3206.15</v>
          </cell>
        </row>
        <row r="105">
          <cell r="B105" t="str">
            <v>OFICIAL</v>
          </cell>
          <cell r="C105">
            <v>42736</v>
          </cell>
          <cell r="D105" t="str">
            <v>Zona 1</v>
          </cell>
          <cell r="E105">
            <v>45.99</v>
          </cell>
          <cell r="F105">
            <v>0</v>
          </cell>
          <cell r="G105">
            <v>68.12</v>
          </cell>
          <cell r="H105">
            <v>179.4</v>
          </cell>
          <cell r="I105">
            <v>0</v>
          </cell>
          <cell r="J105">
            <v>226.58</v>
          </cell>
          <cell r="K105">
            <v>3206.15</v>
          </cell>
        </row>
        <row r="106">
          <cell r="B106" t="str">
            <v>OFICIAL BOLLAND</v>
          </cell>
          <cell r="C106">
            <v>42736</v>
          </cell>
          <cell r="D106" t="str">
            <v>Zona 1</v>
          </cell>
          <cell r="E106">
            <v>54</v>
          </cell>
          <cell r="F106">
            <v>0</v>
          </cell>
          <cell r="G106">
            <v>68.12</v>
          </cell>
          <cell r="H106">
            <v>179.4</v>
          </cell>
          <cell r="I106">
            <v>0</v>
          </cell>
          <cell r="J106">
            <v>226.58</v>
          </cell>
          <cell r="K106">
            <v>3206.15</v>
          </cell>
        </row>
        <row r="107">
          <cell r="B107" t="str">
            <v>OFICIAL ESPECIALIZADO</v>
          </cell>
          <cell r="C107">
            <v>42736</v>
          </cell>
          <cell r="D107" t="str">
            <v>Zona 1</v>
          </cell>
          <cell r="E107">
            <v>54</v>
          </cell>
          <cell r="F107">
            <v>0</v>
          </cell>
          <cell r="G107">
            <v>68.12</v>
          </cell>
          <cell r="H107">
            <v>179.4</v>
          </cell>
          <cell r="I107">
            <v>0</v>
          </cell>
          <cell r="J107">
            <v>226.58</v>
          </cell>
          <cell r="K107">
            <v>3206.15</v>
          </cell>
        </row>
        <row r="108">
          <cell r="B108" t="str">
            <v>AYUDANTE</v>
          </cell>
          <cell r="C108">
            <v>42736</v>
          </cell>
          <cell r="D108" t="str">
            <v>Zona 2</v>
          </cell>
          <cell r="E108">
            <v>39.01</v>
          </cell>
          <cell r="F108">
            <v>6.63</v>
          </cell>
          <cell r="G108">
            <v>76.430000000000007</v>
          </cell>
          <cell r="H108">
            <v>179.4</v>
          </cell>
          <cell r="I108">
            <v>74.75</v>
          </cell>
          <cell r="J108">
            <v>226.58</v>
          </cell>
          <cell r="K108">
            <v>3206.15</v>
          </cell>
        </row>
        <row r="109">
          <cell r="B109" t="str">
            <v>MEDIO OFICIAL</v>
          </cell>
          <cell r="C109">
            <v>42736</v>
          </cell>
          <cell r="D109" t="str">
            <v>Zona 2</v>
          </cell>
          <cell r="E109">
            <v>42.39</v>
          </cell>
          <cell r="F109">
            <v>7.22</v>
          </cell>
          <cell r="G109">
            <v>76.430000000000007</v>
          </cell>
          <cell r="H109">
            <v>179.4</v>
          </cell>
          <cell r="I109">
            <v>74.75</v>
          </cell>
          <cell r="J109">
            <v>226.58</v>
          </cell>
          <cell r="K109">
            <v>3206.15</v>
          </cell>
        </row>
        <row r="110">
          <cell r="B110" t="str">
            <v>OFICIAL</v>
          </cell>
          <cell r="C110">
            <v>42736</v>
          </cell>
          <cell r="D110" t="str">
            <v>Zona 2</v>
          </cell>
          <cell r="E110">
            <v>45.99</v>
          </cell>
          <cell r="F110">
            <v>7.83</v>
          </cell>
          <cell r="G110">
            <v>76.430000000000007</v>
          </cell>
          <cell r="H110">
            <v>179.4</v>
          </cell>
          <cell r="I110">
            <v>74.75</v>
          </cell>
          <cell r="J110">
            <v>226.58</v>
          </cell>
          <cell r="K110">
            <v>3206.15</v>
          </cell>
        </row>
        <row r="111">
          <cell r="B111" t="str">
            <v>OFICIAL BOLLAND</v>
          </cell>
          <cell r="C111">
            <v>42736</v>
          </cell>
          <cell r="D111" t="str">
            <v>Zona 2</v>
          </cell>
          <cell r="E111">
            <v>54</v>
          </cell>
          <cell r="F111">
            <v>9.19</v>
          </cell>
          <cell r="G111">
            <v>76.430000000000007</v>
          </cell>
          <cell r="H111">
            <v>179.4</v>
          </cell>
          <cell r="I111">
            <v>74.75</v>
          </cell>
          <cell r="J111">
            <v>226.58</v>
          </cell>
          <cell r="K111">
            <v>3206.15</v>
          </cell>
        </row>
        <row r="112">
          <cell r="B112" t="str">
            <v>OFICIAL ESPECIALIZADO</v>
          </cell>
          <cell r="C112">
            <v>42736</v>
          </cell>
          <cell r="D112" t="str">
            <v>Zona 2</v>
          </cell>
          <cell r="E112">
            <v>54</v>
          </cell>
          <cell r="F112">
            <v>9.19</v>
          </cell>
          <cell r="G112">
            <v>76.430000000000007</v>
          </cell>
          <cell r="H112">
            <v>179.4</v>
          </cell>
          <cell r="I112">
            <v>74.75</v>
          </cell>
          <cell r="J112">
            <v>226.58</v>
          </cell>
          <cell r="K112">
            <v>3206.15</v>
          </cell>
        </row>
        <row r="113">
          <cell r="B113" t="str">
            <v>AYUDANTE</v>
          </cell>
          <cell r="C113">
            <v>42736</v>
          </cell>
          <cell r="D113" t="str">
            <v>Zona 3</v>
          </cell>
          <cell r="E113">
            <v>39.01</v>
          </cell>
          <cell r="F113">
            <v>31.98</v>
          </cell>
          <cell r="G113">
            <v>76.430000000000007</v>
          </cell>
          <cell r="H113">
            <v>179.4</v>
          </cell>
          <cell r="I113">
            <v>74.75</v>
          </cell>
          <cell r="J113">
            <v>320.63</v>
          </cell>
          <cell r="K113">
            <v>3206.15</v>
          </cell>
        </row>
        <row r="114">
          <cell r="B114" t="str">
            <v>MEDIO OFICIAL</v>
          </cell>
          <cell r="C114">
            <v>42736</v>
          </cell>
          <cell r="D114" t="str">
            <v>Zona 3</v>
          </cell>
          <cell r="E114">
            <v>42.39</v>
          </cell>
          <cell r="F114">
            <v>34.76</v>
          </cell>
          <cell r="G114">
            <v>76.430000000000007</v>
          </cell>
          <cell r="H114">
            <v>179.4</v>
          </cell>
          <cell r="I114">
            <v>74.75</v>
          </cell>
          <cell r="J114">
            <v>320.63</v>
          </cell>
          <cell r="K114">
            <v>3206.15</v>
          </cell>
        </row>
        <row r="115">
          <cell r="B115" t="str">
            <v>OFICIAL</v>
          </cell>
          <cell r="C115">
            <v>42736</v>
          </cell>
          <cell r="D115" t="str">
            <v>Zona 3</v>
          </cell>
          <cell r="E115">
            <v>45.99</v>
          </cell>
          <cell r="F115">
            <v>37.71</v>
          </cell>
          <cell r="G115">
            <v>76.430000000000007</v>
          </cell>
          <cell r="H115">
            <v>179.4</v>
          </cell>
          <cell r="I115">
            <v>74.75</v>
          </cell>
          <cell r="J115">
            <v>320.63</v>
          </cell>
          <cell r="K115">
            <v>3206.15</v>
          </cell>
        </row>
        <row r="116">
          <cell r="B116" t="str">
            <v>OFICIAL BOLLAND</v>
          </cell>
          <cell r="C116">
            <v>42736</v>
          </cell>
          <cell r="D116" t="str">
            <v>Zona 3</v>
          </cell>
          <cell r="E116">
            <v>54</v>
          </cell>
          <cell r="F116">
            <v>44.28</v>
          </cell>
          <cell r="G116">
            <v>76.430000000000007</v>
          </cell>
          <cell r="H116">
            <v>179.4</v>
          </cell>
          <cell r="I116">
            <v>74.75</v>
          </cell>
          <cell r="J116">
            <v>320.63</v>
          </cell>
          <cell r="K116">
            <v>3206.15</v>
          </cell>
        </row>
        <row r="117">
          <cell r="B117" t="str">
            <v>OFICIAL ESPECIALIZADO</v>
          </cell>
          <cell r="C117">
            <v>42736</v>
          </cell>
          <cell r="D117" t="str">
            <v>Zona 3</v>
          </cell>
          <cell r="E117">
            <v>54</v>
          </cell>
          <cell r="F117">
            <v>44.28</v>
          </cell>
          <cell r="G117">
            <v>76.430000000000007</v>
          </cell>
          <cell r="H117">
            <v>179.4</v>
          </cell>
          <cell r="I117">
            <v>74.75</v>
          </cell>
          <cell r="J117">
            <v>320.63</v>
          </cell>
          <cell r="K117">
            <v>3206.15</v>
          </cell>
        </row>
        <row r="118">
          <cell r="B118" t="str">
            <v>AYUDANTE</v>
          </cell>
          <cell r="C118">
            <v>42736</v>
          </cell>
          <cell r="D118" t="str">
            <v>Zona 4</v>
          </cell>
          <cell r="E118">
            <v>39.01</v>
          </cell>
          <cell r="F118">
            <v>39.01</v>
          </cell>
          <cell r="G118">
            <v>76.430000000000007</v>
          </cell>
          <cell r="H118">
            <v>179.4</v>
          </cell>
          <cell r="I118">
            <v>74.75</v>
          </cell>
          <cell r="J118">
            <v>270.14</v>
          </cell>
          <cell r="K118">
            <v>3206.15</v>
          </cell>
        </row>
        <row r="119">
          <cell r="B119" t="str">
            <v>MEDIO OFICIAL</v>
          </cell>
          <cell r="C119">
            <v>42736</v>
          </cell>
          <cell r="D119" t="str">
            <v>Zona 4</v>
          </cell>
          <cell r="E119">
            <v>42.39</v>
          </cell>
          <cell r="F119">
            <v>42.39</v>
          </cell>
          <cell r="G119">
            <v>76.430000000000007</v>
          </cell>
          <cell r="H119">
            <v>179.4</v>
          </cell>
          <cell r="I119">
            <v>74.75</v>
          </cell>
          <cell r="J119">
            <v>270.14</v>
          </cell>
          <cell r="K119">
            <v>3206.15</v>
          </cell>
        </row>
        <row r="120">
          <cell r="B120" t="str">
            <v>OFICIAL</v>
          </cell>
          <cell r="C120">
            <v>42736</v>
          </cell>
          <cell r="D120" t="str">
            <v>Zona 4</v>
          </cell>
          <cell r="E120">
            <v>45.99</v>
          </cell>
          <cell r="F120">
            <v>45.99</v>
          </cell>
          <cell r="G120">
            <v>76.430000000000007</v>
          </cell>
          <cell r="H120">
            <v>179.4</v>
          </cell>
          <cell r="I120">
            <v>74.75</v>
          </cell>
          <cell r="J120">
            <v>270.14</v>
          </cell>
          <cell r="K120">
            <v>3206.15</v>
          </cell>
        </row>
        <row r="121">
          <cell r="B121" t="str">
            <v>OFICIAL BOLLAND</v>
          </cell>
          <cell r="C121">
            <v>42736</v>
          </cell>
          <cell r="D121" t="str">
            <v>Zona 4</v>
          </cell>
          <cell r="E121">
            <v>54</v>
          </cell>
          <cell r="F121">
            <v>54</v>
          </cell>
          <cell r="G121">
            <v>76.430000000000007</v>
          </cell>
          <cell r="H121">
            <v>179.4</v>
          </cell>
          <cell r="I121">
            <v>74.75</v>
          </cell>
          <cell r="J121">
            <v>270.14</v>
          </cell>
          <cell r="K121">
            <v>3206.15</v>
          </cell>
        </row>
        <row r="122">
          <cell r="B122" t="str">
            <v>OFICIAL ESPECIALIZADO</v>
          </cell>
          <cell r="C122">
            <v>42736</v>
          </cell>
          <cell r="D122" t="str">
            <v>Zona 4</v>
          </cell>
          <cell r="E122">
            <v>54</v>
          </cell>
          <cell r="F122">
            <v>54</v>
          </cell>
          <cell r="G122">
            <v>76.430000000000007</v>
          </cell>
          <cell r="H122">
            <v>179.4</v>
          </cell>
          <cell r="I122">
            <v>74.75</v>
          </cell>
          <cell r="J122">
            <v>270.14</v>
          </cell>
          <cell r="K122">
            <v>3206.15</v>
          </cell>
        </row>
        <row r="123">
          <cell r="B123" t="str">
            <v>AYUDANTE</v>
          </cell>
          <cell r="C123">
            <v>42917</v>
          </cell>
          <cell r="D123" t="str">
            <v>Zona 1</v>
          </cell>
          <cell r="E123">
            <v>42.91</v>
          </cell>
          <cell r="F123">
            <v>0</v>
          </cell>
          <cell r="G123">
            <v>74.930000000000007</v>
          </cell>
          <cell r="H123">
            <v>197.34</v>
          </cell>
          <cell r="I123">
            <v>0</v>
          </cell>
          <cell r="J123">
            <v>249.24</v>
          </cell>
          <cell r="K123">
            <v>3526.77</v>
          </cell>
        </row>
        <row r="124">
          <cell r="B124" t="str">
            <v>MEDIO OFICIAL</v>
          </cell>
          <cell r="C124">
            <v>42917</v>
          </cell>
          <cell r="D124" t="str">
            <v>Zona 1</v>
          </cell>
          <cell r="E124">
            <v>46.63</v>
          </cell>
          <cell r="F124">
            <v>0</v>
          </cell>
          <cell r="G124">
            <v>74.930000000000007</v>
          </cell>
          <cell r="H124">
            <v>197.34</v>
          </cell>
          <cell r="I124">
            <v>0</v>
          </cell>
          <cell r="J124">
            <v>249.24</v>
          </cell>
          <cell r="K124">
            <v>3526.77</v>
          </cell>
        </row>
        <row r="125">
          <cell r="B125" t="str">
            <v>OFICIAL</v>
          </cell>
          <cell r="C125">
            <v>42917</v>
          </cell>
          <cell r="D125" t="str">
            <v>Zona 1</v>
          </cell>
          <cell r="E125">
            <v>50.59</v>
          </cell>
          <cell r="F125">
            <v>0</v>
          </cell>
          <cell r="G125">
            <v>74.930000000000007</v>
          </cell>
          <cell r="H125">
            <v>197.34</v>
          </cell>
          <cell r="I125">
            <v>0</v>
          </cell>
          <cell r="J125">
            <v>249.24</v>
          </cell>
          <cell r="K125">
            <v>3526.77</v>
          </cell>
        </row>
        <row r="126">
          <cell r="B126" t="str">
            <v>OFICIAL BOLLAND</v>
          </cell>
          <cell r="C126">
            <v>42917</v>
          </cell>
          <cell r="D126" t="str">
            <v>Zona 1</v>
          </cell>
          <cell r="E126">
            <v>59.4</v>
          </cell>
          <cell r="F126">
            <v>0</v>
          </cell>
          <cell r="G126">
            <v>74.930000000000007</v>
          </cell>
          <cell r="H126">
            <v>197.34</v>
          </cell>
          <cell r="I126">
            <v>0</v>
          </cell>
          <cell r="J126">
            <v>249.24</v>
          </cell>
          <cell r="K126">
            <v>3526.77</v>
          </cell>
        </row>
        <row r="127">
          <cell r="B127" t="str">
            <v>OFICIAL ESPECIALIZADO</v>
          </cell>
          <cell r="C127">
            <v>42917</v>
          </cell>
          <cell r="D127" t="str">
            <v>Zona 1</v>
          </cell>
          <cell r="E127">
            <v>59.4</v>
          </cell>
          <cell r="F127">
            <v>0</v>
          </cell>
          <cell r="G127">
            <v>74.930000000000007</v>
          </cell>
          <cell r="H127">
            <v>197.34</v>
          </cell>
          <cell r="I127">
            <v>0</v>
          </cell>
          <cell r="J127">
            <v>249.24</v>
          </cell>
          <cell r="K127">
            <v>3526.77</v>
          </cell>
        </row>
        <row r="128">
          <cell r="B128" t="str">
            <v>AYUDANTE</v>
          </cell>
          <cell r="C128">
            <v>42917</v>
          </cell>
          <cell r="D128" t="str">
            <v>Zona 2</v>
          </cell>
          <cell r="E128">
            <v>42.91</v>
          </cell>
          <cell r="F128">
            <v>7.29</v>
          </cell>
          <cell r="G128">
            <v>84.07</v>
          </cell>
          <cell r="H128">
            <v>197.34</v>
          </cell>
          <cell r="I128">
            <v>82.23</v>
          </cell>
          <cell r="J128">
            <v>249.24</v>
          </cell>
          <cell r="K128">
            <v>3526.77</v>
          </cell>
        </row>
        <row r="129">
          <cell r="B129" t="str">
            <v>MEDIO OFICIAL</v>
          </cell>
          <cell r="C129">
            <v>42917</v>
          </cell>
          <cell r="D129" t="str">
            <v>Zona 2</v>
          </cell>
          <cell r="E129">
            <v>46.63</v>
          </cell>
          <cell r="F129">
            <v>7.94</v>
          </cell>
          <cell r="G129">
            <v>84.07</v>
          </cell>
          <cell r="H129">
            <v>197.34</v>
          </cell>
          <cell r="I129">
            <v>82.23</v>
          </cell>
          <cell r="J129">
            <v>249.24</v>
          </cell>
          <cell r="K129">
            <v>3526.77</v>
          </cell>
        </row>
        <row r="130">
          <cell r="B130" t="str">
            <v>OFICIAL</v>
          </cell>
          <cell r="C130">
            <v>42917</v>
          </cell>
          <cell r="D130" t="str">
            <v>Zona 2</v>
          </cell>
          <cell r="E130">
            <v>50.59</v>
          </cell>
          <cell r="F130">
            <v>8.61</v>
          </cell>
          <cell r="G130">
            <v>84.07</v>
          </cell>
          <cell r="H130">
            <v>197.34</v>
          </cell>
          <cell r="I130">
            <v>82.23</v>
          </cell>
          <cell r="J130">
            <v>249.24</v>
          </cell>
          <cell r="K130">
            <v>3526.77</v>
          </cell>
        </row>
        <row r="131">
          <cell r="B131" t="str">
            <v>OFICIAL BOLLAND</v>
          </cell>
          <cell r="C131">
            <v>42917</v>
          </cell>
          <cell r="D131" t="str">
            <v>Zona 2</v>
          </cell>
          <cell r="E131">
            <v>59.4</v>
          </cell>
          <cell r="F131">
            <v>10.11</v>
          </cell>
          <cell r="G131">
            <v>84.07</v>
          </cell>
          <cell r="H131">
            <v>197.34</v>
          </cell>
          <cell r="I131">
            <v>82.23</v>
          </cell>
          <cell r="J131">
            <v>249.24</v>
          </cell>
          <cell r="K131">
            <v>3526.77</v>
          </cell>
        </row>
        <row r="132">
          <cell r="B132" t="str">
            <v>OFICIAL ESPECIALIZADO</v>
          </cell>
          <cell r="C132">
            <v>42917</v>
          </cell>
          <cell r="D132" t="str">
            <v>Zona 2</v>
          </cell>
          <cell r="E132">
            <v>59.4</v>
          </cell>
          <cell r="F132">
            <v>10.11</v>
          </cell>
          <cell r="G132">
            <v>84.07</v>
          </cell>
          <cell r="H132">
            <v>197.34</v>
          </cell>
          <cell r="I132">
            <v>82.23</v>
          </cell>
          <cell r="J132">
            <v>249.24</v>
          </cell>
          <cell r="K132">
            <v>3526.77</v>
          </cell>
        </row>
        <row r="133">
          <cell r="B133" t="str">
            <v>AYUDANTE</v>
          </cell>
          <cell r="C133">
            <v>42917</v>
          </cell>
          <cell r="D133" t="str">
            <v>Zona 3</v>
          </cell>
          <cell r="E133">
            <v>42.91</v>
          </cell>
          <cell r="F133">
            <v>35.18</v>
          </cell>
          <cell r="G133">
            <v>84.07</v>
          </cell>
          <cell r="H133">
            <v>197.34</v>
          </cell>
          <cell r="I133">
            <v>82.23</v>
          </cell>
          <cell r="J133">
            <v>352.69</v>
          </cell>
          <cell r="K133">
            <v>3526.77</v>
          </cell>
        </row>
        <row r="134">
          <cell r="B134" t="str">
            <v>MEDIO OFICIAL</v>
          </cell>
          <cell r="C134">
            <v>42917</v>
          </cell>
          <cell r="D134" t="str">
            <v>Zona 3</v>
          </cell>
          <cell r="E134">
            <v>46.63</v>
          </cell>
          <cell r="F134">
            <v>38.24</v>
          </cell>
          <cell r="G134">
            <v>84.07</v>
          </cell>
          <cell r="H134">
            <v>197.34</v>
          </cell>
          <cell r="I134">
            <v>82.23</v>
          </cell>
          <cell r="J134">
            <v>352.69</v>
          </cell>
          <cell r="K134">
            <v>3526.77</v>
          </cell>
        </row>
        <row r="135">
          <cell r="B135" t="str">
            <v>OFICIAL</v>
          </cell>
          <cell r="C135">
            <v>42917</v>
          </cell>
          <cell r="D135" t="str">
            <v>Zona 3</v>
          </cell>
          <cell r="E135">
            <v>50.59</v>
          </cell>
          <cell r="F135">
            <v>41.48</v>
          </cell>
          <cell r="G135">
            <v>84.07</v>
          </cell>
          <cell r="H135">
            <v>197.34</v>
          </cell>
          <cell r="I135">
            <v>82.23</v>
          </cell>
          <cell r="J135">
            <v>352.69</v>
          </cell>
          <cell r="K135">
            <v>3526.77</v>
          </cell>
        </row>
        <row r="136">
          <cell r="B136" t="str">
            <v>OFICIAL BOLLAND</v>
          </cell>
          <cell r="C136">
            <v>42917</v>
          </cell>
          <cell r="D136" t="str">
            <v>Zona 3</v>
          </cell>
          <cell r="E136">
            <v>59.4</v>
          </cell>
          <cell r="F136">
            <v>48.71</v>
          </cell>
          <cell r="G136">
            <v>84.07</v>
          </cell>
          <cell r="H136">
            <v>197.34</v>
          </cell>
          <cell r="I136">
            <v>82.23</v>
          </cell>
          <cell r="J136">
            <v>352.69</v>
          </cell>
          <cell r="K136">
            <v>3526.77</v>
          </cell>
        </row>
        <row r="137">
          <cell r="B137" t="str">
            <v>OFICIAL ESPECIALIZADO</v>
          </cell>
          <cell r="C137">
            <v>42917</v>
          </cell>
          <cell r="D137" t="str">
            <v>Zona 3</v>
          </cell>
          <cell r="E137">
            <v>59.4</v>
          </cell>
          <cell r="F137">
            <v>48.71</v>
          </cell>
          <cell r="G137">
            <v>84.07</v>
          </cell>
          <cell r="H137">
            <v>197.34</v>
          </cell>
          <cell r="I137">
            <v>82.23</v>
          </cell>
          <cell r="J137">
            <v>352.69</v>
          </cell>
          <cell r="K137">
            <v>3526.77</v>
          </cell>
        </row>
        <row r="138">
          <cell r="B138" t="str">
            <v>AYUDANTE</v>
          </cell>
          <cell r="C138">
            <v>42917</v>
          </cell>
          <cell r="D138" t="str">
            <v>Zona 4</v>
          </cell>
          <cell r="E138">
            <v>42.91</v>
          </cell>
          <cell r="F138">
            <v>42.91</v>
          </cell>
          <cell r="G138">
            <v>84.07</v>
          </cell>
          <cell r="H138">
            <v>197.34</v>
          </cell>
          <cell r="I138">
            <v>82.23</v>
          </cell>
          <cell r="J138">
            <v>297.14999999999998</v>
          </cell>
          <cell r="K138">
            <v>3526.77</v>
          </cell>
        </row>
        <row r="139">
          <cell r="B139" t="str">
            <v>MEDIO OFICIAL</v>
          </cell>
          <cell r="C139">
            <v>42917</v>
          </cell>
          <cell r="D139" t="str">
            <v>Zona 4</v>
          </cell>
          <cell r="E139">
            <v>46.63</v>
          </cell>
          <cell r="F139">
            <v>46.63</v>
          </cell>
          <cell r="G139">
            <v>84.07</v>
          </cell>
          <cell r="H139">
            <v>197.34</v>
          </cell>
          <cell r="I139">
            <v>82.23</v>
          </cell>
          <cell r="J139">
            <v>297.14999999999998</v>
          </cell>
          <cell r="K139">
            <v>3526.77</v>
          </cell>
        </row>
        <row r="140">
          <cell r="B140" t="str">
            <v>OFICIAL</v>
          </cell>
          <cell r="C140">
            <v>42917</v>
          </cell>
          <cell r="D140" t="str">
            <v>Zona 4</v>
          </cell>
          <cell r="E140">
            <v>50.59</v>
          </cell>
          <cell r="F140">
            <v>50.59</v>
          </cell>
          <cell r="G140">
            <v>84.07</v>
          </cell>
          <cell r="H140">
            <v>197.34</v>
          </cell>
          <cell r="I140">
            <v>82.23</v>
          </cell>
          <cell r="J140">
            <v>297.14999999999998</v>
          </cell>
          <cell r="K140">
            <v>3526.77</v>
          </cell>
        </row>
        <row r="141">
          <cell r="B141" t="str">
            <v>OFICIAL BOLLAND</v>
          </cell>
          <cell r="C141">
            <v>42917</v>
          </cell>
          <cell r="D141" t="str">
            <v>Zona 4</v>
          </cell>
          <cell r="E141">
            <v>59.4</v>
          </cell>
          <cell r="F141">
            <v>59.4</v>
          </cell>
          <cell r="G141">
            <v>84.07</v>
          </cell>
          <cell r="H141">
            <v>197.34</v>
          </cell>
          <cell r="I141">
            <v>82.23</v>
          </cell>
          <cell r="J141">
            <v>297.14999999999998</v>
          </cell>
          <cell r="K141">
            <v>3526.77</v>
          </cell>
        </row>
        <row r="142">
          <cell r="B142" t="str">
            <v>OFICIAL ESPECIALIZADO</v>
          </cell>
          <cell r="C142">
            <v>42917</v>
          </cell>
          <cell r="D142" t="str">
            <v>Zona 4</v>
          </cell>
          <cell r="E142">
            <v>59.4</v>
          </cell>
          <cell r="F142">
            <v>59.4</v>
          </cell>
          <cell r="G142">
            <v>84.07</v>
          </cell>
          <cell r="H142">
            <v>197.34</v>
          </cell>
          <cell r="I142">
            <v>82.23</v>
          </cell>
          <cell r="J142">
            <v>297.14999999999998</v>
          </cell>
          <cell r="K142">
            <v>3526.77</v>
          </cell>
        </row>
        <row r="143">
          <cell r="B143" t="str">
            <v>AYUDANTE</v>
          </cell>
          <cell r="C143">
            <v>43009</v>
          </cell>
          <cell r="D143" t="str">
            <v>Zona 1</v>
          </cell>
          <cell r="E143">
            <v>46.81</v>
          </cell>
          <cell r="F143">
            <v>0</v>
          </cell>
          <cell r="G143">
            <v>81.739999999999995</v>
          </cell>
          <cell r="H143">
            <v>215.28</v>
          </cell>
          <cell r="I143">
            <v>0</v>
          </cell>
          <cell r="J143">
            <v>271.89999999999998</v>
          </cell>
          <cell r="K143">
            <v>3847.38</v>
          </cell>
        </row>
        <row r="144">
          <cell r="B144" t="str">
            <v>MEDIO OFICIAL</v>
          </cell>
          <cell r="C144">
            <v>43009</v>
          </cell>
          <cell r="D144" t="str">
            <v>Zona 1</v>
          </cell>
          <cell r="E144">
            <v>50.87</v>
          </cell>
          <cell r="F144">
            <v>0</v>
          </cell>
          <cell r="G144">
            <v>81.739999999999995</v>
          </cell>
          <cell r="H144">
            <v>215.28</v>
          </cell>
          <cell r="I144">
            <v>0</v>
          </cell>
          <cell r="J144">
            <v>271.89999999999998</v>
          </cell>
          <cell r="K144">
            <v>3847.38</v>
          </cell>
        </row>
        <row r="145">
          <cell r="B145" t="str">
            <v>OFICIAL</v>
          </cell>
          <cell r="C145">
            <v>43009</v>
          </cell>
          <cell r="D145" t="str">
            <v>Zona 1</v>
          </cell>
          <cell r="E145">
            <v>55.19</v>
          </cell>
          <cell r="F145">
            <v>0</v>
          </cell>
          <cell r="G145">
            <v>81.739999999999995</v>
          </cell>
          <cell r="H145">
            <v>215.28</v>
          </cell>
          <cell r="I145">
            <v>0</v>
          </cell>
          <cell r="J145">
            <v>271.89999999999998</v>
          </cell>
          <cell r="K145">
            <v>3847.38</v>
          </cell>
        </row>
        <row r="146">
          <cell r="B146" t="str">
            <v>OFICIAL BOLLAND</v>
          </cell>
          <cell r="C146">
            <v>43009</v>
          </cell>
          <cell r="D146" t="str">
            <v>Zona 1</v>
          </cell>
          <cell r="E146">
            <v>64.8</v>
          </cell>
          <cell r="F146">
            <v>0</v>
          </cell>
          <cell r="G146">
            <v>81.739999999999995</v>
          </cell>
          <cell r="H146">
            <v>215.28</v>
          </cell>
          <cell r="I146">
            <v>0</v>
          </cell>
          <cell r="J146">
            <v>271.89999999999998</v>
          </cell>
          <cell r="K146">
            <v>3847.38</v>
          </cell>
        </row>
        <row r="147">
          <cell r="B147" t="str">
            <v>OFICIAL ESPECIALIZADO</v>
          </cell>
          <cell r="C147">
            <v>43009</v>
          </cell>
          <cell r="D147" t="str">
            <v>Zona 1</v>
          </cell>
          <cell r="E147">
            <v>64.8</v>
          </cell>
          <cell r="F147">
            <v>0</v>
          </cell>
          <cell r="G147">
            <v>81.739999999999995</v>
          </cell>
          <cell r="H147">
            <v>215.28</v>
          </cell>
          <cell r="I147">
            <v>0</v>
          </cell>
          <cell r="J147">
            <v>271.89999999999998</v>
          </cell>
          <cell r="K147">
            <v>3847.38</v>
          </cell>
        </row>
        <row r="148">
          <cell r="B148" t="str">
            <v>SERENO</v>
          </cell>
          <cell r="C148">
            <v>43009</v>
          </cell>
          <cell r="D148" t="str">
            <v>Zona 1</v>
          </cell>
          <cell r="E148">
            <v>8521.5499999999993</v>
          </cell>
          <cell r="G148">
            <v>81.739999999999995</v>
          </cell>
          <cell r="H148">
            <v>215.28</v>
          </cell>
          <cell r="I148">
            <v>0</v>
          </cell>
          <cell r="J148">
            <v>271.89999999999998</v>
          </cell>
          <cell r="K148">
            <v>3847.38</v>
          </cell>
        </row>
        <row r="149">
          <cell r="B149" t="str">
            <v>AYUDANTE</v>
          </cell>
          <cell r="C149">
            <v>43009</v>
          </cell>
          <cell r="D149" t="str">
            <v>Zona 2</v>
          </cell>
          <cell r="E149">
            <v>46.81</v>
          </cell>
          <cell r="F149">
            <v>7.96</v>
          </cell>
          <cell r="G149">
            <v>91.72</v>
          </cell>
          <cell r="H149">
            <v>215.28</v>
          </cell>
          <cell r="I149">
            <v>89.7</v>
          </cell>
          <cell r="J149">
            <v>271.89999999999998</v>
          </cell>
          <cell r="K149">
            <v>3847.38</v>
          </cell>
        </row>
        <row r="150">
          <cell r="B150" t="str">
            <v>MEDIO OFICIAL</v>
          </cell>
          <cell r="C150">
            <v>43009</v>
          </cell>
          <cell r="D150" t="str">
            <v>Zona 2</v>
          </cell>
          <cell r="E150">
            <v>50.87</v>
          </cell>
          <cell r="F150">
            <v>8.66</v>
          </cell>
          <cell r="G150">
            <v>91.72</v>
          </cell>
          <cell r="H150">
            <v>215.28</v>
          </cell>
          <cell r="I150">
            <v>89.7</v>
          </cell>
          <cell r="J150">
            <v>271.89999999999998</v>
          </cell>
          <cell r="K150">
            <v>3847.38</v>
          </cell>
        </row>
        <row r="151">
          <cell r="B151" t="str">
            <v>OFICIAL</v>
          </cell>
          <cell r="C151">
            <v>43009</v>
          </cell>
          <cell r="D151" t="str">
            <v>Zona 2</v>
          </cell>
          <cell r="E151">
            <v>55.19</v>
          </cell>
          <cell r="F151">
            <v>9.4</v>
          </cell>
          <cell r="G151">
            <v>91.72</v>
          </cell>
          <cell r="H151">
            <v>215.28</v>
          </cell>
          <cell r="I151">
            <v>89.7</v>
          </cell>
          <cell r="J151">
            <v>271.89999999999998</v>
          </cell>
          <cell r="K151">
            <v>3847.38</v>
          </cell>
        </row>
        <row r="152">
          <cell r="B152" t="str">
            <v>OFICIAL BOLLAND</v>
          </cell>
          <cell r="C152">
            <v>43009</v>
          </cell>
          <cell r="D152" t="str">
            <v>Zona 2</v>
          </cell>
          <cell r="E152">
            <v>64.8</v>
          </cell>
          <cell r="F152">
            <v>11.03</v>
          </cell>
          <cell r="G152">
            <v>91.72</v>
          </cell>
          <cell r="H152">
            <v>215.28</v>
          </cell>
          <cell r="I152">
            <v>89.7</v>
          </cell>
          <cell r="J152">
            <v>271.89999999999998</v>
          </cell>
          <cell r="K152">
            <v>3847.38</v>
          </cell>
        </row>
        <row r="153">
          <cell r="B153" t="str">
            <v>OFICIAL ESPECIALIZADO</v>
          </cell>
          <cell r="C153">
            <v>43009</v>
          </cell>
          <cell r="D153" t="str">
            <v>Zona 2</v>
          </cell>
          <cell r="E153">
            <v>64.8</v>
          </cell>
          <cell r="F153">
            <v>11.03</v>
          </cell>
          <cell r="G153">
            <v>91.72</v>
          </cell>
          <cell r="H153">
            <v>215.28</v>
          </cell>
          <cell r="I153">
            <v>89.7</v>
          </cell>
          <cell r="J153">
            <v>271.89999999999998</v>
          </cell>
          <cell r="K153">
            <v>3847.38</v>
          </cell>
        </row>
        <row r="154">
          <cell r="B154" t="str">
            <v>SERENO</v>
          </cell>
          <cell r="C154">
            <v>43009</v>
          </cell>
          <cell r="D154" t="str">
            <v>Zona 2</v>
          </cell>
          <cell r="E154">
            <v>8521.5499999999993</v>
          </cell>
          <cell r="F154">
            <v>1448.7</v>
          </cell>
          <cell r="G154">
            <v>91.72</v>
          </cell>
          <cell r="H154">
            <v>215.28</v>
          </cell>
          <cell r="I154">
            <v>89.7</v>
          </cell>
          <cell r="J154">
            <v>271.89999999999998</v>
          </cell>
          <cell r="K154">
            <v>3847.38</v>
          </cell>
        </row>
        <row r="155">
          <cell r="B155" t="str">
            <v>AYUDANTE</v>
          </cell>
          <cell r="C155">
            <v>43009</v>
          </cell>
          <cell r="D155" t="str">
            <v>Zona 3</v>
          </cell>
          <cell r="E155">
            <v>46.81</v>
          </cell>
          <cell r="F155">
            <v>38.380000000000003</v>
          </cell>
          <cell r="G155">
            <v>91.72</v>
          </cell>
          <cell r="H155">
            <v>215.28</v>
          </cell>
          <cell r="I155">
            <v>89.7</v>
          </cell>
          <cell r="J155">
            <v>384.76</v>
          </cell>
          <cell r="K155">
            <v>3847.38</v>
          </cell>
        </row>
        <row r="156">
          <cell r="B156" t="str">
            <v>MEDIO OFICIAL</v>
          </cell>
          <cell r="C156">
            <v>43009</v>
          </cell>
          <cell r="D156" t="str">
            <v>Zona 3</v>
          </cell>
          <cell r="E156">
            <v>50.87</v>
          </cell>
          <cell r="F156">
            <v>41.71</v>
          </cell>
          <cell r="G156">
            <v>91.72</v>
          </cell>
          <cell r="H156">
            <v>215.28</v>
          </cell>
          <cell r="I156">
            <v>89.7</v>
          </cell>
          <cell r="J156">
            <v>384.76</v>
          </cell>
          <cell r="K156">
            <v>3847.38</v>
          </cell>
        </row>
        <row r="157">
          <cell r="B157" t="str">
            <v>OFICIAL</v>
          </cell>
          <cell r="C157">
            <v>43009</v>
          </cell>
          <cell r="D157" t="str">
            <v>Zona 3</v>
          </cell>
          <cell r="E157">
            <v>55.19</v>
          </cell>
          <cell r="F157">
            <v>45.25</v>
          </cell>
          <cell r="G157">
            <v>91.72</v>
          </cell>
          <cell r="H157">
            <v>215.28</v>
          </cell>
          <cell r="I157">
            <v>89.7</v>
          </cell>
          <cell r="J157">
            <v>384.76</v>
          </cell>
          <cell r="K157">
            <v>3847.38</v>
          </cell>
        </row>
        <row r="158">
          <cell r="B158" t="str">
            <v>OFICIAL BOLLAND</v>
          </cell>
          <cell r="C158">
            <v>43009</v>
          </cell>
          <cell r="D158" t="str">
            <v>Zona 3</v>
          </cell>
          <cell r="E158">
            <v>64.8</v>
          </cell>
          <cell r="F158">
            <v>53.14</v>
          </cell>
          <cell r="G158">
            <v>91.72</v>
          </cell>
          <cell r="H158">
            <v>215.28</v>
          </cell>
          <cell r="I158">
            <v>89.7</v>
          </cell>
          <cell r="J158">
            <v>384.76</v>
          </cell>
          <cell r="K158">
            <v>3847.38</v>
          </cell>
        </row>
        <row r="159">
          <cell r="B159" t="str">
            <v>OFICIAL ESPECIALIZADO</v>
          </cell>
          <cell r="C159">
            <v>43009</v>
          </cell>
          <cell r="D159" t="str">
            <v>Zona 3</v>
          </cell>
          <cell r="E159">
            <v>64.8</v>
          </cell>
          <cell r="F159">
            <v>53.14</v>
          </cell>
          <cell r="G159">
            <v>91.72</v>
          </cell>
          <cell r="H159">
            <v>215.28</v>
          </cell>
          <cell r="I159">
            <v>89.7</v>
          </cell>
          <cell r="J159">
            <v>384.76</v>
          </cell>
          <cell r="K159">
            <v>3847.38</v>
          </cell>
        </row>
        <row r="160">
          <cell r="B160" t="str">
            <v>SERENO</v>
          </cell>
          <cell r="C160">
            <v>43009</v>
          </cell>
          <cell r="D160" t="str">
            <v>Zona 3</v>
          </cell>
          <cell r="E160">
            <v>8521.5499999999993</v>
          </cell>
          <cell r="F160">
            <v>6987.7</v>
          </cell>
          <cell r="G160">
            <v>91.72</v>
          </cell>
          <cell r="H160">
            <v>215.28</v>
          </cell>
          <cell r="I160">
            <v>89.7</v>
          </cell>
          <cell r="J160">
            <v>384.76</v>
          </cell>
          <cell r="K160">
            <v>3847.38</v>
          </cell>
        </row>
        <row r="161">
          <cell r="B161" t="str">
            <v>AYUDANTE</v>
          </cell>
          <cell r="C161">
            <v>43009</v>
          </cell>
          <cell r="D161" t="str">
            <v>Zona 4</v>
          </cell>
          <cell r="E161">
            <v>46.81</v>
          </cell>
          <cell r="F161">
            <v>46.81</v>
          </cell>
          <cell r="G161">
            <v>91.72</v>
          </cell>
          <cell r="H161">
            <v>215.28</v>
          </cell>
          <cell r="I161">
            <v>89.7</v>
          </cell>
          <cell r="J161">
            <v>324.17</v>
          </cell>
          <cell r="K161">
            <v>3847.38</v>
          </cell>
        </row>
        <row r="162">
          <cell r="B162" t="str">
            <v>MEDIO OFICIAL</v>
          </cell>
          <cell r="C162">
            <v>43009</v>
          </cell>
          <cell r="D162" t="str">
            <v>Zona 4</v>
          </cell>
          <cell r="E162">
            <v>50.87</v>
          </cell>
          <cell r="F162">
            <v>50.87</v>
          </cell>
          <cell r="G162">
            <v>91.72</v>
          </cell>
          <cell r="H162">
            <v>215.28</v>
          </cell>
          <cell r="I162">
            <v>89.7</v>
          </cell>
          <cell r="J162">
            <v>324.17</v>
          </cell>
          <cell r="K162">
            <v>3847.38</v>
          </cell>
        </row>
        <row r="163">
          <cell r="B163" t="str">
            <v>OFICIAL</v>
          </cell>
          <cell r="C163">
            <v>43009</v>
          </cell>
          <cell r="D163" t="str">
            <v>Zona 4</v>
          </cell>
          <cell r="E163">
            <v>55.19</v>
          </cell>
          <cell r="F163">
            <v>55.19</v>
          </cell>
          <cell r="G163">
            <v>91.72</v>
          </cell>
          <cell r="H163">
            <v>215.28</v>
          </cell>
          <cell r="I163">
            <v>89.7</v>
          </cell>
          <cell r="J163">
            <v>324.17</v>
          </cell>
          <cell r="K163">
            <v>3847.38</v>
          </cell>
        </row>
        <row r="164">
          <cell r="B164" t="str">
            <v>OFICIAL BOLLAND</v>
          </cell>
          <cell r="C164">
            <v>43009</v>
          </cell>
          <cell r="D164" t="str">
            <v>Zona 4</v>
          </cell>
          <cell r="E164">
            <v>64.8</v>
          </cell>
          <cell r="F164">
            <v>64.8</v>
          </cell>
          <cell r="G164">
            <v>91.72</v>
          </cell>
          <cell r="H164">
            <v>215.28</v>
          </cell>
          <cell r="I164">
            <v>89.7</v>
          </cell>
          <cell r="J164">
            <v>324.17</v>
          </cell>
          <cell r="K164">
            <v>3847.38</v>
          </cell>
        </row>
        <row r="165">
          <cell r="B165" t="str">
            <v>OFICIAL ESPECIALIZADO</v>
          </cell>
          <cell r="C165">
            <v>43009</v>
          </cell>
          <cell r="D165" t="str">
            <v>Zona 4</v>
          </cell>
          <cell r="E165">
            <v>64.8</v>
          </cell>
          <cell r="F165">
            <v>64.8</v>
          </cell>
          <cell r="G165">
            <v>91.72</v>
          </cell>
          <cell r="H165">
            <v>215.28</v>
          </cell>
          <cell r="I165">
            <v>89.7</v>
          </cell>
          <cell r="J165">
            <v>324.17</v>
          </cell>
          <cell r="K165">
            <v>3847.38</v>
          </cell>
        </row>
        <row r="166">
          <cell r="B166" t="str">
            <v>SERENO</v>
          </cell>
          <cell r="C166">
            <v>43009</v>
          </cell>
          <cell r="D166" t="str">
            <v>Zona 4</v>
          </cell>
          <cell r="E166">
            <v>8521.5499999999993</v>
          </cell>
          <cell r="F166">
            <v>8521.5499999999993</v>
          </cell>
          <cell r="G166">
            <v>91.72</v>
          </cell>
          <cell r="H166">
            <v>215.28</v>
          </cell>
          <cell r="I166">
            <v>89.7</v>
          </cell>
          <cell r="J166">
            <v>324.17</v>
          </cell>
          <cell r="K166">
            <v>3847.38</v>
          </cell>
        </row>
        <row r="167">
          <cell r="B167" t="str">
            <v>AYUDANTE</v>
          </cell>
          <cell r="C167">
            <v>43160</v>
          </cell>
          <cell r="D167" t="str">
            <v>Zona 1</v>
          </cell>
          <cell r="E167">
            <v>48.92</v>
          </cell>
          <cell r="F167">
            <v>0</v>
          </cell>
          <cell r="G167">
            <v>85.42</v>
          </cell>
          <cell r="H167">
            <v>224.97</v>
          </cell>
          <cell r="I167">
            <v>0</v>
          </cell>
          <cell r="J167">
            <v>284.14</v>
          </cell>
          <cell r="K167">
            <v>4020.5</v>
          </cell>
        </row>
        <row r="168">
          <cell r="B168" t="str">
            <v>MEDIO OFICIAL</v>
          </cell>
          <cell r="C168">
            <v>43160</v>
          </cell>
          <cell r="D168" t="str">
            <v>Zona 1</v>
          </cell>
          <cell r="E168">
            <v>53.17</v>
          </cell>
          <cell r="F168">
            <v>0</v>
          </cell>
          <cell r="G168">
            <v>85.42</v>
          </cell>
          <cell r="H168">
            <v>224.97</v>
          </cell>
          <cell r="I168">
            <v>0</v>
          </cell>
          <cell r="J168">
            <v>284.14</v>
          </cell>
          <cell r="K168">
            <v>4020.5</v>
          </cell>
        </row>
        <row r="169">
          <cell r="B169" t="str">
            <v>OFICIAL</v>
          </cell>
          <cell r="C169">
            <v>43160</v>
          </cell>
          <cell r="D169" t="str">
            <v>Zona 1</v>
          </cell>
          <cell r="E169">
            <v>57.66</v>
          </cell>
          <cell r="F169">
            <v>0</v>
          </cell>
          <cell r="G169">
            <v>85.42</v>
          </cell>
          <cell r="H169">
            <v>224.97</v>
          </cell>
          <cell r="I169">
            <v>0</v>
          </cell>
          <cell r="J169">
            <v>284.14</v>
          </cell>
          <cell r="K169">
            <v>4020.5</v>
          </cell>
        </row>
        <row r="170">
          <cell r="B170" t="str">
            <v>OFICIAL BOLLAND</v>
          </cell>
          <cell r="C170">
            <v>43160</v>
          </cell>
          <cell r="D170" t="str">
            <v>Zona 1</v>
          </cell>
          <cell r="E170">
            <v>67.72</v>
          </cell>
          <cell r="F170">
            <v>0</v>
          </cell>
          <cell r="G170">
            <v>85.42</v>
          </cell>
          <cell r="H170">
            <v>224.97</v>
          </cell>
          <cell r="I170">
            <v>0</v>
          </cell>
          <cell r="J170">
            <v>284.14</v>
          </cell>
          <cell r="K170">
            <v>4020.5</v>
          </cell>
        </row>
        <row r="171">
          <cell r="B171" t="str">
            <v>OFICIAL ESPECIALIZADO</v>
          </cell>
          <cell r="C171">
            <v>43160</v>
          </cell>
          <cell r="D171" t="str">
            <v>Zona 1</v>
          </cell>
          <cell r="E171">
            <v>67.72</v>
          </cell>
          <cell r="F171">
            <v>0</v>
          </cell>
          <cell r="G171">
            <v>85.42</v>
          </cell>
          <cell r="H171">
            <v>224.97</v>
          </cell>
          <cell r="I171">
            <v>0</v>
          </cell>
          <cell r="J171">
            <v>284.14</v>
          </cell>
          <cell r="K171">
            <v>4020.5</v>
          </cell>
        </row>
        <row r="172">
          <cell r="B172" t="str">
            <v>SERENO</v>
          </cell>
          <cell r="C172">
            <v>43160</v>
          </cell>
          <cell r="D172" t="str">
            <v>Zona 1</v>
          </cell>
          <cell r="E172">
            <v>8905.02</v>
          </cell>
          <cell r="F172">
            <v>0</v>
          </cell>
          <cell r="G172">
            <v>85.42</v>
          </cell>
          <cell r="H172">
            <v>224.97</v>
          </cell>
          <cell r="I172">
            <v>0</v>
          </cell>
          <cell r="J172">
            <v>284.14</v>
          </cell>
          <cell r="K172">
            <v>4020.5</v>
          </cell>
        </row>
        <row r="173">
          <cell r="B173" t="str">
            <v>AYUDANTE</v>
          </cell>
          <cell r="C173">
            <v>43160</v>
          </cell>
          <cell r="D173" t="str">
            <v>Zona 2</v>
          </cell>
          <cell r="E173">
            <v>48.92</v>
          </cell>
          <cell r="F173">
            <v>8.31</v>
          </cell>
          <cell r="G173">
            <v>95.83</v>
          </cell>
          <cell r="H173">
            <v>224.97</v>
          </cell>
          <cell r="I173">
            <v>93.74</v>
          </cell>
          <cell r="J173">
            <v>284.14</v>
          </cell>
          <cell r="K173">
            <v>4020.5</v>
          </cell>
        </row>
        <row r="174">
          <cell r="B174" t="str">
            <v>MEDIO OFICIAL</v>
          </cell>
          <cell r="C174">
            <v>43160</v>
          </cell>
          <cell r="D174" t="str">
            <v>Zona 2</v>
          </cell>
          <cell r="E174">
            <v>53.17</v>
          </cell>
          <cell r="F174">
            <v>9.0399999999999991</v>
          </cell>
          <cell r="G174">
            <v>95.83</v>
          </cell>
          <cell r="H174">
            <v>224.97</v>
          </cell>
          <cell r="I174">
            <v>93.74</v>
          </cell>
          <cell r="J174">
            <v>284.14</v>
          </cell>
          <cell r="K174">
            <v>4020.5</v>
          </cell>
        </row>
        <row r="175">
          <cell r="B175" t="str">
            <v>OFICIAL</v>
          </cell>
          <cell r="C175">
            <v>43160</v>
          </cell>
          <cell r="D175" t="str">
            <v>Zona 2</v>
          </cell>
          <cell r="E175">
            <v>57.66</v>
          </cell>
          <cell r="F175">
            <v>9.81</v>
          </cell>
          <cell r="G175">
            <v>95.83</v>
          </cell>
          <cell r="H175">
            <v>224.97</v>
          </cell>
          <cell r="I175">
            <v>93.74</v>
          </cell>
          <cell r="J175">
            <v>284.14</v>
          </cell>
          <cell r="K175">
            <v>4020.5</v>
          </cell>
        </row>
        <row r="176">
          <cell r="B176" t="str">
            <v>OFICIAL BOLLAND</v>
          </cell>
          <cell r="C176">
            <v>43160</v>
          </cell>
          <cell r="D176" t="str">
            <v>Zona 2</v>
          </cell>
          <cell r="E176">
            <v>67.72</v>
          </cell>
          <cell r="F176">
            <v>11.51</v>
          </cell>
          <cell r="G176">
            <v>95.83</v>
          </cell>
          <cell r="H176">
            <v>224.97</v>
          </cell>
          <cell r="I176">
            <v>93.74</v>
          </cell>
          <cell r="J176">
            <v>284.14</v>
          </cell>
          <cell r="K176">
            <v>4020.5</v>
          </cell>
        </row>
        <row r="177">
          <cell r="B177" t="str">
            <v>OFICIAL ESPECIALIZADO</v>
          </cell>
          <cell r="C177">
            <v>43160</v>
          </cell>
          <cell r="D177" t="str">
            <v>Zona 2</v>
          </cell>
          <cell r="E177">
            <v>67.72</v>
          </cell>
          <cell r="F177">
            <v>11.51</v>
          </cell>
          <cell r="G177">
            <v>95.83</v>
          </cell>
          <cell r="H177">
            <v>224.97</v>
          </cell>
          <cell r="I177">
            <v>93.74</v>
          </cell>
          <cell r="J177">
            <v>284.14</v>
          </cell>
          <cell r="K177">
            <v>4020.5</v>
          </cell>
        </row>
        <row r="178">
          <cell r="B178" t="str">
            <v>SERENO</v>
          </cell>
          <cell r="C178">
            <v>43160</v>
          </cell>
          <cell r="D178" t="str">
            <v>Zona 2</v>
          </cell>
          <cell r="E178">
            <v>8905.02</v>
          </cell>
          <cell r="F178">
            <v>1513.87</v>
          </cell>
          <cell r="G178">
            <v>95.83</v>
          </cell>
          <cell r="H178">
            <v>224.97</v>
          </cell>
          <cell r="I178">
            <v>93.74</v>
          </cell>
          <cell r="J178">
            <v>284.14</v>
          </cell>
          <cell r="K178">
            <v>4020.5</v>
          </cell>
        </row>
        <row r="179">
          <cell r="B179" t="str">
            <v>AYUDANTE</v>
          </cell>
          <cell r="C179">
            <v>43160</v>
          </cell>
          <cell r="D179" t="str">
            <v>Zona 3</v>
          </cell>
          <cell r="E179">
            <v>48.92</v>
          </cell>
          <cell r="F179">
            <v>40.119999999999997</v>
          </cell>
          <cell r="G179">
            <v>95.83</v>
          </cell>
          <cell r="H179">
            <v>224.97</v>
          </cell>
          <cell r="I179">
            <v>93.74</v>
          </cell>
          <cell r="J179">
            <v>402.07</v>
          </cell>
          <cell r="K179">
            <v>4020.5</v>
          </cell>
        </row>
        <row r="180">
          <cell r="B180" t="str">
            <v>MEDIO OFICIAL</v>
          </cell>
          <cell r="C180">
            <v>43160</v>
          </cell>
          <cell r="D180" t="str">
            <v>Zona 3</v>
          </cell>
          <cell r="E180">
            <v>53.17</v>
          </cell>
          <cell r="F180">
            <v>43.58</v>
          </cell>
          <cell r="G180">
            <v>95.83</v>
          </cell>
          <cell r="H180">
            <v>224.97</v>
          </cell>
          <cell r="I180">
            <v>93.74</v>
          </cell>
          <cell r="J180">
            <v>402.07</v>
          </cell>
          <cell r="K180">
            <v>4020.5</v>
          </cell>
        </row>
        <row r="181">
          <cell r="B181" t="str">
            <v>OFICIAL</v>
          </cell>
          <cell r="C181">
            <v>43160</v>
          </cell>
          <cell r="D181" t="str">
            <v>Zona 3</v>
          </cell>
          <cell r="E181">
            <v>57.66</v>
          </cell>
          <cell r="F181">
            <v>47.29</v>
          </cell>
          <cell r="G181">
            <v>95.83</v>
          </cell>
          <cell r="H181">
            <v>224.97</v>
          </cell>
          <cell r="I181">
            <v>93.74</v>
          </cell>
          <cell r="J181">
            <v>402.07</v>
          </cell>
          <cell r="K181">
            <v>4020.5</v>
          </cell>
        </row>
        <row r="182">
          <cell r="B182" t="str">
            <v>OFICIAL BOLLAND</v>
          </cell>
          <cell r="C182">
            <v>43160</v>
          </cell>
          <cell r="D182" t="str">
            <v>Zona 3</v>
          </cell>
          <cell r="E182">
            <v>67.72</v>
          </cell>
          <cell r="F182">
            <v>55.53</v>
          </cell>
          <cell r="G182">
            <v>95.83</v>
          </cell>
          <cell r="H182">
            <v>224.97</v>
          </cell>
          <cell r="I182">
            <v>93.74</v>
          </cell>
          <cell r="J182">
            <v>402.07</v>
          </cell>
          <cell r="K182">
            <v>4020.5</v>
          </cell>
        </row>
        <row r="183">
          <cell r="B183" t="str">
            <v>OFICIAL ESPECIALIZADO</v>
          </cell>
          <cell r="C183">
            <v>43160</v>
          </cell>
          <cell r="D183" t="str">
            <v>Zona 3</v>
          </cell>
          <cell r="E183">
            <v>67.72</v>
          </cell>
          <cell r="F183">
            <v>55.53</v>
          </cell>
          <cell r="G183">
            <v>95.83</v>
          </cell>
          <cell r="H183">
            <v>224.97</v>
          </cell>
          <cell r="I183">
            <v>93.74</v>
          </cell>
          <cell r="J183">
            <v>402.07</v>
          </cell>
          <cell r="K183">
            <v>4020.5</v>
          </cell>
        </row>
        <row r="184">
          <cell r="B184" t="str">
            <v>SERENO</v>
          </cell>
          <cell r="C184">
            <v>43160</v>
          </cell>
          <cell r="D184" t="str">
            <v>Zona 3</v>
          </cell>
          <cell r="E184">
            <v>8905.02</v>
          </cell>
          <cell r="F184">
            <v>7302.13</v>
          </cell>
          <cell r="G184">
            <v>95.83</v>
          </cell>
          <cell r="H184">
            <v>224.97</v>
          </cell>
          <cell r="I184">
            <v>93.74</v>
          </cell>
          <cell r="J184">
            <v>402.07</v>
          </cell>
          <cell r="K184">
            <v>4020.5</v>
          </cell>
        </row>
        <row r="185">
          <cell r="B185" t="str">
            <v>AYUDANTE</v>
          </cell>
          <cell r="C185">
            <v>43160</v>
          </cell>
          <cell r="D185" t="str">
            <v>Zona 4</v>
          </cell>
          <cell r="E185">
            <v>48.92</v>
          </cell>
          <cell r="F185">
            <v>48.92</v>
          </cell>
          <cell r="G185">
            <v>95.83</v>
          </cell>
          <cell r="H185">
            <v>224.97</v>
          </cell>
          <cell r="I185">
            <v>93.74</v>
          </cell>
          <cell r="J185">
            <v>338.77</v>
          </cell>
          <cell r="K185">
            <v>4020.5</v>
          </cell>
        </row>
        <row r="186">
          <cell r="B186" t="str">
            <v>MEDIO OFICIAL</v>
          </cell>
          <cell r="C186">
            <v>43160</v>
          </cell>
          <cell r="D186" t="str">
            <v>Zona 4</v>
          </cell>
          <cell r="E186">
            <v>53.17</v>
          </cell>
          <cell r="F186">
            <v>53.17</v>
          </cell>
          <cell r="G186">
            <v>95.83</v>
          </cell>
          <cell r="H186">
            <v>224.97</v>
          </cell>
          <cell r="I186">
            <v>93.74</v>
          </cell>
          <cell r="J186">
            <v>338.77</v>
          </cell>
          <cell r="K186">
            <v>4020.5</v>
          </cell>
        </row>
        <row r="187">
          <cell r="B187" t="str">
            <v>OFICIAL</v>
          </cell>
          <cell r="C187">
            <v>43160</v>
          </cell>
          <cell r="D187" t="str">
            <v>Zona 4</v>
          </cell>
          <cell r="E187">
            <v>57.66</v>
          </cell>
          <cell r="F187">
            <v>57.66</v>
          </cell>
          <cell r="G187">
            <v>95.83</v>
          </cell>
          <cell r="H187">
            <v>224.97</v>
          </cell>
          <cell r="I187">
            <v>93.74</v>
          </cell>
          <cell r="J187">
            <v>338.77</v>
          </cell>
          <cell r="K187">
            <v>4020.5</v>
          </cell>
        </row>
        <row r="188">
          <cell r="B188" t="str">
            <v>OFICIAL BOLLAND</v>
          </cell>
          <cell r="C188">
            <v>43160</v>
          </cell>
          <cell r="D188" t="str">
            <v>Zona 4</v>
          </cell>
          <cell r="E188">
            <v>67.72</v>
          </cell>
          <cell r="F188">
            <v>67.72</v>
          </cell>
          <cell r="G188">
            <v>95.83</v>
          </cell>
          <cell r="H188">
            <v>224.97</v>
          </cell>
          <cell r="I188">
            <v>93.74</v>
          </cell>
          <cell r="J188">
            <v>338.77</v>
          </cell>
          <cell r="K188">
            <v>4020.5</v>
          </cell>
        </row>
        <row r="189">
          <cell r="B189" t="str">
            <v>OFICIAL ESPECIALIZADO</v>
          </cell>
          <cell r="C189">
            <v>43160</v>
          </cell>
          <cell r="D189" t="str">
            <v>Zona 4</v>
          </cell>
          <cell r="E189">
            <v>67.72</v>
          </cell>
          <cell r="F189">
            <v>67.72</v>
          </cell>
          <cell r="G189">
            <v>95.83</v>
          </cell>
          <cell r="H189">
            <v>224.97</v>
          </cell>
          <cell r="I189">
            <v>93.74</v>
          </cell>
          <cell r="J189">
            <v>338.77</v>
          </cell>
          <cell r="K189">
            <v>4020.5</v>
          </cell>
        </row>
        <row r="190">
          <cell r="B190" t="str">
            <v>SERENO</v>
          </cell>
          <cell r="C190">
            <v>43160</v>
          </cell>
          <cell r="D190" t="str">
            <v>Zona 4</v>
          </cell>
          <cell r="E190">
            <v>8905.02</v>
          </cell>
          <cell r="F190">
            <v>8905.02</v>
          </cell>
          <cell r="G190">
            <v>95.83</v>
          </cell>
          <cell r="H190">
            <v>224.97</v>
          </cell>
          <cell r="I190">
            <v>93.74</v>
          </cell>
          <cell r="J190">
            <v>338.77</v>
          </cell>
          <cell r="K190">
            <v>4020.5</v>
          </cell>
        </row>
        <row r="191">
          <cell r="B191" t="str">
            <v>AYUDANTE</v>
          </cell>
          <cell r="C191">
            <v>43191</v>
          </cell>
          <cell r="D191" t="str">
            <v>Zona 1</v>
          </cell>
          <cell r="E191">
            <v>56.26</v>
          </cell>
          <cell r="F191">
            <v>0</v>
          </cell>
          <cell r="G191">
            <v>98.24</v>
          </cell>
          <cell r="H191">
            <v>258.70999999999998</v>
          </cell>
          <cell r="I191">
            <v>0</v>
          </cell>
          <cell r="J191">
            <v>326.77</v>
          </cell>
          <cell r="K191">
            <v>4623.57</v>
          </cell>
        </row>
        <row r="192">
          <cell r="B192" t="str">
            <v>MEDIO OFICIAL</v>
          </cell>
          <cell r="C192">
            <v>43191</v>
          </cell>
          <cell r="D192" t="str">
            <v>Zona 1</v>
          </cell>
          <cell r="E192">
            <v>61.15</v>
          </cell>
          <cell r="F192">
            <v>0</v>
          </cell>
          <cell r="G192">
            <v>98.24</v>
          </cell>
          <cell r="H192">
            <v>258.70999999999998</v>
          </cell>
          <cell r="I192">
            <v>0</v>
          </cell>
          <cell r="J192">
            <v>326.77</v>
          </cell>
          <cell r="K192">
            <v>4623.57</v>
          </cell>
        </row>
        <row r="193">
          <cell r="B193" t="str">
            <v>OFICIAL</v>
          </cell>
          <cell r="C193">
            <v>43191</v>
          </cell>
          <cell r="D193" t="str">
            <v>Zona 1</v>
          </cell>
          <cell r="E193">
            <v>66.31</v>
          </cell>
          <cell r="F193">
            <v>0</v>
          </cell>
          <cell r="G193">
            <v>98.24</v>
          </cell>
          <cell r="H193">
            <v>258.70999999999998</v>
          </cell>
          <cell r="I193">
            <v>0</v>
          </cell>
          <cell r="J193">
            <v>326.77</v>
          </cell>
          <cell r="K193">
            <v>4623.57</v>
          </cell>
        </row>
        <row r="194">
          <cell r="B194" t="str">
            <v>OFICIAL BOLLAND</v>
          </cell>
          <cell r="C194">
            <v>43191</v>
          </cell>
          <cell r="D194" t="str">
            <v>Zona 1</v>
          </cell>
          <cell r="E194">
            <v>66.31</v>
          </cell>
          <cell r="G194">
            <v>98.24</v>
          </cell>
          <cell r="H194">
            <v>258.70999999999998</v>
          </cell>
          <cell r="I194">
            <v>0</v>
          </cell>
          <cell r="J194">
            <v>326.77</v>
          </cell>
          <cell r="K194">
            <v>4623.57</v>
          </cell>
        </row>
        <row r="195">
          <cell r="B195" t="str">
            <v>OFICIAL ESPECIALIZADO</v>
          </cell>
          <cell r="C195">
            <v>43191</v>
          </cell>
          <cell r="D195" t="str">
            <v>Zona 1</v>
          </cell>
          <cell r="E195">
            <v>77.87</v>
          </cell>
          <cell r="F195">
            <v>0</v>
          </cell>
          <cell r="G195">
            <v>98.24</v>
          </cell>
          <cell r="H195">
            <v>258.70999999999998</v>
          </cell>
          <cell r="I195">
            <v>0</v>
          </cell>
          <cell r="J195">
            <v>326.77</v>
          </cell>
          <cell r="K195">
            <v>4623.57</v>
          </cell>
        </row>
        <row r="196">
          <cell r="B196" t="str">
            <v>SERENO</v>
          </cell>
          <cell r="C196">
            <v>43191</v>
          </cell>
          <cell r="D196" t="str">
            <v>Zona 1</v>
          </cell>
          <cell r="E196">
            <v>10240</v>
          </cell>
          <cell r="F196">
            <v>0</v>
          </cell>
          <cell r="G196">
            <v>98.24</v>
          </cell>
          <cell r="H196">
            <v>258.70999999999998</v>
          </cell>
          <cell r="I196">
            <v>0</v>
          </cell>
          <cell r="J196">
            <v>326.77</v>
          </cell>
          <cell r="K196">
            <v>4623.57</v>
          </cell>
        </row>
        <row r="197">
          <cell r="B197" t="str">
            <v>AYUDANTE</v>
          </cell>
          <cell r="C197">
            <v>43191</v>
          </cell>
          <cell r="D197" t="str">
            <v>Zona 2</v>
          </cell>
          <cell r="E197">
            <v>56.26</v>
          </cell>
          <cell r="F197">
            <v>9.56</v>
          </cell>
          <cell r="G197">
            <v>110.21</v>
          </cell>
          <cell r="H197">
            <v>258.70999999999998</v>
          </cell>
          <cell r="I197">
            <v>107.8</v>
          </cell>
          <cell r="J197">
            <v>326.77</v>
          </cell>
          <cell r="K197">
            <v>4623.57</v>
          </cell>
        </row>
        <row r="198">
          <cell r="B198" t="str">
            <v>MEDIO OFICIAL</v>
          </cell>
          <cell r="C198">
            <v>43191</v>
          </cell>
          <cell r="D198" t="str">
            <v>Zona 2</v>
          </cell>
          <cell r="E198">
            <v>61.15</v>
          </cell>
          <cell r="F198">
            <v>10.4</v>
          </cell>
          <cell r="G198">
            <v>110.21</v>
          </cell>
          <cell r="H198">
            <v>258.70999999999998</v>
          </cell>
          <cell r="I198">
            <v>107.8</v>
          </cell>
          <cell r="J198">
            <v>326.77</v>
          </cell>
          <cell r="K198">
            <v>4623.57</v>
          </cell>
        </row>
        <row r="199">
          <cell r="B199" t="str">
            <v>OFICIAL</v>
          </cell>
          <cell r="C199">
            <v>43191</v>
          </cell>
          <cell r="D199" t="str">
            <v>Zona 2</v>
          </cell>
          <cell r="E199">
            <v>66.31</v>
          </cell>
          <cell r="F199">
            <v>11.28</v>
          </cell>
          <cell r="G199">
            <v>110.21</v>
          </cell>
          <cell r="H199">
            <v>258.70999999999998</v>
          </cell>
          <cell r="I199">
            <v>107.8</v>
          </cell>
          <cell r="J199">
            <v>326.77</v>
          </cell>
          <cell r="K199">
            <v>4623.57</v>
          </cell>
        </row>
        <row r="200">
          <cell r="B200" t="str">
            <v>OFICIAL BOLLAND</v>
          </cell>
          <cell r="C200">
            <v>43191</v>
          </cell>
          <cell r="D200" t="str">
            <v>Zona 2</v>
          </cell>
          <cell r="E200">
            <v>66.31</v>
          </cell>
          <cell r="F200">
            <v>11.28</v>
          </cell>
          <cell r="G200">
            <v>110.21</v>
          </cell>
          <cell r="H200">
            <v>258.70999999999998</v>
          </cell>
          <cell r="I200">
            <v>107.8</v>
          </cell>
          <cell r="J200">
            <v>326.77</v>
          </cell>
          <cell r="K200">
            <v>4623.57</v>
          </cell>
        </row>
        <row r="201">
          <cell r="B201" t="str">
            <v>OFICIAL ESPECIALIZADO</v>
          </cell>
          <cell r="C201">
            <v>43191</v>
          </cell>
          <cell r="D201" t="str">
            <v>Zona 2</v>
          </cell>
          <cell r="E201">
            <v>77.87</v>
          </cell>
          <cell r="F201">
            <v>13.24</v>
          </cell>
          <cell r="G201">
            <v>110.21</v>
          </cell>
          <cell r="H201">
            <v>258.70999999999998</v>
          </cell>
          <cell r="I201">
            <v>107.8</v>
          </cell>
          <cell r="J201">
            <v>326.77</v>
          </cell>
          <cell r="K201">
            <v>4623.57</v>
          </cell>
        </row>
        <row r="202">
          <cell r="B202" t="str">
            <v>SERENO</v>
          </cell>
          <cell r="C202">
            <v>43191</v>
          </cell>
          <cell r="D202" t="str">
            <v>Zona 2</v>
          </cell>
          <cell r="E202">
            <v>10240</v>
          </cell>
          <cell r="F202">
            <v>1740.95</v>
          </cell>
          <cell r="G202">
            <v>110.21</v>
          </cell>
          <cell r="H202">
            <v>258.70999999999998</v>
          </cell>
          <cell r="I202">
            <v>107.8</v>
          </cell>
          <cell r="J202">
            <v>326.77</v>
          </cell>
          <cell r="K202">
            <v>4623.57</v>
          </cell>
        </row>
        <row r="203">
          <cell r="B203" t="str">
            <v>AYUDANTE</v>
          </cell>
          <cell r="C203">
            <v>43191</v>
          </cell>
          <cell r="D203" t="str">
            <v>Zona 3</v>
          </cell>
          <cell r="E203">
            <v>56.26</v>
          </cell>
          <cell r="F203">
            <v>46.13</v>
          </cell>
          <cell r="G203">
            <v>110.21</v>
          </cell>
          <cell r="H203">
            <v>258.70999999999998</v>
          </cell>
          <cell r="I203">
            <v>107.8</v>
          </cell>
          <cell r="J203">
            <v>462.38</v>
          </cell>
          <cell r="K203">
            <v>4623.57</v>
          </cell>
        </row>
        <row r="204">
          <cell r="B204" t="str">
            <v>MEDIO OFICIAL</v>
          </cell>
          <cell r="C204">
            <v>43191</v>
          </cell>
          <cell r="D204" t="str">
            <v>Zona 3</v>
          </cell>
          <cell r="E204">
            <v>61.15</v>
          </cell>
          <cell r="F204">
            <v>50.11</v>
          </cell>
          <cell r="G204">
            <v>110.21</v>
          </cell>
          <cell r="H204">
            <v>258.70999999999998</v>
          </cell>
          <cell r="I204">
            <v>107.8</v>
          </cell>
          <cell r="J204">
            <v>462.38</v>
          </cell>
          <cell r="K204">
            <v>4623.57</v>
          </cell>
        </row>
        <row r="205">
          <cell r="B205" t="str">
            <v>OFICIAL</v>
          </cell>
          <cell r="C205">
            <v>43191</v>
          </cell>
          <cell r="D205" t="str">
            <v>Zona 3</v>
          </cell>
          <cell r="E205">
            <v>66.31</v>
          </cell>
          <cell r="F205">
            <v>54.38</v>
          </cell>
          <cell r="G205">
            <v>110.21</v>
          </cell>
          <cell r="H205">
            <v>258.70999999999998</v>
          </cell>
          <cell r="I205">
            <v>107.8</v>
          </cell>
          <cell r="J205">
            <v>462.38</v>
          </cell>
          <cell r="K205">
            <v>4623.57</v>
          </cell>
        </row>
        <row r="206">
          <cell r="B206" t="str">
            <v>OFICIAL BOLLAND</v>
          </cell>
          <cell r="C206">
            <v>43191</v>
          </cell>
          <cell r="D206" t="str">
            <v>Zona 3</v>
          </cell>
          <cell r="E206">
            <v>66.31</v>
          </cell>
          <cell r="F206">
            <v>54.38</v>
          </cell>
          <cell r="G206">
            <v>110.21</v>
          </cell>
          <cell r="H206">
            <v>258.70999999999998</v>
          </cell>
          <cell r="I206">
            <v>107.8</v>
          </cell>
          <cell r="J206">
            <v>462.38</v>
          </cell>
          <cell r="K206">
            <v>4623.57</v>
          </cell>
        </row>
        <row r="207">
          <cell r="B207" t="str">
            <v>OFICIAL ESPECIALIZADO</v>
          </cell>
          <cell r="C207">
            <v>43191</v>
          </cell>
          <cell r="D207" t="str">
            <v>Zona 3</v>
          </cell>
          <cell r="E207">
            <v>77.87</v>
          </cell>
          <cell r="F207">
            <v>63.86</v>
          </cell>
          <cell r="G207">
            <v>110.21</v>
          </cell>
          <cell r="H207">
            <v>258.70999999999998</v>
          </cell>
          <cell r="I207">
            <v>107.8</v>
          </cell>
          <cell r="J207">
            <v>462.38</v>
          </cell>
          <cell r="K207">
            <v>4623.57</v>
          </cell>
        </row>
        <row r="208">
          <cell r="B208" t="str">
            <v>SERENO</v>
          </cell>
          <cell r="C208">
            <v>43191</v>
          </cell>
          <cell r="D208" t="str">
            <v>Zona 3</v>
          </cell>
          <cell r="E208">
            <v>10240</v>
          </cell>
          <cell r="F208">
            <v>8397.4500000000007</v>
          </cell>
          <cell r="G208">
            <v>110.21</v>
          </cell>
          <cell r="H208">
            <v>258.70999999999998</v>
          </cell>
          <cell r="I208">
            <v>107.8</v>
          </cell>
          <cell r="J208">
            <v>462.38</v>
          </cell>
          <cell r="K208">
            <v>4623.57</v>
          </cell>
        </row>
        <row r="209">
          <cell r="B209" t="str">
            <v>AYUDANTE</v>
          </cell>
          <cell r="C209">
            <v>43191</v>
          </cell>
          <cell r="D209" t="str">
            <v>Zona 4</v>
          </cell>
          <cell r="E209">
            <v>56.26</v>
          </cell>
          <cell r="F209">
            <v>56.26</v>
          </cell>
          <cell r="G209">
            <v>110.21</v>
          </cell>
          <cell r="H209">
            <v>258.70999999999998</v>
          </cell>
          <cell r="I209">
            <v>107.8</v>
          </cell>
          <cell r="J209">
            <v>389.58</v>
          </cell>
          <cell r="K209">
            <v>4623.57</v>
          </cell>
        </row>
        <row r="210">
          <cell r="B210" t="str">
            <v>MEDIO OFICIAL</v>
          </cell>
          <cell r="C210">
            <v>43191</v>
          </cell>
          <cell r="D210" t="str">
            <v>Zona 4</v>
          </cell>
          <cell r="E210">
            <v>61.15</v>
          </cell>
          <cell r="F210">
            <v>61.15</v>
          </cell>
          <cell r="G210">
            <v>110.21</v>
          </cell>
          <cell r="H210">
            <v>258.70999999999998</v>
          </cell>
          <cell r="I210">
            <v>107.8</v>
          </cell>
          <cell r="J210">
            <v>389.58</v>
          </cell>
          <cell r="K210">
            <v>4623.57</v>
          </cell>
        </row>
        <row r="211">
          <cell r="B211" t="str">
            <v>OFICIAL</v>
          </cell>
          <cell r="C211">
            <v>43191</v>
          </cell>
          <cell r="D211" t="str">
            <v>Zona 4</v>
          </cell>
          <cell r="E211">
            <v>66.31</v>
          </cell>
          <cell r="F211">
            <v>66.31</v>
          </cell>
          <cell r="G211">
            <v>110.21</v>
          </cell>
          <cell r="H211">
            <v>258.70999999999998</v>
          </cell>
          <cell r="I211">
            <v>107.8</v>
          </cell>
          <cell r="J211">
            <v>389.58</v>
          </cell>
          <cell r="K211">
            <v>4623.57</v>
          </cell>
        </row>
        <row r="212">
          <cell r="B212" t="str">
            <v>OFICIAL BOLLAND</v>
          </cell>
          <cell r="C212">
            <v>43191</v>
          </cell>
          <cell r="D212" t="str">
            <v>Zona 4</v>
          </cell>
          <cell r="E212">
            <v>66.31</v>
          </cell>
          <cell r="F212">
            <v>66.31</v>
          </cell>
          <cell r="G212">
            <v>110.21</v>
          </cell>
          <cell r="H212">
            <v>258.70999999999998</v>
          </cell>
          <cell r="I212">
            <v>107.8</v>
          </cell>
          <cell r="J212">
            <v>389.58</v>
          </cell>
          <cell r="K212">
            <v>4623.57</v>
          </cell>
        </row>
        <row r="213">
          <cell r="B213" t="str">
            <v>OFICIAL ESPECIALIZADO</v>
          </cell>
          <cell r="C213">
            <v>43191</v>
          </cell>
          <cell r="D213" t="str">
            <v>Zona 4</v>
          </cell>
          <cell r="E213">
            <v>77.87</v>
          </cell>
          <cell r="F213">
            <v>77.87</v>
          </cell>
          <cell r="G213">
            <v>110.21</v>
          </cell>
          <cell r="H213">
            <v>258.70999999999998</v>
          </cell>
          <cell r="I213">
            <v>107.8</v>
          </cell>
          <cell r="J213">
            <v>389.58</v>
          </cell>
          <cell r="K213">
            <v>4623.57</v>
          </cell>
        </row>
        <row r="214">
          <cell r="B214" t="str">
            <v>SERENO</v>
          </cell>
          <cell r="C214">
            <v>43191</v>
          </cell>
          <cell r="D214" t="str">
            <v>Zona 4</v>
          </cell>
          <cell r="E214">
            <v>10240</v>
          </cell>
          <cell r="F214">
            <v>10240.77</v>
          </cell>
          <cell r="G214">
            <v>110.21</v>
          </cell>
          <cell r="H214">
            <v>258.70999999999998</v>
          </cell>
          <cell r="I214">
            <v>107.8</v>
          </cell>
          <cell r="J214">
            <v>389.58</v>
          </cell>
          <cell r="K214">
            <v>4623.57</v>
          </cell>
        </row>
        <row r="215">
          <cell r="B215" t="str">
            <v>AYUDANTE</v>
          </cell>
          <cell r="C215">
            <v>43374</v>
          </cell>
          <cell r="D215" t="str">
            <v>Zona 1</v>
          </cell>
          <cell r="E215">
            <v>58.7</v>
          </cell>
          <cell r="F215">
            <v>0</v>
          </cell>
          <cell r="G215">
            <v>102.5</v>
          </cell>
          <cell r="H215">
            <v>269.95999999999998</v>
          </cell>
          <cell r="I215">
            <v>0</v>
          </cell>
          <cell r="J215">
            <v>340.97</v>
          </cell>
          <cell r="K215">
            <v>4824.6000000000004</v>
          </cell>
        </row>
        <row r="216">
          <cell r="B216" t="str">
            <v>MEDIO OFICIAL</v>
          </cell>
          <cell r="C216">
            <v>43374</v>
          </cell>
          <cell r="D216" t="str">
            <v>Zona 1</v>
          </cell>
          <cell r="E216">
            <v>63.8</v>
          </cell>
          <cell r="F216">
            <v>0</v>
          </cell>
          <cell r="G216">
            <v>102.5</v>
          </cell>
          <cell r="H216">
            <v>269.95999999999998</v>
          </cell>
          <cell r="I216">
            <v>0</v>
          </cell>
          <cell r="J216">
            <v>340.97</v>
          </cell>
          <cell r="K216">
            <v>4824.6000000000004</v>
          </cell>
        </row>
        <row r="217">
          <cell r="B217" t="str">
            <v>OFICIAL</v>
          </cell>
          <cell r="C217">
            <v>43374</v>
          </cell>
          <cell r="D217" t="str">
            <v>Zona 1</v>
          </cell>
          <cell r="E217">
            <v>69.19</v>
          </cell>
          <cell r="F217">
            <v>0</v>
          </cell>
          <cell r="G217">
            <v>102.5</v>
          </cell>
          <cell r="H217">
            <v>269.95999999999998</v>
          </cell>
          <cell r="I217">
            <v>0</v>
          </cell>
          <cell r="J217">
            <v>340.97</v>
          </cell>
          <cell r="K217">
            <v>4824.6000000000004</v>
          </cell>
        </row>
        <row r="218">
          <cell r="B218" t="str">
            <v>OFICIAL BOLLAND</v>
          </cell>
          <cell r="C218">
            <v>43374</v>
          </cell>
          <cell r="D218" t="str">
            <v>Zona 1</v>
          </cell>
          <cell r="E218">
            <v>69.19</v>
          </cell>
          <cell r="F218">
            <v>0</v>
          </cell>
          <cell r="G218">
            <v>102.5</v>
          </cell>
          <cell r="H218">
            <v>269.95999999999998</v>
          </cell>
          <cell r="I218">
            <v>0</v>
          </cell>
          <cell r="J218">
            <v>340.97</v>
          </cell>
          <cell r="K218">
            <v>4824.6000000000004</v>
          </cell>
        </row>
        <row r="219">
          <cell r="B219" t="str">
            <v>OFICIAL ESPECIALIZADO</v>
          </cell>
          <cell r="C219">
            <v>43374</v>
          </cell>
          <cell r="D219" t="str">
            <v>Zona 1</v>
          </cell>
          <cell r="E219">
            <v>81.260000000000005</v>
          </cell>
          <cell r="F219">
            <v>0</v>
          </cell>
          <cell r="G219">
            <v>102.5</v>
          </cell>
          <cell r="H219">
            <v>269.95999999999998</v>
          </cell>
          <cell r="I219">
            <v>0</v>
          </cell>
          <cell r="J219">
            <v>340.97</v>
          </cell>
          <cell r="K219">
            <v>4824.6000000000004</v>
          </cell>
        </row>
        <row r="220">
          <cell r="B220" t="str">
            <v>SERENO</v>
          </cell>
          <cell r="C220">
            <v>43374</v>
          </cell>
          <cell r="D220" t="str">
            <v>Zona 1</v>
          </cell>
          <cell r="E220">
            <v>10686.02</v>
          </cell>
          <cell r="F220">
            <v>0</v>
          </cell>
          <cell r="G220">
            <v>102.5</v>
          </cell>
          <cell r="H220">
            <v>269.95999999999998</v>
          </cell>
          <cell r="I220">
            <v>0</v>
          </cell>
          <cell r="J220">
            <v>340.97</v>
          </cell>
          <cell r="K220">
            <v>4824.6000000000004</v>
          </cell>
        </row>
        <row r="221">
          <cell r="B221" t="str">
            <v>AYUDANTE</v>
          </cell>
          <cell r="C221">
            <v>43374</v>
          </cell>
          <cell r="D221" t="str">
            <v>Zona 2</v>
          </cell>
          <cell r="E221">
            <v>58.7</v>
          </cell>
          <cell r="F221">
            <v>9.9700000000000006</v>
          </cell>
          <cell r="G221">
            <v>115</v>
          </cell>
          <cell r="H221">
            <v>269.95999999999998</v>
          </cell>
          <cell r="I221">
            <v>112.49</v>
          </cell>
          <cell r="J221">
            <v>340.97</v>
          </cell>
          <cell r="K221">
            <v>4824.6000000000004</v>
          </cell>
        </row>
        <row r="222">
          <cell r="B222" t="str">
            <v>MEDIO OFICIAL</v>
          </cell>
          <cell r="C222">
            <v>43374</v>
          </cell>
          <cell r="D222" t="str">
            <v>Zona 2</v>
          </cell>
          <cell r="E222">
            <v>63.8</v>
          </cell>
          <cell r="F222">
            <v>10.85</v>
          </cell>
          <cell r="G222">
            <v>115</v>
          </cell>
          <cell r="H222">
            <v>269.95999999999998</v>
          </cell>
          <cell r="I222">
            <v>112.49</v>
          </cell>
          <cell r="J222">
            <v>340.97</v>
          </cell>
          <cell r="K222">
            <v>4824.6000000000004</v>
          </cell>
        </row>
        <row r="223">
          <cell r="B223" t="str">
            <v>OFICIAL</v>
          </cell>
          <cell r="C223">
            <v>43374</v>
          </cell>
          <cell r="D223" t="str">
            <v>Zona 2</v>
          </cell>
          <cell r="E223">
            <v>69.19</v>
          </cell>
          <cell r="F223">
            <v>11.77</v>
          </cell>
          <cell r="G223">
            <v>115</v>
          </cell>
          <cell r="H223">
            <v>269.95999999999998</v>
          </cell>
          <cell r="I223">
            <v>112.49</v>
          </cell>
          <cell r="J223">
            <v>340.97</v>
          </cell>
          <cell r="K223">
            <v>4824.6000000000004</v>
          </cell>
        </row>
        <row r="224">
          <cell r="B224" t="str">
            <v>OFICIAL BOLLAND</v>
          </cell>
          <cell r="C224">
            <v>43374</v>
          </cell>
          <cell r="D224" t="str">
            <v>Zona 2</v>
          </cell>
          <cell r="E224">
            <v>69.19</v>
          </cell>
          <cell r="F224">
            <v>11.77</v>
          </cell>
          <cell r="G224">
            <v>115</v>
          </cell>
          <cell r="H224">
            <v>269.95999999999998</v>
          </cell>
          <cell r="I224">
            <v>112.49</v>
          </cell>
          <cell r="J224">
            <v>340.97</v>
          </cell>
          <cell r="K224">
            <v>4824.6000000000004</v>
          </cell>
        </row>
        <row r="225">
          <cell r="B225" t="str">
            <v>OFICIAL ESPECIALIZADO</v>
          </cell>
          <cell r="C225">
            <v>43374</v>
          </cell>
          <cell r="D225" t="str">
            <v>Zona 2</v>
          </cell>
          <cell r="E225">
            <v>81.260000000000005</v>
          </cell>
          <cell r="F225">
            <v>13.81</v>
          </cell>
          <cell r="G225">
            <v>115</v>
          </cell>
          <cell r="H225">
            <v>269.95999999999998</v>
          </cell>
          <cell r="I225">
            <v>112.49</v>
          </cell>
          <cell r="J225">
            <v>340.97</v>
          </cell>
          <cell r="K225">
            <v>4824.6000000000004</v>
          </cell>
        </row>
        <row r="226">
          <cell r="B226" t="str">
            <v>SERENO</v>
          </cell>
          <cell r="C226">
            <v>43374</v>
          </cell>
          <cell r="D226" t="str">
            <v>Zona 2</v>
          </cell>
          <cell r="E226">
            <v>10686.02</v>
          </cell>
          <cell r="F226">
            <v>1816.64</v>
          </cell>
          <cell r="G226">
            <v>115</v>
          </cell>
          <cell r="H226">
            <v>269.95999999999998</v>
          </cell>
          <cell r="I226">
            <v>112.49</v>
          </cell>
          <cell r="J226">
            <v>340.97</v>
          </cell>
          <cell r="K226">
            <v>4824.6000000000004</v>
          </cell>
        </row>
        <row r="227">
          <cell r="B227" t="str">
            <v>AYUDANTE</v>
          </cell>
          <cell r="C227">
            <v>43374</v>
          </cell>
          <cell r="D227" t="str">
            <v>Zona 3</v>
          </cell>
          <cell r="E227">
            <v>58.7</v>
          </cell>
          <cell r="F227">
            <v>48.14</v>
          </cell>
          <cell r="G227">
            <v>115</v>
          </cell>
          <cell r="H227">
            <v>269.95999999999998</v>
          </cell>
          <cell r="I227">
            <v>112.49</v>
          </cell>
          <cell r="J227">
            <v>482.48</v>
          </cell>
          <cell r="K227">
            <v>4824.6000000000004</v>
          </cell>
        </row>
        <row r="228">
          <cell r="B228" t="str">
            <v>MEDIO OFICIAL</v>
          </cell>
          <cell r="C228">
            <v>43374</v>
          </cell>
          <cell r="D228" t="str">
            <v>Zona 3</v>
          </cell>
          <cell r="E228">
            <v>63.8</v>
          </cell>
          <cell r="F228">
            <v>52.3</v>
          </cell>
          <cell r="G228">
            <v>115</v>
          </cell>
          <cell r="H228">
            <v>269.95999999999998</v>
          </cell>
          <cell r="I228">
            <v>112.49</v>
          </cell>
          <cell r="J228">
            <v>482.48</v>
          </cell>
          <cell r="K228">
            <v>4824.6000000000004</v>
          </cell>
        </row>
        <row r="229">
          <cell r="B229" t="str">
            <v>OFICIAL</v>
          </cell>
          <cell r="C229">
            <v>43374</v>
          </cell>
          <cell r="D229" t="str">
            <v>Zona 3</v>
          </cell>
          <cell r="E229">
            <v>69.19</v>
          </cell>
          <cell r="F229">
            <v>56.75</v>
          </cell>
          <cell r="G229">
            <v>115</v>
          </cell>
          <cell r="H229">
            <v>269.95999999999998</v>
          </cell>
          <cell r="I229">
            <v>112.49</v>
          </cell>
          <cell r="J229">
            <v>482.48</v>
          </cell>
          <cell r="K229">
            <v>4824.6000000000004</v>
          </cell>
        </row>
        <row r="230">
          <cell r="B230" t="str">
            <v>OFICIAL BOLLAND</v>
          </cell>
          <cell r="C230">
            <v>43374</v>
          </cell>
          <cell r="D230" t="str">
            <v>Zona 3</v>
          </cell>
          <cell r="E230">
            <v>69.19</v>
          </cell>
          <cell r="F230">
            <v>56.75</v>
          </cell>
          <cell r="G230">
            <v>115</v>
          </cell>
          <cell r="H230">
            <v>269.95999999999998</v>
          </cell>
          <cell r="I230">
            <v>112.49</v>
          </cell>
          <cell r="J230">
            <v>482.48</v>
          </cell>
          <cell r="K230">
            <v>4824.6000000000004</v>
          </cell>
        </row>
        <row r="231">
          <cell r="B231" t="str">
            <v>OFICIAL ESPECIALIZADO</v>
          </cell>
          <cell r="C231">
            <v>43374</v>
          </cell>
          <cell r="D231" t="str">
            <v>Zona 3</v>
          </cell>
          <cell r="E231">
            <v>81.260000000000005</v>
          </cell>
          <cell r="F231">
            <v>66.64</v>
          </cell>
          <cell r="G231">
            <v>115</v>
          </cell>
          <cell r="H231">
            <v>269.95999999999998</v>
          </cell>
          <cell r="I231">
            <v>112.49</v>
          </cell>
          <cell r="J231">
            <v>482.48</v>
          </cell>
          <cell r="K231">
            <v>4824.6000000000004</v>
          </cell>
        </row>
        <row r="232">
          <cell r="B232" t="str">
            <v>SERENO</v>
          </cell>
          <cell r="C232">
            <v>43374</v>
          </cell>
          <cell r="D232" t="str">
            <v>Zona 3</v>
          </cell>
          <cell r="E232">
            <v>10686.02</v>
          </cell>
          <cell r="F232">
            <v>8762.56</v>
          </cell>
          <cell r="G232">
            <v>115</v>
          </cell>
          <cell r="H232">
            <v>269.95999999999998</v>
          </cell>
          <cell r="I232">
            <v>112.49</v>
          </cell>
          <cell r="J232">
            <v>482.48</v>
          </cell>
          <cell r="K232">
            <v>4824.6000000000004</v>
          </cell>
        </row>
        <row r="233">
          <cell r="B233" t="str">
            <v>AYUDANTE</v>
          </cell>
          <cell r="C233">
            <v>43374</v>
          </cell>
          <cell r="D233" t="str">
            <v>Zona 4</v>
          </cell>
          <cell r="E233">
            <v>58.7</v>
          </cell>
          <cell r="F233">
            <v>58.7</v>
          </cell>
          <cell r="G233">
            <v>115</v>
          </cell>
          <cell r="H233">
            <v>269.95999999999998</v>
          </cell>
          <cell r="I233">
            <v>112.49</v>
          </cell>
          <cell r="J233">
            <v>406.52</v>
          </cell>
          <cell r="K233">
            <v>4824.6000000000004</v>
          </cell>
        </row>
        <row r="234">
          <cell r="B234" t="str">
            <v>MEDIO OFICIAL</v>
          </cell>
          <cell r="C234">
            <v>43374</v>
          </cell>
          <cell r="D234" t="str">
            <v>Zona 4</v>
          </cell>
          <cell r="E234">
            <v>63.8</v>
          </cell>
          <cell r="F234">
            <v>52.3</v>
          </cell>
          <cell r="G234">
            <v>115</v>
          </cell>
          <cell r="H234">
            <v>269.95999999999998</v>
          </cell>
          <cell r="I234">
            <v>112.49</v>
          </cell>
          <cell r="J234">
            <v>406.52</v>
          </cell>
          <cell r="K234">
            <v>4824.6000000000004</v>
          </cell>
        </row>
        <row r="235">
          <cell r="B235" t="str">
            <v>OFICIAL</v>
          </cell>
          <cell r="C235">
            <v>43374</v>
          </cell>
          <cell r="D235" t="str">
            <v>Zona 4</v>
          </cell>
          <cell r="E235">
            <v>69.19</v>
          </cell>
          <cell r="F235">
            <v>69.19</v>
          </cell>
          <cell r="G235">
            <v>115</v>
          </cell>
          <cell r="H235">
            <v>269.95999999999998</v>
          </cell>
          <cell r="I235">
            <v>112.49</v>
          </cell>
          <cell r="J235">
            <v>406.52</v>
          </cell>
          <cell r="K235">
            <v>4824.6000000000004</v>
          </cell>
        </row>
        <row r="236">
          <cell r="B236" t="str">
            <v>OFICIAL BOLLAND</v>
          </cell>
          <cell r="C236">
            <v>43374</v>
          </cell>
          <cell r="D236" t="str">
            <v>Zona 4</v>
          </cell>
          <cell r="E236">
            <v>69.19</v>
          </cell>
          <cell r="F236">
            <v>69.19</v>
          </cell>
          <cell r="G236">
            <v>115</v>
          </cell>
          <cell r="H236">
            <v>269.95999999999998</v>
          </cell>
          <cell r="I236">
            <v>112.49</v>
          </cell>
          <cell r="J236">
            <v>406.52</v>
          </cell>
          <cell r="K236">
            <v>4824.6000000000004</v>
          </cell>
        </row>
        <row r="237">
          <cell r="B237" t="str">
            <v>OFICIAL ESPECIALIZADO</v>
          </cell>
          <cell r="C237">
            <v>43374</v>
          </cell>
          <cell r="D237" t="str">
            <v>Zona 4</v>
          </cell>
          <cell r="E237">
            <v>81.260000000000005</v>
          </cell>
          <cell r="F237">
            <v>81.260000000000005</v>
          </cell>
          <cell r="G237">
            <v>115</v>
          </cell>
          <cell r="H237">
            <v>269.95999999999998</v>
          </cell>
          <cell r="I237">
            <v>112.49</v>
          </cell>
          <cell r="J237">
            <v>406.52</v>
          </cell>
          <cell r="K237">
            <v>4824.6000000000004</v>
          </cell>
        </row>
        <row r="238">
          <cell r="B238" t="str">
            <v>SERENO</v>
          </cell>
          <cell r="C238">
            <v>43374</v>
          </cell>
          <cell r="D238" t="str">
            <v>Zona 4</v>
          </cell>
          <cell r="E238">
            <v>10686.02</v>
          </cell>
          <cell r="F238">
            <v>10686.02</v>
          </cell>
          <cell r="G238">
            <v>115</v>
          </cell>
          <cell r="H238">
            <v>269.95999999999998</v>
          </cell>
          <cell r="I238">
            <v>112.49</v>
          </cell>
          <cell r="J238">
            <v>406.52</v>
          </cell>
          <cell r="K238">
            <v>4824.6000000000004</v>
          </cell>
        </row>
      </sheetData>
      <sheetData sheetId="8">
        <row r="6">
          <cell r="B6">
            <v>42917</v>
          </cell>
        </row>
      </sheetData>
      <sheetData sheetId="9"/>
      <sheetData sheetId="10">
        <row r="5">
          <cell r="B5" t="str">
            <v>Seleccionar Jurisdicción</v>
          </cell>
        </row>
      </sheetData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Production"/>
      <sheetName val="Acelerated"/>
      <sheetName val="Planilla"/>
      <sheetName val="Output"/>
      <sheetName val="Sens"/>
      <sheetName val="Instructivo"/>
    </sheetNames>
    <sheetDataSet>
      <sheetData sheetId="0" refreshError="1">
        <row r="50">
          <cell r="H50" t="str">
            <v>m³/m³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tander"/>
      <sheetName val="InfoSant"/>
      <sheetName val="Comparación"/>
      <sheetName val="TablaGral"/>
      <sheetName val="Hoja1"/>
      <sheetName val="Estad"/>
      <sheetName val="Resumen"/>
      <sheetName val="CG"/>
      <sheetName val="Proveedores"/>
      <sheetName val="Vol"/>
      <sheetName val="FormatoCotiz"/>
      <sheetName val="IP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9">
          <cell r="H9">
            <v>670</v>
          </cell>
        </row>
      </sheetData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LL98"/>
      <sheetName val="PULL98.xls"/>
      <sheetName val="\\PAMPA_02\Centrilift\Mis docum"/>
    </sheetNames>
    <definedNames>
      <definedName name="VOLVER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órmulas de Ajuste"/>
      <sheetName val="Planilla de Cotizacion"/>
      <sheetName val="Planilla de Costos - EERR"/>
    </sheetNames>
    <sheetDataSet>
      <sheetData sheetId="0"/>
      <sheetData sheetId="1">
        <row r="3">
          <cell r="E3" t="str">
            <v>Tambores de 200 lts</v>
          </cell>
        </row>
      </sheetData>
      <sheetData sheetId="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IDERACIONES"/>
      <sheetName val="Planilla de cotización"/>
      <sheetName val="RESUMEN "/>
      <sheetName val="RESUMEN COSTOS Y VENTA"/>
      <sheetName val="CONSUMOS ESTIMADOS"/>
      <sheetName val="Personal"/>
      <sheetName val="Inm-Equi-Rod"/>
      <sheetName val="Comb-Lub-Mant-Rod"/>
      <sheetName val="Equipos de dosificación"/>
      <sheetName val="Actualizacion de costos"/>
    </sheetNames>
    <sheetDataSet>
      <sheetData sheetId="0" refreshError="1"/>
      <sheetData sheetId="1" refreshError="1"/>
      <sheetData sheetId="2" refreshError="1"/>
      <sheetData sheetId="3">
        <row r="1">
          <cell r="D1">
            <v>8.0399999999999991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8">
          <cell r="N8" t="str">
            <v>Transmisor de nivel</v>
          </cell>
          <cell r="O8">
            <v>0</v>
          </cell>
          <cell r="P8" t="str">
            <v>Unid.</v>
          </cell>
          <cell r="Q8">
            <v>0</v>
          </cell>
          <cell r="R8">
            <v>4500</v>
          </cell>
        </row>
        <row r="9">
          <cell r="N9" t="str">
            <v>Indicador de nivel DOSIVAC</v>
          </cell>
          <cell r="O9">
            <v>0</v>
          </cell>
          <cell r="P9" t="str">
            <v>Unid.</v>
          </cell>
          <cell r="Q9">
            <v>0</v>
          </cell>
          <cell r="R9">
            <v>419</v>
          </cell>
        </row>
        <row r="10">
          <cell r="N10" t="str">
            <v>Caudalimetro Volumétrico DOSIVAC</v>
          </cell>
          <cell r="O10">
            <v>0</v>
          </cell>
          <cell r="P10" t="str">
            <v>Unid.</v>
          </cell>
          <cell r="Q10">
            <v>0</v>
          </cell>
          <cell r="R10">
            <v>5914</v>
          </cell>
        </row>
        <row r="11">
          <cell r="N11" t="str">
            <v>Interruptor de caudal</v>
          </cell>
          <cell r="O11">
            <v>0</v>
          </cell>
          <cell r="P11" t="str">
            <v>Unid.</v>
          </cell>
          <cell r="Q11">
            <v>0</v>
          </cell>
          <cell r="R11">
            <v>2000</v>
          </cell>
        </row>
        <row r="12">
          <cell r="N12" t="str">
            <v>Transmisor de Presión</v>
          </cell>
          <cell r="O12">
            <v>0</v>
          </cell>
          <cell r="P12" t="str">
            <v>Unid.</v>
          </cell>
          <cell r="Q12">
            <v>0</v>
          </cell>
          <cell r="R12">
            <v>3800</v>
          </cell>
        </row>
        <row r="13">
          <cell r="N13" t="str">
            <v>Variador de frecuencia</v>
          </cell>
          <cell r="O13">
            <v>0</v>
          </cell>
          <cell r="P13" t="str">
            <v>Unid.</v>
          </cell>
          <cell r="Q13">
            <v>0</v>
          </cell>
          <cell r="R13">
            <v>5900</v>
          </cell>
        </row>
        <row r="14">
          <cell r="N14" t="str">
            <v>Control total trif 220v ó 380v DOSIVAC</v>
          </cell>
          <cell r="O14">
            <v>0</v>
          </cell>
          <cell r="P14" t="str">
            <v>Unid.</v>
          </cell>
          <cell r="Q14">
            <v>0</v>
          </cell>
          <cell r="R14">
            <v>827</v>
          </cell>
        </row>
        <row r="15">
          <cell r="N15" t="str">
            <v>Válvula de alivio y recirculación 1/2" - SET [100bar]</v>
          </cell>
          <cell r="O15">
            <v>0</v>
          </cell>
          <cell r="P15" t="str">
            <v>Unid.</v>
          </cell>
          <cell r="Q15">
            <v>0</v>
          </cell>
          <cell r="R15">
            <v>652.5</v>
          </cell>
        </row>
        <row r="16">
          <cell r="N16" t="str">
            <v xml:space="preserve">Válvula aguja 1/4" AISI316L </v>
          </cell>
          <cell r="O16">
            <v>0</v>
          </cell>
          <cell r="P16" t="str">
            <v>Unid.</v>
          </cell>
          <cell r="Q16">
            <v>0</v>
          </cell>
          <cell r="R16">
            <v>279.84999999999997</v>
          </cell>
        </row>
        <row r="17">
          <cell r="N17" t="str">
            <v>Válvulas de retención 1/4" AISI316L ABAC</v>
          </cell>
          <cell r="O17">
            <v>0</v>
          </cell>
          <cell r="P17" t="str">
            <v>Unid.</v>
          </cell>
          <cell r="Q17">
            <v>0</v>
          </cell>
          <cell r="R17">
            <v>232</v>
          </cell>
        </row>
        <row r="18">
          <cell r="N18" t="str">
            <v>Válvulas de retención 1/2" AISI316L ABAC</v>
          </cell>
          <cell r="O18">
            <v>0</v>
          </cell>
          <cell r="P18" t="str">
            <v>Unid.</v>
          </cell>
          <cell r="Q18">
            <v>0</v>
          </cell>
          <cell r="R18">
            <v>464</v>
          </cell>
        </row>
        <row r="19">
          <cell r="N19" t="str">
            <v>Válvulas de retención 1" AISI316L ABAC</v>
          </cell>
          <cell r="O19">
            <v>0</v>
          </cell>
          <cell r="P19" t="str">
            <v>Unid.</v>
          </cell>
          <cell r="Q19">
            <v>0</v>
          </cell>
          <cell r="R19">
            <v>750</v>
          </cell>
        </row>
        <row r="20">
          <cell r="N20" t="str">
            <v>Válvula esférica 3C bridada 1/2" AISI316L</v>
          </cell>
          <cell r="O20">
            <v>0</v>
          </cell>
          <cell r="P20" t="str">
            <v>Unid.</v>
          </cell>
          <cell r="Q20">
            <v>0</v>
          </cell>
          <cell r="R20">
            <v>580</v>
          </cell>
        </row>
        <row r="21">
          <cell r="N21" t="str">
            <v xml:space="preserve">Tubo graduado de vidrio de 5/8" de 1 mt </v>
          </cell>
          <cell r="O21">
            <v>0</v>
          </cell>
          <cell r="P21" t="str">
            <v>Unid.</v>
          </cell>
          <cell r="Q21">
            <v>0</v>
          </cell>
          <cell r="R21">
            <v>1087.5</v>
          </cell>
        </row>
        <row r="22">
          <cell r="N22" t="str">
            <v>Transformador eléctrico 1KVA 480-380V</v>
          </cell>
          <cell r="O22">
            <v>0</v>
          </cell>
          <cell r="P22" t="str">
            <v>Unid.</v>
          </cell>
          <cell r="Q22">
            <v>0</v>
          </cell>
          <cell r="R22">
            <v>4893.75</v>
          </cell>
        </row>
        <row r="23">
          <cell r="N23" t="str">
            <v>Manómetro 2 1/2" c/Glicerina nptm1/2"L</v>
          </cell>
          <cell r="O23">
            <v>0</v>
          </cell>
          <cell r="P23" t="str">
            <v>Unid.</v>
          </cell>
          <cell r="Q23">
            <v>0</v>
          </cell>
          <cell r="R23">
            <v>507.5</v>
          </cell>
        </row>
        <row r="24">
          <cell r="N24" t="str">
            <v>Filtro "Y" INOX "GORA" 180 MIC</v>
          </cell>
          <cell r="O24">
            <v>0</v>
          </cell>
          <cell r="P24" t="str">
            <v>Unid.</v>
          </cell>
          <cell r="Q24">
            <v>0</v>
          </cell>
          <cell r="R24">
            <v>2900</v>
          </cell>
        </row>
        <row r="25">
          <cell r="N25" t="str">
            <v>Filtro "T" INOX "GORA" 180 MIC</v>
          </cell>
          <cell r="O25">
            <v>0</v>
          </cell>
          <cell r="P25" t="str">
            <v>Unid.</v>
          </cell>
          <cell r="Q25">
            <v>0</v>
          </cell>
          <cell r="R25">
            <v>1740</v>
          </cell>
        </row>
        <row r="26">
          <cell r="N26" t="str">
            <v>Válvula esférica NPTH 3 cuerpos roscada 1/4" AISI316L</v>
          </cell>
          <cell r="O26">
            <v>0</v>
          </cell>
          <cell r="P26" t="str">
            <v>Unid.</v>
          </cell>
          <cell r="Q26">
            <v>0</v>
          </cell>
          <cell r="R26">
            <v>232</v>
          </cell>
        </row>
        <row r="27">
          <cell r="N27" t="str">
            <v>Válvula esférica NPTH 3 cuerpos roscada 1/2" AISI316L</v>
          </cell>
          <cell r="O27">
            <v>0</v>
          </cell>
          <cell r="P27" t="str">
            <v>Unid.</v>
          </cell>
          <cell r="Q27">
            <v>0</v>
          </cell>
          <cell r="R27">
            <v>350</v>
          </cell>
        </row>
        <row r="28">
          <cell r="N28" t="str">
            <v>Válvula esférica NPTH 3 cuerpos roscada 3/4" AISI316L</v>
          </cell>
          <cell r="O28">
            <v>0</v>
          </cell>
          <cell r="P28" t="str">
            <v>Unid.</v>
          </cell>
          <cell r="Q28">
            <v>0</v>
          </cell>
          <cell r="R28">
            <v>440</v>
          </cell>
        </row>
        <row r="29">
          <cell r="N29" t="str">
            <v>Válvula esférica NPTH 3 cuerpos roscada 1" AISI316L</v>
          </cell>
          <cell r="O29">
            <v>0</v>
          </cell>
          <cell r="P29" t="str">
            <v>Unid.</v>
          </cell>
          <cell r="Q29">
            <v>0</v>
          </cell>
          <cell r="R29">
            <v>530</v>
          </cell>
        </row>
        <row r="30">
          <cell r="N30" t="str">
            <v>CONTENEDORES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N31" t="str">
            <v>Contenedor de 1000 lts Better reforzado FORMIGPLAS</v>
          </cell>
          <cell r="O31">
            <v>0</v>
          </cell>
          <cell r="P31" t="str">
            <v>Unid.</v>
          </cell>
          <cell r="Q31">
            <v>0</v>
          </cell>
          <cell r="R31">
            <v>6525</v>
          </cell>
        </row>
        <row r="32">
          <cell r="N32" t="str">
            <v>Contenedor de 1000 lts Better descartable FORMIGPLAS</v>
          </cell>
          <cell r="O32">
            <v>0</v>
          </cell>
          <cell r="P32" t="str">
            <v>Unid.</v>
          </cell>
          <cell r="Q32">
            <v>0</v>
          </cell>
          <cell r="R32">
            <v>2297.4380000000001</v>
          </cell>
        </row>
        <row r="33">
          <cell r="N33" t="str">
            <v>Tanque de  240 lts tipo aceitunero</v>
          </cell>
          <cell r="O33">
            <v>0</v>
          </cell>
          <cell r="P33" t="str">
            <v>Unid.</v>
          </cell>
          <cell r="Q33">
            <v>0</v>
          </cell>
          <cell r="R33">
            <v>290</v>
          </cell>
        </row>
        <row r="34">
          <cell r="N34" t="str">
            <v>Tanque de 189 lts Cónico de alta densidad FORMIGPLAS</v>
          </cell>
          <cell r="O34">
            <v>0</v>
          </cell>
          <cell r="P34" t="str">
            <v>Unid.</v>
          </cell>
          <cell r="Q34">
            <v>0</v>
          </cell>
          <cell r="R34">
            <v>1885</v>
          </cell>
        </row>
        <row r="35">
          <cell r="N35" t="str">
            <v>TABLEROS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N36" t="str">
            <v>Tablero de arranque STD</v>
          </cell>
          <cell r="O36">
            <v>0</v>
          </cell>
          <cell r="P36" t="str">
            <v>Unid.</v>
          </cell>
          <cell r="Q36">
            <v>0</v>
          </cell>
          <cell r="R36">
            <v>3045</v>
          </cell>
        </row>
        <row r="37">
          <cell r="N37" t="str">
            <v>Tablero de arranque YPF</v>
          </cell>
          <cell r="O37">
            <v>0</v>
          </cell>
          <cell r="P37" t="str">
            <v>Unid.</v>
          </cell>
          <cell r="Q37">
            <v>0</v>
          </cell>
          <cell r="R37">
            <v>0</v>
          </cell>
        </row>
        <row r="38">
          <cell r="N38" t="str">
            <v>Tablero de arranque (CVX) Equipel</v>
          </cell>
          <cell r="O38">
            <v>0</v>
          </cell>
          <cell r="P38" t="str">
            <v>Unid.</v>
          </cell>
          <cell r="Q38">
            <v>0</v>
          </cell>
          <cell r="R38">
            <v>9935.4</v>
          </cell>
        </row>
        <row r="39">
          <cell r="N39" t="str">
            <v>ESTRUCTURAS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N40" t="str">
            <v>Equipo 240 LT neumatico termofusión sin bomba / con TB</v>
          </cell>
          <cell r="O40">
            <v>0</v>
          </cell>
          <cell r="P40" t="str">
            <v>Unid.</v>
          </cell>
          <cell r="Q40">
            <v>0</v>
          </cell>
          <cell r="R40">
            <v>6960</v>
          </cell>
        </row>
        <row r="41">
          <cell r="N41" t="str">
            <v>Equipo 240 LT neumatico inoxidable sin bomba / con TB</v>
          </cell>
          <cell r="O41">
            <v>0</v>
          </cell>
          <cell r="P41" t="str">
            <v>Unid.</v>
          </cell>
          <cell r="Q41">
            <v>0</v>
          </cell>
          <cell r="R41">
            <v>7699.5</v>
          </cell>
        </row>
        <row r="42">
          <cell r="N42" t="str">
            <v>Equipo 240 LT electrico termofusión sin bomba / con TB</v>
          </cell>
          <cell r="O42">
            <v>0</v>
          </cell>
          <cell r="P42" t="str">
            <v>Unid.</v>
          </cell>
          <cell r="Q42">
            <v>0</v>
          </cell>
          <cell r="R42">
            <v>7547.25</v>
          </cell>
        </row>
        <row r="43">
          <cell r="N43" t="str">
            <v>Equipo 240 LT electrico inoxidable sin bomba / con TB</v>
          </cell>
          <cell r="O43">
            <v>0</v>
          </cell>
          <cell r="P43" t="str">
            <v>Unid.</v>
          </cell>
          <cell r="Q43">
            <v>0</v>
          </cell>
          <cell r="R43">
            <v>8380.2749999999996</v>
          </cell>
        </row>
        <row r="44">
          <cell r="N44" t="str">
            <v>Equipo 1000 LT neumatico termofusión sin bomba / sin CT</v>
          </cell>
          <cell r="O44">
            <v>0</v>
          </cell>
          <cell r="P44" t="str">
            <v>Unid.</v>
          </cell>
          <cell r="Q44">
            <v>0</v>
          </cell>
          <cell r="R44">
            <v>9135</v>
          </cell>
        </row>
        <row r="45">
          <cell r="N45" t="str">
            <v>Equipo 1000 LT neumatico inoxidable sin bomba / sin CT</v>
          </cell>
          <cell r="O45">
            <v>0</v>
          </cell>
          <cell r="P45" t="str">
            <v>Unid.</v>
          </cell>
          <cell r="Q45">
            <v>0</v>
          </cell>
          <cell r="R45">
            <v>9860</v>
          </cell>
        </row>
        <row r="46">
          <cell r="N46" t="str">
            <v>Equipo 1000 LT electrico termofusión sin bomba / sin CT</v>
          </cell>
          <cell r="O46">
            <v>0</v>
          </cell>
          <cell r="P46" t="str">
            <v>Unid.</v>
          </cell>
          <cell r="Q46">
            <v>0</v>
          </cell>
          <cell r="R46">
            <v>8990</v>
          </cell>
        </row>
        <row r="47">
          <cell r="N47" t="str">
            <v>Equipo 1000 LT electrico inoxidable sin bomba / sin CT</v>
          </cell>
          <cell r="O47">
            <v>0</v>
          </cell>
          <cell r="P47" t="str">
            <v>Unid.</v>
          </cell>
          <cell r="Q47">
            <v>0</v>
          </cell>
          <cell r="R47">
            <v>9425</v>
          </cell>
        </row>
        <row r="48">
          <cell r="N48" t="str">
            <v>BOMBAS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N49" t="str">
            <v>DOSIVAC DEN/E ( Viton® ) - ( Teflón® ) 10KPSI</v>
          </cell>
          <cell r="O49">
            <v>0</v>
          </cell>
          <cell r="P49" t="str">
            <v>Unid.</v>
          </cell>
          <cell r="Q49">
            <v>0</v>
          </cell>
          <cell r="R49">
            <v>33800</v>
          </cell>
        </row>
        <row r="50">
          <cell r="N50" t="str">
            <v>DOSIVAC DEC 10-15/70-140 Simple Motor trifacico</v>
          </cell>
          <cell r="O50">
            <v>0</v>
          </cell>
          <cell r="P50" t="str">
            <v>Unid.</v>
          </cell>
          <cell r="Q50">
            <v>0</v>
          </cell>
          <cell r="R50">
            <v>10892</v>
          </cell>
        </row>
        <row r="51">
          <cell r="N51" t="str">
            <v>DOSIVAC DEC 10/25 Simple Motor trifacico</v>
          </cell>
          <cell r="O51">
            <v>0</v>
          </cell>
          <cell r="P51" t="str">
            <v>Unid.</v>
          </cell>
          <cell r="Q51">
            <v>0</v>
          </cell>
          <cell r="R51">
            <v>10892</v>
          </cell>
        </row>
        <row r="52">
          <cell r="N52" t="str">
            <v>DOSIVAC DD10/70</v>
          </cell>
          <cell r="O52">
            <v>0</v>
          </cell>
          <cell r="P52" t="str">
            <v>Unid.</v>
          </cell>
          <cell r="Q52">
            <v>0</v>
          </cell>
          <cell r="R52">
            <v>11672.5</v>
          </cell>
        </row>
        <row r="53">
          <cell r="N53" t="str">
            <v>DOSIVAC DEN/S ( Viton® ) - ( Teflón® )</v>
          </cell>
          <cell r="O53">
            <v>0</v>
          </cell>
          <cell r="P53" t="str">
            <v>Unid.</v>
          </cell>
          <cell r="Q53">
            <v>0</v>
          </cell>
          <cell r="R53">
            <v>9162</v>
          </cell>
        </row>
        <row r="54">
          <cell r="N54" t="str">
            <v>DOSIVAC DEN/E ( Viton® ) - ( Teflón® )</v>
          </cell>
          <cell r="O54">
            <v>0</v>
          </cell>
          <cell r="P54" t="str">
            <v>Unid.</v>
          </cell>
          <cell r="Q54">
            <v>0</v>
          </cell>
          <cell r="R54">
            <v>11477.4</v>
          </cell>
        </row>
        <row r="55">
          <cell r="N55" t="str">
            <v>MIRBLA ISM 225</v>
          </cell>
          <cell r="O55">
            <v>0</v>
          </cell>
          <cell r="P55" t="str">
            <v>Unid.</v>
          </cell>
          <cell r="Q55">
            <v>0</v>
          </cell>
          <cell r="R55">
            <v>7351.5</v>
          </cell>
        </row>
        <row r="56">
          <cell r="N56" t="str">
            <v xml:space="preserve">WILDEN P.025 POLI/TEFLON  </v>
          </cell>
          <cell r="O56">
            <v>0</v>
          </cell>
          <cell r="P56" t="str">
            <v>Unid.</v>
          </cell>
          <cell r="Q56">
            <v>0</v>
          </cell>
          <cell r="R56">
            <v>6368</v>
          </cell>
        </row>
        <row r="57">
          <cell r="N57" t="str">
            <v>FITING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N58" t="str">
            <v>TUBO INOX. 1/4" X 0,89 mm</v>
          </cell>
          <cell r="O58" t="str">
            <v>70-050-025</v>
          </cell>
          <cell r="P58" t="str">
            <v>Mts</v>
          </cell>
          <cell r="Q58">
            <v>4.7</v>
          </cell>
          <cell r="R58">
            <v>37.787999999999997</v>
          </cell>
        </row>
        <row r="59">
          <cell r="N59" t="str">
            <v>TUBO INOX. 3/8" X 0,89 mm</v>
          </cell>
          <cell r="O59" t="str">
            <v>70-050-038</v>
          </cell>
          <cell r="P59" t="str">
            <v>Mts</v>
          </cell>
          <cell r="Q59">
            <v>6.5</v>
          </cell>
          <cell r="R59">
            <v>52.259999999999991</v>
          </cell>
        </row>
        <row r="60">
          <cell r="N60" t="str">
            <v>TUBO INOX. 1/2" X 0,89 mm</v>
          </cell>
          <cell r="O60" t="str">
            <v>70-050-050</v>
          </cell>
          <cell r="P60" t="str">
            <v>Mts</v>
          </cell>
          <cell r="Q60">
            <v>8.14</v>
          </cell>
          <cell r="R60">
            <v>65.445599999999999</v>
          </cell>
        </row>
        <row r="61">
          <cell r="N61" t="str">
            <v>VIROLA Y CONTRAVIROLA DE 1/4"</v>
          </cell>
          <cell r="O61" t="str">
            <v>32-080-025</v>
          </cell>
          <cell r="P61" t="str">
            <v>Unid.</v>
          </cell>
          <cell r="Q61">
            <v>1.73</v>
          </cell>
          <cell r="R61">
            <v>13.909199999999998</v>
          </cell>
        </row>
        <row r="62">
          <cell r="N62" t="str">
            <v>VIROLA Y CONTRAVIROLA DE 3/8"</v>
          </cell>
          <cell r="O62" t="str">
            <v>32-080-038</v>
          </cell>
          <cell r="P62" t="str">
            <v>Unid.</v>
          </cell>
          <cell r="Q62">
            <v>2.2000000000000002</v>
          </cell>
          <cell r="R62">
            <v>17.687999999999999</v>
          </cell>
        </row>
        <row r="63">
          <cell r="N63" t="str">
            <v>VIROLA Y CONTRAVIROLA DE 1/2"</v>
          </cell>
          <cell r="O63" t="str">
            <v>32-080-050</v>
          </cell>
          <cell r="P63" t="str">
            <v>Unid.</v>
          </cell>
          <cell r="Q63">
            <v>3.25</v>
          </cell>
          <cell r="R63">
            <v>26.129999999999995</v>
          </cell>
        </row>
        <row r="64">
          <cell r="N64" t="str">
            <v>TUERCA, VIROLA Y CONTRAVIROLA DE 1/4"</v>
          </cell>
          <cell r="O64" t="str">
            <v>32-090-025</v>
          </cell>
          <cell r="P64" t="str">
            <v>KIT</v>
          </cell>
          <cell r="Q64">
            <v>4.0199999999999996</v>
          </cell>
          <cell r="R64">
            <v>32.320799999999991</v>
          </cell>
        </row>
        <row r="65">
          <cell r="N65" t="str">
            <v>TUERCA, VIROLA Y CONTRAVIROLA DE 3/8"</v>
          </cell>
          <cell r="O65" t="str">
            <v>32-090-038</v>
          </cell>
          <cell r="P65" t="str">
            <v>KIT</v>
          </cell>
          <cell r="Q65">
            <v>5.62</v>
          </cell>
          <cell r="R65">
            <v>45.184799999999996</v>
          </cell>
        </row>
        <row r="66">
          <cell r="N66" t="str">
            <v>TUERCA, VIROLA Y CONTRAVIROLA DE 1/2"</v>
          </cell>
          <cell r="O66" t="str">
            <v>32-090-050</v>
          </cell>
          <cell r="P66" t="str">
            <v>KIT</v>
          </cell>
          <cell r="Q66">
            <v>7.67</v>
          </cell>
          <cell r="R66">
            <v>61.666799999999995</v>
          </cell>
        </row>
        <row r="67">
          <cell r="N67" t="str">
            <v>BUJE DE REDUCCIÓN DE 1/2" X 1/4" AISI 316 S-3000</v>
          </cell>
          <cell r="O67" t="str">
            <v>32-100-150</v>
          </cell>
          <cell r="P67" t="str">
            <v>Unid.</v>
          </cell>
          <cell r="Q67">
            <v>6.22</v>
          </cell>
          <cell r="R67">
            <v>50.008799999999994</v>
          </cell>
        </row>
        <row r="68">
          <cell r="N68" t="str">
            <v>BUJE DE REDUCCIÓN DE 1" x 1/2" AISI 316 S-3000</v>
          </cell>
          <cell r="O68" t="str">
            <v>32-100-175</v>
          </cell>
          <cell r="P68" t="str">
            <v>Unid.</v>
          </cell>
          <cell r="Q68">
            <v>14.32</v>
          </cell>
          <cell r="R68">
            <v>115.13279999999999</v>
          </cell>
        </row>
        <row r="69">
          <cell r="N69" t="str">
            <v>CODO 90° de 1/4" NPT AISI 316 S-3000</v>
          </cell>
          <cell r="O69" t="str">
            <v>32-200-225</v>
          </cell>
          <cell r="P69" t="str">
            <v>Unid.</v>
          </cell>
          <cell r="Q69">
            <v>11.71</v>
          </cell>
          <cell r="R69">
            <v>94.148399999999995</v>
          </cell>
        </row>
        <row r="70">
          <cell r="N70" t="str">
            <v>CODO 90°  de 1/2" NPT AISI 316 S-3000</v>
          </cell>
          <cell r="O70" t="str">
            <v>32-200-250</v>
          </cell>
          <cell r="P70" t="str">
            <v>Unid.</v>
          </cell>
          <cell r="Q70">
            <v>23.47</v>
          </cell>
          <cell r="R70">
            <v>188.69879999999998</v>
          </cell>
        </row>
        <row r="71">
          <cell r="N71" t="str">
            <v>CUPLA DE 1/4" AISI 316 S-3000</v>
          </cell>
          <cell r="O71" t="str">
            <v>32-300-702</v>
          </cell>
          <cell r="P71" t="str">
            <v>Unid.</v>
          </cell>
          <cell r="Q71">
            <v>5.51</v>
          </cell>
          <cell r="R71">
            <v>44.300399999999996</v>
          </cell>
        </row>
        <row r="72">
          <cell r="N72" t="str">
            <v>CUPLA DE 3/8" AISI 316 S-3000</v>
          </cell>
          <cell r="O72" t="str">
            <v>32-300-704</v>
          </cell>
          <cell r="P72" t="str">
            <v>Unid.</v>
          </cell>
          <cell r="Q72">
            <v>6.65</v>
          </cell>
          <cell r="R72">
            <v>53.465999999999994</v>
          </cell>
        </row>
        <row r="73">
          <cell r="N73" t="str">
            <v>CUPLA DE 1/2" AISI 316 S-3000</v>
          </cell>
          <cell r="O73" t="str">
            <v>32-300-705</v>
          </cell>
          <cell r="P73" t="str">
            <v>Unid.</v>
          </cell>
          <cell r="Q73">
            <v>9.35</v>
          </cell>
          <cell r="R73">
            <v>75.173999999999992</v>
          </cell>
        </row>
        <row r="74">
          <cell r="N74" t="str">
            <v>ENTRERROSCA DE 3/8" AISI 316 S-3000</v>
          </cell>
          <cell r="O74" t="str">
            <v>32-400-540</v>
          </cell>
          <cell r="P74" t="str">
            <v>Unid.</v>
          </cell>
          <cell r="Q74">
            <v>6.33</v>
          </cell>
          <cell r="R74">
            <v>50.893199999999993</v>
          </cell>
        </row>
        <row r="75">
          <cell r="N75" t="str">
            <v>ENTRERROSCA DE 1/2" AISI 316 S-3000</v>
          </cell>
          <cell r="O75" t="str">
            <v>32-400-550</v>
          </cell>
          <cell r="P75" t="str">
            <v>Unid.</v>
          </cell>
          <cell r="Q75">
            <v>7.65</v>
          </cell>
          <cell r="R75">
            <v>61.505999999999993</v>
          </cell>
        </row>
        <row r="76">
          <cell r="N76" t="str">
            <v>CONECTOR CODO 1/4" OD X 1/4" NPT</v>
          </cell>
          <cell r="O76" t="str">
            <v>32-500-110</v>
          </cell>
          <cell r="P76" t="str">
            <v>Unid.</v>
          </cell>
          <cell r="Q76">
            <v>11.89</v>
          </cell>
          <cell r="R76">
            <v>95.59559999999999</v>
          </cell>
        </row>
        <row r="77">
          <cell r="N77" t="str">
            <v>CONECTOR CODO 1/4" OD X 1/2" NPT</v>
          </cell>
          <cell r="O77" t="str">
            <v>32-500-120</v>
          </cell>
          <cell r="P77" t="str">
            <v>Unid.</v>
          </cell>
          <cell r="Q77">
            <v>15.73</v>
          </cell>
          <cell r="R77">
            <v>126.46919999999999</v>
          </cell>
        </row>
        <row r="78">
          <cell r="N78" t="str">
            <v>CONECTOR CODO 3/8" OD A 1/4" NPT</v>
          </cell>
          <cell r="O78" t="str">
            <v>32-500-300</v>
          </cell>
          <cell r="P78" t="str">
            <v>Unid.</v>
          </cell>
          <cell r="Q78">
            <v>12.84</v>
          </cell>
          <cell r="R78">
            <v>103.23359999999998</v>
          </cell>
        </row>
        <row r="79">
          <cell r="N79" t="str">
            <v>CONECTOR CODO 3/8" OD A 1/2" NPT</v>
          </cell>
          <cell r="O79" t="str">
            <v>32-500-350</v>
          </cell>
          <cell r="P79" t="str">
            <v>Unid.</v>
          </cell>
          <cell r="Q79">
            <v>16.850000000000001</v>
          </cell>
          <cell r="R79">
            <v>135.47399999999999</v>
          </cell>
        </row>
        <row r="80">
          <cell r="N80" t="str">
            <v>CONECTOR CODO 1/2" OD X 1/2" NPT</v>
          </cell>
          <cell r="O80" t="str">
            <v>32-500-380</v>
          </cell>
          <cell r="P80" t="str">
            <v>Unid.</v>
          </cell>
          <cell r="Q80">
            <v>19.149999999999999</v>
          </cell>
          <cell r="R80">
            <v>153.96599999999998</v>
          </cell>
        </row>
        <row r="81">
          <cell r="N81" t="str">
            <v>CONECTOR RECTO 1/4" OD X 1/4" NPT.</v>
          </cell>
          <cell r="O81" t="str">
            <v>32-600-125</v>
          </cell>
          <cell r="P81" t="str">
            <v>Unid.</v>
          </cell>
          <cell r="Q81">
            <v>7.45</v>
          </cell>
          <cell r="R81">
            <v>59.897999999999996</v>
          </cell>
        </row>
        <row r="82">
          <cell r="N82" t="str">
            <v>CONECTOR RECTO 1/4" OD X 1/2" NPT.</v>
          </cell>
          <cell r="O82" t="str">
            <v>32-600-175</v>
          </cell>
          <cell r="P82" t="str">
            <v>Unid.</v>
          </cell>
          <cell r="Q82">
            <v>10.35</v>
          </cell>
          <cell r="R82">
            <v>83.213999999999984</v>
          </cell>
        </row>
        <row r="83">
          <cell r="N83" t="str">
            <v>CONECTOR RECTO 3/8" OD X 1/2" NPT</v>
          </cell>
          <cell r="O83" t="str">
            <v>32-600-350</v>
          </cell>
          <cell r="P83" t="str">
            <v>Unid.</v>
          </cell>
          <cell r="Q83">
            <v>11.85</v>
          </cell>
          <cell r="R83">
            <v>95.273999999999987</v>
          </cell>
        </row>
        <row r="84">
          <cell r="N84" t="str">
            <v>CONECTOR RECTO 1/2" OD X 1/4" NPT.</v>
          </cell>
          <cell r="O84" t="str">
            <v>32-600-405</v>
          </cell>
          <cell r="P84" t="str">
            <v>Unid.</v>
          </cell>
          <cell r="Q84">
            <v>13.91</v>
          </cell>
          <cell r="R84">
            <v>111.83639999999998</v>
          </cell>
        </row>
        <row r="85">
          <cell r="N85" t="str">
            <v>CONECTOR RECTO 1/2" OD X 1/2" NPT</v>
          </cell>
          <cell r="O85" t="str">
            <v>32-600-460</v>
          </cell>
          <cell r="P85" t="str">
            <v>Unid.</v>
          </cell>
          <cell r="Q85">
            <v>13.73</v>
          </cell>
          <cell r="R85">
            <v>110.38919999999999</v>
          </cell>
        </row>
        <row r="86">
          <cell r="N86" t="str">
            <v>TAPONES 1/4" NPT AISI 316 S-3000</v>
          </cell>
          <cell r="O86" t="str">
            <v>32-700-025</v>
          </cell>
          <cell r="P86" t="str">
            <v>Unid.</v>
          </cell>
          <cell r="Q86">
            <v>2.1800000000000002</v>
          </cell>
          <cell r="R86">
            <v>17.527200000000001</v>
          </cell>
        </row>
        <row r="87">
          <cell r="N87" t="str">
            <v>TAPONES 3/8" NPT AISI 316 S-3000</v>
          </cell>
          <cell r="O87" t="str">
            <v>32-700-038</v>
          </cell>
          <cell r="P87" t="str">
            <v>Unid.</v>
          </cell>
          <cell r="Q87">
            <v>3.85</v>
          </cell>
          <cell r="R87">
            <v>30.953999999999997</v>
          </cell>
        </row>
        <row r="88">
          <cell r="N88" t="str">
            <v>TE NORMAL DE 1/4" OD OD OD AISI 316</v>
          </cell>
          <cell r="O88" t="str">
            <v>32-800-225</v>
          </cell>
          <cell r="P88" t="str">
            <v>Unid.</v>
          </cell>
          <cell r="Q88">
            <v>22.73</v>
          </cell>
          <cell r="R88">
            <v>182.74919999999997</v>
          </cell>
        </row>
        <row r="89">
          <cell r="N89" t="str">
            <v>TE NORMAL DE  3/8" OD OD OD AISI 316</v>
          </cell>
          <cell r="O89" t="str">
            <v>32-800-258</v>
          </cell>
          <cell r="P89" t="str">
            <v>Unid.</v>
          </cell>
          <cell r="Q89">
            <v>26.69</v>
          </cell>
          <cell r="R89">
            <v>214.58759999999998</v>
          </cell>
        </row>
        <row r="90">
          <cell r="N90" t="str">
            <v>TE NORMAL DE 1/2" HHH NPT. AISI 316 S-3000</v>
          </cell>
          <cell r="O90" t="str">
            <v>32-800-650</v>
          </cell>
          <cell r="P90" t="str">
            <v>Unid.</v>
          </cell>
          <cell r="Q90">
            <v>37.119999999999997</v>
          </cell>
          <cell r="R90">
            <v>298.44479999999993</v>
          </cell>
        </row>
        <row r="91">
          <cell r="N91" t="str">
            <v>UNION CODO 1/4" OD X 1/4" OD AISI 316</v>
          </cell>
          <cell r="O91" t="str">
            <v>32-815-325</v>
          </cell>
          <cell r="P91" t="str">
            <v>Unid.</v>
          </cell>
          <cell r="Q91">
            <v>16.87</v>
          </cell>
          <cell r="R91">
            <v>135.63479999999998</v>
          </cell>
        </row>
        <row r="92">
          <cell r="N92" t="str">
            <v>UNIÓN RECTA 1/4" OD X 1/4" OD AISI 316</v>
          </cell>
          <cell r="O92" t="str">
            <v>32-820-305</v>
          </cell>
          <cell r="P92" t="str">
            <v>Unid.</v>
          </cell>
          <cell r="Q92">
            <v>10.91</v>
          </cell>
          <cell r="R92">
            <v>87.716399999999993</v>
          </cell>
        </row>
        <row r="93">
          <cell r="N93" t="str">
            <v>UNIÓN RECTA 3/8" OD X 3/8" OD AISI 316</v>
          </cell>
          <cell r="O93" t="str">
            <v>32-820-330</v>
          </cell>
          <cell r="P93" t="str">
            <v>Unid.</v>
          </cell>
          <cell r="Q93">
            <v>14.55</v>
          </cell>
          <cell r="R93">
            <v>116.982</v>
          </cell>
        </row>
        <row r="94">
          <cell r="N94" t="str">
            <v>UNIÓN RECTA 1/2" OD  X  1/2" OD AISI 316</v>
          </cell>
          <cell r="O94" t="str">
            <v>32-820-350</v>
          </cell>
          <cell r="P94" t="str">
            <v>Unid.</v>
          </cell>
          <cell r="Q94">
            <v>21.15</v>
          </cell>
          <cell r="R94">
            <v>170.04599999999996</v>
          </cell>
        </row>
        <row r="95">
          <cell r="N95" t="str">
            <v>FILTRO "Y" DE 1/2" ACERO INOXIDABLE S-3000</v>
          </cell>
          <cell r="O95" t="str">
            <v>32-900-100</v>
          </cell>
          <cell r="P95" t="str">
            <v>Unid.</v>
          </cell>
          <cell r="Q95">
            <v>0</v>
          </cell>
          <cell r="R95">
            <v>0</v>
          </cell>
        </row>
        <row r="96">
          <cell r="N96" t="str">
            <v>PASACHAPA 3/8" OD AISI 316.</v>
          </cell>
          <cell r="O96" t="str">
            <v>32-900-120</v>
          </cell>
          <cell r="P96" t="str">
            <v>Unid.</v>
          </cell>
          <cell r="Q96">
            <v>19.13</v>
          </cell>
          <cell r="R96">
            <v>153.80519999999999</v>
          </cell>
        </row>
        <row r="97">
          <cell r="N97" t="str">
            <v>REGULADORA DE 1/4"S/ LUBRICADOR, RANGO 0-100 PSI</v>
          </cell>
          <cell r="O97" t="str">
            <v>32-900-130</v>
          </cell>
          <cell r="P97" t="str">
            <v>Unid.</v>
          </cell>
          <cell r="Q97">
            <v>54.26</v>
          </cell>
          <cell r="R97">
            <v>436.25039999999996</v>
          </cell>
        </row>
        <row r="98">
          <cell r="N98" t="str">
            <v>VÁLVULA DE RETENCIÓN ABAC 1/4".</v>
          </cell>
          <cell r="O98" t="str">
            <v>89-700-300</v>
          </cell>
          <cell r="P98" t="str">
            <v>Unid.</v>
          </cell>
          <cell r="Q98">
            <v>30.48</v>
          </cell>
          <cell r="R98">
            <v>245.05919999999998</v>
          </cell>
        </row>
        <row r="99">
          <cell r="N99" t="str">
            <v>VÁLVULA DE RETENCIÓN ABAC 3/8".</v>
          </cell>
          <cell r="O99" t="str">
            <v>89-700-308</v>
          </cell>
          <cell r="P99" t="str">
            <v>Unid.</v>
          </cell>
          <cell r="Q99">
            <v>0</v>
          </cell>
          <cell r="R99">
            <v>0</v>
          </cell>
        </row>
        <row r="100">
          <cell r="N100" t="str">
            <v>VÁLVULA DE RETENCIÓN ABAC 1/2".</v>
          </cell>
          <cell r="O100" t="str">
            <v>89-700-315</v>
          </cell>
          <cell r="P100" t="str">
            <v>Unid.</v>
          </cell>
          <cell r="Q100">
            <v>48.69</v>
          </cell>
          <cell r="R100">
            <v>391.46759999999995</v>
          </cell>
        </row>
        <row r="101">
          <cell r="N101" t="str">
            <v>REGULADORA DE PRESION FISHER, RANGO 0-800 PSI</v>
          </cell>
          <cell r="O101">
            <v>0</v>
          </cell>
          <cell r="P101" t="str">
            <v>Unid.</v>
          </cell>
          <cell r="Q101">
            <v>0</v>
          </cell>
          <cell r="R101">
            <v>0</v>
          </cell>
        </row>
        <row r="102">
          <cell r="N102" t="str">
            <v>REGULADORA DE PRESION FISHER, RANGO 0-3000 PSI</v>
          </cell>
          <cell r="O102">
            <v>0</v>
          </cell>
          <cell r="P102" t="str">
            <v>Unid.</v>
          </cell>
          <cell r="Q102">
            <v>0</v>
          </cell>
          <cell r="R102">
            <v>0</v>
          </cell>
        </row>
        <row r="103">
          <cell r="N103" t="str">
            <v>Cable 4 x 3 soterrado</v>
          </cell>
          <cell r="O103">
            <v>0</v>
          </cell>
          <cell r="P103" t="str">
            <v>Mts</v>
          </cell>
          <cell r="Q103">
            <v>0</v>
          </cell>
          <cell r="R103">
            <v>38.35</v>
          </cell>
        </row>
        <row r="104">
          <cell r="N104" t="str">
            <v>Pintura PQB</v>
          </cell>
          <cell r="O104">
            <v>0</v>
          </cell>
          <cell r="P104" t="str">
            <v>Lts</v>
          </cell>
          <cell r="Q104">
            <v>0</v>
          </cell>
          <cell r="R104">
            <v>100</v>
          </cell>
        </row>
        <row r="105">
          <cell r="N105" t="str">
            <v>REPESTOS BOMBAS MIRBLA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</row>
        <row r="106">
          <cell r="N106" t="str">
            <v>Conjunto de empaquetaduras ISM 1.4</v>
          </cell>
          <cell r="O106">
            <v>0</v>
          </cell>
          <cell r="P106" t="str">
            <v>Unid.</v>
          </cell>
          <cell r="Q106">
            <v>0</v>
          </cell>
          <cell r="R106">
            <v>70.5</v>
          </cell>
        </row>
        <row r="107">
          <cell r="N107" t="str">
            <v>Conjunto de empaquetaduras ISM 1.2</v>
          </cell>
          <cell r="O107">
            <v>0</v>
          </cell>
          <cell r="P107" t="str">
            <v>Unid.</v>
          </cell>
          <cell r="Q107">
            <v>0</v>
          </cell>
          <cell r="R107">
            <v>0</v>
          </cell>
        </row>
        <row r="108">
          <cell r="N108" t="str">
            <v>SOPAPA DE PISTÓN ISM 1.4</v>
          </cell>
          <cell r="O108">
            <v>0</v>
          </cell>
          <cell r="P108" t="str">
            <v>Unid.</v>
          </cell>
          <cell r="Q108">
            <v>0</v>
          </cell>
          <cell r="R108">
            <v>48.5</v>
          </cell>
        </row>
        <row r="109">
          <cell r="N109" t="str">
            <v>SOPAPA DE PISTON ISM 1.2</v>
          </cell>
          <cell r="O109">
            <v>0</v>
          </cell>
          <cell r="P109" t="str">
            <v>Unid.</v>
          </cell>
          <cell r="Q109">
            <v>0</v>
          </cell>
          <cell r="R109">
            <v>66</v>
          </cell>
        </row>
        <row r="110">
          <cell r="N110" t="str">
            <v>Centralizador ISM</v>
          </cell>
          <cell r="O110">
            <v>0</v>
          </cell>
          <cell r="P110" t="str">
            <v>Unid.</v>
          </cell>
          <cell r="Q110">
            <v>0</v>
          </cell>
          <cell r="R110">
            <v>35</v>
          </cell>
        </row>
        <row r="111">
          <cell r="N111" t="str">
            <v>Resorte de retorno ISM</v>
          </cell>
          <cell r="O111">
            <v>0</v>
          </cell>
          <cell r="P111" t="str">
            <v>Unid.</v>
          </cell>
          <cell r="Q111">
            <v>0</v>
          </cell>
          <cell r="R111">
            <v>105</v>
          </cell>
        </row>
        <row r="112">
          <cell r="N112" t="str">
            <v>Repuestos de válvula descarga</v>
          </cell>
          <cell r="O112">
            <v>0</v>
          </cell>
          <cell r="P112" t="str">
            <v>Unid.</v>
          </cell>
          <cell r="Q112">
            <v>0</v>
          </cell>
          <cell r="R112">
            <v>45</v>
          </cell>
        </row>
        <row r="113">
          <cell r="N113" t="str">
            <v>Repuestos de válvula de succión</v>
          </cell>
          <cell r="O113">
            <v>0</v>
          </cell>
          <cell r="P113" t="str">
            <v>Unid.</v>
          </cell>
          <cell r="Q113">
            <v>0</v>
          </cell>
          <cell r="R113">
            <v>32</v>
          </cell>
        </row>
        <row r="114">
          <cell r="N114" t="str">
            <v>Pistón ISM 1.4</v>
          </cell>
          <cell r="O114">
            <v>0</v>
          </cell>
          <cell r="P114" t="str">
            <v>Unid.</v>
          </cell>
          <cell r="Q114">
            <v>0</v>
          </cell>
          <cell r="R114">
            <v>175</v>
          </cell>
        </row>
        <row r="115">
          <cell r="N115" t="str">
            <v>Pistón ISM 1.2</v>
          </cell>
          <cell r="O115">
            <v>0</v>
          </cell>
          <cell r="P115" t="str">
            <v>Unid.</v>
          </cell>
          <cell r="Q115">
            <v>0</v>
          </cell>
          <cell r="R115">
            <v>270</v>
          </cell>
        </row>
        <row r="116">
          <cell r="N116" t="str">
            <v>Embolo DE A° INOXIDABLE ISM 1.4</v>
          </cell>
          <cell r="O116">
            <v>0</v>
          </cell>
          <cell r="P116" t="str">
            <v>Unid.</v>
          </cell>
          <cell r="Q116">
            <v>0</v>
          </cell>
          <cell r="R116">
            <v>335</v>
          </cell>
        </row>
        <row r="117">
          <cell r="N117" t="str">
            <v>Embolo DE A° INOXIDABLE ISM 1.2</v>
          </cell>
          <cell r="O117">
            <v>0</v>
          </cell>
          <cell r="P117" t="str">
            <v>Unid.</v>
          </cell>
          <cell r="Q117">
            <v>0</v>
          </cell>
          <cell r="R117">
            <v>0</v>
          </cell>
        </row>
        <row r="118">
          <cell r="N118" t="str">
            <v>REPESTOS BOMBAS DOSIVAC</v>
          </cell>
        </row>
        <row r="119">
          <cell r="N119" t="str">
            <v>Kit de empaquetaduras</v>
          </cell>
          <cell r="P119" t="str">
            <v>Unid.</v>
          </cell>
          <cell r="R119">
            <v>137.1</v>
          </cell>
        </row>
        <row r="120">
          <cell r="N120" t="str">
            <v>Conjunto de valvulas</v>
          </cell>
          <cell r="P120" t="str">
            <v>Unid.</v>
          </cell>
          <cell r="R120">
            <v>353.1</v>
          </cell>
        </row>
        <row r="121">
          <cell r="N121" t="str">
            <v>Kit de válvula cabezal</v>
          </cell>
          <cell r="P121" t="str">
            <v>Unid.</v>
          </cell>
          <cell r="R121">
            <v>504.5</v>
          </cell>
        </row>
        <row r="122">
          <cell r="N122" t="str">
            <v>Embolo buzo</v>
          </cell>
          <cell r="P122" t="str">
            <v>Unid.</v>
          </cell>
          <cell r="R122">
            <v>515.75</v>
          </cell>
        </row>
        <row r="123">
          <cell r="N123" t="str">
            <v>Valvula bolilla acero inoxidable</v>
          </cell>
          <cell r="P123" t="str">
            <v>Unid.</v>
          </cell>
          <cell r="R123">
            <v>8.1</v>
          </cell>
        </row>
        <row r="124">
          <cell r="N124" t="str">
            <v>Valvula bolilla acero ceramica</v>
          </cell>
          <cell r="P124" t="str">
            <v>Unid.</v>
          </cell>
          <cell r="R124">
            <v>15.4</v>
          </cell>
        </row>
        <row r="125">
          <cell r="N125" t="str">
            <v>Grifo de purga</v>
          </cell>
          <cell r="P125" t="str">
            <v>Unid.</v>
          </cell>
          <cell r="R125">
            <v>14.55</v>
          </cell>
        </row>
        <row r="126">
          <cell r="N126" t="str">
            <v>Rodamiento de mando</v>
          </cell>
          <cell r="P126" t="str">
            <v>Unid.</v>
          </cell>
          <cell r="R126">
            <v>55.65</v>
          </cell>
        </row>
        <row r="127">
          <cell r="N127" t="str">
            <v>Kit visor</v>
          </cell>
          <cell r="P127" t="str">
            <v>Unid.</v>
          </cell>
          <cell r="R127">
            <v>5.5</v>
          </cell>
        </row>
        <row r="128">
          <cell r="N128" t="str">
            <v>Kit tapón de carga de aceite</v>
          </cell>
          <cell r="P128" t="str">
            <v>Unid.</v>
          </cell>
          <cell r="R128">
            <v>10.8</v>
          </cell>
        </row>
        <row r="129">
          <cell r="N129" t="str">
            <v>Limpia vástago wipper</v>
          </cell>
          <cell r="P129" t="str">
            <v>Unid.</v>
          </cell>
          <cell r="R129">
            <v>49.36</v>
          </cell>
        </row>
        <row r="130">
          <cell r="N130" t="str">
            <v>Kit de juntas DEC</v>
          </cell>
          <cell r="P130" t="str">
            <v>Unid.</v>
          </cell>
          <cell r="R130">
            <v>104.9</v>
          </cell>
        </row>
        <row r="131">
          <cell r="N131" t="str">
            <v>Conjunto cabezal DEC/DEN</v>
          </cell>
          <cell r="P131" t="str">
            <v>Unid.</v>
          </cell>
          <cell r="R131">
            <v>1621.4</v>
          </cell>
        </row>
        <row r="132">
          <cell r="N132" t="str">
            <v>Motor de accionamiento</v>
          </cell>
          <cell r="P132" t="str">
            <v>Unid.</v>
          </cell>
          <cell r="R132">
            <v>711.35</v>
          </cell>
        </row>
        <row r="133">
          <cell r="N133" t="str">
            <v>Kit de juntas DEN (Carter y distribuidor)</v>
          </cell>
          <cell r="P133" t="str">
            <v>Unid.</v>
          </cell>
          <cell r="R133">
            <v>25.2</v>
          </cell>
        </row>
        <row r="134">
          <cell r="N134" t="str">
            <v>Diafragma motor</v>
          </cell>
          <cell r="P134" t="str">
            <v>Unid.</v>
          </cell>
          <cell r="R134">
            <v>261.25</v>
          </cell>
        </row>
        <row r="135">
          <cell r="N135" t="str">
            <v>Diafragma de servo valvula</v>
          </cell>
          <cell r="P135" t="str">
            <v>Unid.</v>
          </cell>
          <cell r="R135">
            <v>42.9</v>
          </cell>
        </row>
        <row r="136">
          <cell r="N136" t="str">
            <v>Distribuidor DEN</v>
          </cell>
          <cell r="P136" t="str">
            <v>Unid.</v>
          </cell>
          <cell r="R136">
            <v>1347.4</v>
          </cell>
        </row>
        <row r="137">
          <cell r="N137" t="str">
            <v>Servo valvula DEN</v>
          </cell>
          <cell r="P137" t="str">
            <v>Unid.</v>
          </cell>
          <cell r="R137">
            <v>1199.6500000000001</v>
          </cell>
        </row>
        <row r="138">
          <cell r="N138" t="str">
            <v>Regulador de presión</v>
          </cell>
          <cell r="P138" t="str">
            <v>Unid.</v>
          </cell>
          <cell r="R138">
            <v>624.29999999999995</v>
          </cell>
        </row>
        <row r="139">
          <cell r="N139" t="str">
            <v>Resorte DEN/S y DEN/E</v>
          </cell>
          <cell r="P139" t="str">
            <v>Unid.</v>
          </cell>
          <cell r="R139">
            <v>63</v>
          </cell>
        </row>
        <row r="140">
          <cell r="N140" t="str">
            <v>Regulador de caudal</v>
          </cell>
          <cell r="P140" t="str">
            <v>Unid.</v>
          </cell>
          <cell r="R140">
            <v>222.5</v>
          </cell>
        </row>
        <row r="141">
          <cell r="N141" t="str">
            <v>CONTROL SATELITAL</v>
          </cell>
        </row>
        <row r="142">
          <cell r="N142" t="str">
            <v>Canon por Instalación de equipo transmisión satelital</v>
          </cell>
          <cell r="P142" t="str">
            <v>Unid.</v>
          </cell>
          <cell r="Q142">
            <v>791.55472636815932</v>
          </cell>
          <cell r="R142">
            <v>6364.1</v>
          </cell>
        </row>
        <row r="143">
          <cell r="N143" t="str">
            <v>Canon mensual por servicio de transmisión de datos (C/12 hs)</v>
          </cell>
          <cell r="P143" t="str">
            <v>Unid.</v>
          </cell>
          <cell r="Q143">
            <v>124.37810945273633</v>
          </cell>
          <cell r="R143">
            <v>1000</v>
          </cell>
        </row>
        <row r="144">
          <cell r="N144" t="str">
            <v>Canon mensual por servicio de transmisión de datos (C/1hs)</v>
          </cell>
          <cell r="P144" t="str">
            <v>Unid.</v>
          </cell>
          <cell r="Q144">
            <v>184.07960199004978</v>
          </cell>
          <cell r="R144">
            <v>1480</v>
          </cell>
        </row>
      </sheetData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tización"/>
      <sheetName val="Servico Capex"/>
      <sheetName val="Servico"/>
      <sheetName val="RESUMEN "/>
      <sheetName val="Personal"/>
      <sheetName val="Inm-Equi-Rod"/>
      <sheetName val="Comb-Lub"/>
      <sheetName val="Mant-Rod"/>
      <sheetName val="Serv cont"/>
      <sheetName val="Equipos de dosificación"/>
      <sheetName val="Ins-Mat"/>
      <sheetName val="Laboratorio"/>
      <sheetName val="Consumo PQ"/>
      <sheetName val="PQ Capex"/>
      <sheetName val="Actualizacion de costos"/>
    </sheetNames>
    <sheetDataSet>
      <sheetData sheetId="0" refreshError="1"/>
      <sheetData sheetId="1" refreshError="1"/>
      <sheetData sheetId="2" refreshError="1"/>
      <sheetData sheetId="3">
        <row r="1">
          <cell r="D1">
            <v>16.329999999999998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7">
          <cell r="B7" t="str">
            <v>Pick up Ranger 2.2 TDCi 4x4 XL Safety 6MT C/D</v>
          </cell>
          <cell r="D7" t="str">
            <v>Unid.</v>
          </cell>
          <cell r="F7">
            <v>485561.5384615385</v>
          </cell>
        </row>
        <row r="8">
          <cell r="B8" t="str">
            <v>Pick up Ranger 2.2 TDCi 4x4 XL Safety 6MT C/S</v>
          </cell>
          <cell r="D8" t="str">
            <v>Unid.</v>
          </cell>
          <cell r="F8">
            <v>433784.61538461543</v>
          </cell>
        </row>
        <row r="9">
          <cell r="B9" t="str">
            <v>Pick up Ranger 2.2 TDCi 4x4 XL Safety 6MT C/D (Leasing)</v>
          </cell>
          <cell r="D9" t="str">
            <v>Unid.</v>
          </cell>
          <cell r="F9">
            <v>4577.28</v>
          </cell>
        </row>
        <row r="10">
          <cell r="B10" t="str">
            <v>Pick up Ranger 2.2 TDCi 4x4 XL Safety 6MT C/S (Leasing)</v>
          </cell>
          <cell r="D10" t="str">
            <v>Unid.</v>
          </cell>
          <cell r="F10">
            <v>4346</v>
          </cell>
        </row>
        <row r="11">
          <cell r="B11" t="str">
            <v>Camión chasis Iveco Tector 170E28 C/Larga 5670</v>
          </cell>
          <cell r="D11" t="str">
            <v>Unid.</v>
          </cell>
          <cell r="F11">
            <v>1324472.3981900453</v>
          </cell>
        </row>
        <row r="12">
          <cell r="B12" t="str">
            <v xml:space="preserve">Camión chasis Scania 410 </v>
          </cell>
          <cell r="D12" t="str">
            <v>Unid.</v>
          </cell>
          <cell r="E12">
            <v>170000</v>
          </cell>
          <cell r="F12">
            <v>2942665.9999999995</v>
          </cell>
        </row>
        <row r="13">
          <cell r="B13" t="str">
            <v>Tractor (490 S41 T NR AA)</v>
          </cell>
          <cell r="D13" t="str">
            <v>Unid.</v>
          </cell>
          <cell r="E13">
            <v>117000</v>
          </cell>
          <cell r="F13">
            <v>1910609.9999999998</v>
          </cell>
        </row>
        <row r="14">
          <cell r="B14" t="str">
            <v>Tractor Ford Cargo 1932</v>
          </cell>
          <cell r="D14" t="str">
            <v>Unid.</v>
          </cell>
          <cell r="E14">
            <v>93400</v>
          </cell>
          <cell r="F14">
            <v>1525221.9999999998</v>
          </cell>
        </row>
        <row r="15">
          <cell r="B15" t="str">
            <v>Tractor Mercedes 1634</v>
          </cell>
          <cell r="D15" t="str">
            <v>Unid.</v>
          </cell>
          <cell r="E15">
            <v>106818.18181818181</v>
          </cell>
          <cell r="F15">
            <v>1744340.9090909087</v>
          </cell>
        </row>
        <row r="16">
          <cell r="B16" t="str">
            <v>Autoelevador</v>
          </cell>
          <cell r="D16" t="str">
            <v>Unid.</v>
          </cell>
          <cell r="E16">
            <v>30000</v>
          </cell>
          <cell r="F16">
            <v>489899.99999999994</v>
          </cell>
        </row>
        <row r="17">
          <cell r="B17" t="str">
            <v>Equipamiento pick up</v>
          </cell>
        </row>
        <row r="18">
          <cell r="B18" t="str">
            <v>Equipamiento (jaula, matafuego, cobertor, protectores, arrestallama)</v>
          </cell>
          <cell r="D18" t="str">
            <v>Unid.</v>
          </cell>
          <cell r="F18">
            <v>15000</v>
          </cell>
        </row>
        <row r="19">
          <cell r="B19" t="str">
            <v xml:space="preserve">Alarma </v>
          </cell>
          <cell r="D19" t="str">
            <v>Unid.</v>
          </cell>
          <cell r="F19">
            <v>5000</v>
          </cell>
        </row>
        <row r="20">
          <cell r="B20" t="str">
            <v>Tacografo (instalación)</v>
          </cell>
          <cell r="D20" t="str">
            <v>Unid.</v>
          </cell>
          <cell r="E20">
            <v>450</v>
          </cell>
          <cell r="F20">
            <v>7348.4999999999991</v>
          </cell>
        </row>
        <row r="21">
          <cell r="B21" t="str">
            <v>Equipo de radio VHF para pick up Intepla (Instalación)</v>
          </cell>
          <cell r="D21" t="str">
            <v>Unid.</v>
          </cell>
          <cell r="F21">
            <v>1700</v>
          </cell>
        </row>
        <row r="22">
          <cell r="B22" t="str">
            <v>Equipamiento camiones</v>
          </cell>
        </row>
        <row r="23">
          <cell r="B23" t="str">
            <v>Equipo DIS</v>
          </cell>
          <cell r="D23" t="str">
            <v>Unid.</v>
          </cell>
          <cell r="E23">
            <v>500000</v>
          </cell>
          <cell r="F23">
            <v>8164999.9999999991</v>
          </cell>
        </row>
        <row r="24">
          <cell r="B24" t="str">
            <v>Equipo Bombeador 2000 psi</v>
          </cell>
          <cell r="D24" t="str">
            <v>Unid.</v>
          </cell>
          <cell r="E24">
            <v>255000</v>
          </cell>
          <cell r="F24">
            <v>4164149.9999999995</v>
          </cell>
        </row>
        <row r="25">
          <cell r="B25" t="str">
            <v>Equipo Bombeador 8000 psi</v>
          </cell>
          <cell r="D25" t="str">
            <v>Unid.</v>
          </cell>
          <cell r="E25">
            <v>374843</v>
          </cell>
          <cell r="F25">
            <v>6121186.1899999995</v>
          </cell>
        </row>
        <row r="26">
          <cell r="B26" t="str">
            <v>Equipo de medicion de parmetros de inyección</v>
          </cell>
          <cell r="D26" t="str">
            <v>Unid.</v>
          </cell>
          <cell r="E26">
            <v>5253</v>
          </cell>
          <cell r="F26">
            <v>85781.489999999991</v>
          </cell>
        </row>
        <row r="27">
          <cell r="B27" t="str">
            <v>Equipamiento camion de batch y reposición</v>
          </cell>
          <cell r="D27" t="str">
            <v>Unid.</v>
          </cell>
          <cell r="F27">
            <v>353381.19999999995</v>
          </cell>
        </row>
        <row r="28">
          <cell r="B28" t="str">
            <v>Equipamiento camion de batch y reposición con hidrogua</v>
          </cell>
          <cell r="D28" t="str">
            <v>Unid.</v>
          </cell>
          <cell r="F28">
            <v>1120891.1999999997</v>
          </cell>
        </row>
        <row r="29">
          <cell r="B29" t="str">
            <v>Caja playa (2,60 x 5,40 mt)</v>
          </cell>
          <cell r="D29" t="str">
            <v>Unid.</v>
          </cell>
          <cell r="E29">
            <v>7849.4623655913974</v>
          </cell>
          <cell r="F29">
            <v>128181.72043010751</v>
          </cell>
        </row>
        <row r="30">
          <cell r="B30" t="str">
            <v>Bomba Jacto JP150 450 lbs / 100 l/min</v>
          </cell>
          <cell r="D30" t="str">
            <v>Unid.</v>
          </cell>
          <cell r="E30">
            <v>2473.1182795698924</v>
          </cell>
          <cell r="F30">
            <v>40386.021505376339</v>
          </cell>
        </row>
        <row r="31">
          <cell r="B31" t="str">
            <v>Sistema Hidraulico (Toma de fuerza, motor, comando y bomba hidr., conexiones)</v>
          </cell>
          <cell r="D31" t="str">
            <v>Unid.</v>
          </cell>
          <cell r="E31">
            <v>4301.0752688172042</v>
          </cell>
          <cell r="F31">
            <v>70236.559139784935</v>
          </cell>
        </row>
        <row r="32">
          <cell r="B32" t="str">
            <v>Accesorios (Slinga, matafuego, Carretel, mangueras, etc)</v>
          </cell>
          <cell r="D32" t="str">
            <v>Unid.</v>
          </cell>
          <cell r="E32">
            <v>5376.3440860215051</v>
          </cell>
          <cell r="F32">
            <v>87795.698924731172</v>
          </cell>
        </row>
        <row r="33">
          <cell r="B33" t="str">
            <v>Hidrogrua de 12 TN</v>
          </cell>
          <cell r="D33" t="str">
            <v>Unid.</v>
          </cell>
          <cell r="E33">
            <v>47000</v>
          </cell>
          <cell r="F33">
            <v>767509.99999999988</v>
          </cell>
        </row>
        <row r="34">
          <cell r="B34" t="str">
            <v>Caudalimetro a turbina 20 a 200 lpm</v>
          </cell>
          <cell r="D34" t="str">
            <v>Unid.</v>
          </cell>
          <cell r="E34">
            <v>1640</v>
          </cell>
          <cell r="F34">
            <v>26781.199999999997</v>
          </cell>
        </row>
        <row r="35">
          <cell r="B35" t="str">
            <v>Bomba a piston Calipso 1700 lbs / 110 l/min</v>
          </cell>
          <cell r="D35" t="str">
            <v>Unid.</v>
          </cell>
          <cell r="E35">
            <v>4250</v>
          </cell>
          <cell r="F35">
            <v>69402.5</v>
          </cell>
        </row>
        <row r="36">
          <cell r="B36" t="str">
            <v>Consumibles</v>
          </cell>
        </row>
        <row r="37">
          <cell r="B37" t="str">
            <v>Gas oil</v>
          </cell>
          <cell r="D37" t="str">
            <v>Unid.</v>
          </cell>
          <cell r="F37">
            <v>18.309999999999999</v>
          </cell>
        </row>
        <row r="38">
          <cell r="B38" t="str">
            <v>Aceite</v>
          </cell>
          <cell r="D38" t="str">
            <v>Unid.</v>
          </cell>
          <cell r="F38">
            <v>50</v>
          </cell>
        </row>
        <row r="39">
          <cell r="B39" t="str">
            <v>Cubierta 255/70/16 ART</v>
          </cell>
          <cell r="D39" t="str">
            <v>Unid.</v>
          </cell>
          <cell r="F39">
            <v>3500</v>
          </cell>
        </row>
        <row r="40">
          <cell r="B40" t="str">
            <v>Cubierta 275/80 R22,5</v>
          </cell>
          <cell r="D40" t="str">
            <v>Unid.</v>
          </cell>
          <cell r="F40">
            <v>9000</v>
          </cell>
        </row>
        <row r="41">
          <cell r="B41" t="str">
            <v>Cubierta 295/80 R22,6</v>
          </cell>
          <cell r="D41" t="str">
            <v>Unid.</v>
          </cell>
          <cell r="F41">
            <v>11000</v>
          </cell>
        </row>
        <row r="42">
          <cell r="B42" t="str">
            <v>Mantenimiento Pick up (Repuestos)</v>
          </cell>
          <cell r="D42" t="str">
            <v>Unid.</v>
          </cell>
          <cell r="F42">
            <v>4000</v>
          </cell>
        </row>
        <row r="43">
          <cell r="B43" t="str">
            <v>Mantenimiento camion (Repuestos)</v>
          </cell>
          <cell r="D43" t="str">
            <v>Unid.</v>
          </cell>
          <cell r="F43">
            <v>7000</v>
          </cell>
        </row>
        <row r="44">
          <cell r="B44" t="str">
            <v>Inmuebles</v>
          </cell>
        </row>
        <row r="45">
          <cell r="B45" t="str">
            <v xml:space="preserve">Base RDLS (tasación) </v>
          </cell>
          <cell r="D45" t="str">
            <v>Unid.</v>
          </cell>
          <cell r="F45">
            <v>5000000</v>
          </cell>
        </row>
        <row r="46">
          <cell r="B46" t="str">
            <v xml:space="preserve">Base CTL (tasación) </v>
          </cell>
          <cell r="D46" t="str">
            <v>Unid.</v>
          </cell>
          <cell r="F46">
            <v>5000000</v>
          </cell>
        </row>
        <row r="48">
          <cell r="B48" t="str">
            <v>Servicios contratados</v>
          </cell>
        </row>
        <row r="50">
          <cell r="B50" t="str">
            <v>Descripción</v>
          </cell>
          <cell r="C50" t="str">
            <v>Codigo AS400</v>
          </cell>
          <cell r="D50" t="str">
            <v>UM</v>
          </cell>
          <cell r="E50" t="str">
            <v>Costo U$S</v>
          </cell>
          <cell r="F50" t="str">
            <v>Costo AR$</v>
          </cell>
        </row>
        <row r="51">
          <cell r="B51" t="str">
            <v>Varios</v>
          </cell>
        </row>
        <row r="52">
          <cell r="B52" t="str">
            <v>Tacografo (Servicio contratado)</v>
          </cell>
          <cell r="D52" t="str">
            <v>Unid.</v>
          </cell>
          <cell r="F52">
            <v>155</v>
          </cell>
        </row>
        <row r="53">
          <cell r="B53" t="str">
            <v>Equipo de radio VHF para pick up Intepla (Servicio contratado)</v>
          </cell>
          <cell r="D53" t="str">
            <v>Unid.</v>
          </cell>
          <cell r="F53">
            <v>1000</v>
          </cell>
        </row>
        <row r="54">
          <cell r="B54" t="str">
            <v>Lavadero Pick up</v>
          </cell>
          <cell r="D54" t="str">
            <v>Unid.</v>
          </cell>
          <cell r="F54">
            <v>400</v>
          </cell>
        </row>
        <row r="55">
          <cell r="B55" t="str">
            <v>Lavadero camion</v>
          </cell>
          <cell r="D55" t="str">
            <v>Unid.</v>
          </cell>
          <cell r="F55">
            <v>2300</v>
          </cell>
        </row>
        <row r="56">
          <cell r="B56" t="str">
            <v>Mantenimiento Pick up (Mano de obra)</v>
          </cell>
          <cell r="D56" t="str">
            <v>Unid.</v>
          </cell>
          <cell r="F56">
            <v>1800</v>
          </cell>
        </row>
        <row r="57">
          <cell r="B57" t="str">
            <v>Mantenimiento camion (Mano de obra)</v>
          </cell>
          <cell r="D57" t="str">
            <v>Unid.</v>
          </cell>
          <cell r="F57">
            <v>3800</v>
          </cell>
        </row>
        <row r="58">
          <cell r="B58" t="str">
            <v>Flete PIC - PIN</v>
          </cell>
          <cell r="D58" t="str">
            <v>Unid.</v>
          </cell>
          <cell r="F58">
            <v>36942.76</v>
          </cell>
        </row>
        <row r="59">
          <cell r="B59" t="str">
            <v>Flete PIN - RDLS</v>
          </cell>
          <cell r="D59" t="str">
            <v>Unid.</v>
          </cell>
          <cell r="F59">
            <v>10261.799999999999</v>
          </cell>
        </row>
        <row r="60">
          <cell r="B60" t="str">
            <v>Flete PIN - PHCL</v>
          </cell>
          <cell r="D60" t="str">
            <v>Unid.</v>
          </cell>
          <cell r="F60">
            <v>6157.1</v>
          </cell>
        </row>
        <row r="61">
          <cell r="B61" t="str">
            <v>Flete PIN - CTRL</v>
          </cell>
          <cell r="D61" t="str">
            <v>Unid.</v>
          </cell>
          <cell r="F61">
            <v>6157.1</v>
          </cell>
        </row>
        <row r="62">
          <cell r="B62" t="str">
            <v>Flete PIN - ET</v>
          </cell>
          <cell r="D62" t="str">
            <v>Unid.</v>
          </cell>
          <cell r="F62">
            <v>2900</v>
          </cell>
        </row>
        <row r="63">
          <cell r="B63" t="str">
            <v>Flete PIN - ASR</v>
          </cell>
          <cell r="D63" t="str">
            <v>Unid.</v>
          </cell>
          <cell r="F63">
            <v>8209.5</v>
          </cell>
        </row>
        <row r="64">
          <cell r="B64" t="str">
            <v>Flete PIN - AP</v>
          </cell>
          <cell r="D64" t="str">
            <v>Unid.</v>
          </cell>
          <cell r="F64">
            <v>7388.56</v>
          </cell>
        </row>
        <row r="65">
          <cell r="B65" t="str">
            <v>RDLS-Gastos vivienda (Alquiler, limpieza, impuestos)</v>
          </cell>
          <cell r="D65" t="str">
            <v>Unid.</v>
          </cell>
          <cell r="F65">
            <v>13200</v>
          </cell>
        </row>
        <row r="66">
          <cell r="B66" t="str">
            <v>RDLS-Gastos base (Licencia comercial, insumos, maestranza y vigilancia)</v>
          </cell>
          <cell r="D66" t="str">
            <v>Unid.</v>
          </cell>
          <cell r="F66">
            <v>80061.594750000004</v>
          </cell>
        </row>
        <row r="67">
          <cell r="B67" t="str">
            <v>CTRL-Gastos vivienda (Alquiler, limpieza, impuestos)</v>
          </cell>
          <cell r="D67" t="str">
            <v>Unid.</v>
          </cell>
          <cell r="F67">
            <v>19250</v>
          </cell>
        </row>
        <row r="68">
          <cell r="B68" t="str">
            <v>CTRL-Gastos base (Licencia comercial, insumos, maestranza y vigilancia)</v>
          </cell>
          <cell r="D68" t="str">
            <v>Unid.</v>
          </cell>
          <cell r="F68">
            <v>34492</v>
          </cell>
        </row>
        <row r="69">
          <cell r="B69" t="str">
            <v>NQN-Gastos base (Licencia comercial, insumos, maestranza y vigilancia)</v>
          </cell>
          <cell r="D69" t="str">
            <v>Unid.</v>
          </cell>
          <cell r="F69">
            <v>10000</v>
          </cell>
        </row>
        <row r="70">
          <cell r="B70" t="str">
            <v>AÑELO-Gastos base (Licencia comercial, insumos, maestranza y vigilancia)</v>
          </cell>
          <cell r="D70" t="str">
            <v>Mes</v>
          </cell>
          <cell r="F70">
            <v>3672.38</v>
          </cell>
        </row>
        <row r="71">
          <cell r="B71" t="str">
            <v>PHL-Gastos base (Licencia comercial, insumos, maestranza y vigilancia)</v>
          </cell>
          <cell r="D71" t="str">
            <v>Mes</v>
          </cell>
          <cell r="F71">
            <v>32000</v>
          </cell>
        </row>
        <row r="73">
          <cell r="B73" t="str">
            <v>Personal</v>
          </cell>
        </row>
        <row r="75">
          <cell r="B75" t="str">
            <v>Descripción</v>
          </cell>
          <cell r="C75" t="str">
            <v>Codigo AS400</v>
          </cell>
          <cell r="D75" t="str">
            <v>UM</v>
          </cell>
          <cell r="E75" t="str">
            <v>Costo U$S</v>
          </cell>
          <cell r="F75" t="str">
            <v>Costo AR$</v>
          </cell>
        </row>
        <row r="76">
          <cell r="B76" t="str">
            <v>EPP</v>
          </cell>
        </row>
        <row r="77">
          <cell r="B77" t="str">
            <v>Botas</v>
          </cell>
          <cell r="D77" t="str">
            <v>Unid.</v>
          </cell>
          <cell r="F77">
            <v>1550</v>
          </cell>
        </row>
        <row r="78">
          <cell r="B78" t="str">
            <v>Mameluco</v>
          </cell>
          <cell r="D78" t="str">
            <v>Unid.</v>
          </cell>
          <cell r="F78">
            <v>680</v>
          </cell>
        </row>
        <row r="79">
          <cell r="B79" t="str">
            <v>Mameluco Inifugo</v>
          </cell>
          <cell r="D79" t="str">
            <v>Unid.</v>
          </cell>
          <cell r="F79">
            <v>2041.2499999999998</v>
          </cell>
        </row>
        <row r="80">
          <cell r="B80" t="str">
            <v>Pantalon</v>
          </cell>
          <cell r="D80" t="str">
            <v>Unid.</v>
          </cell>
          <cell r="F80">
            <v>480</v>
          </cell>
        </row>
        <row r="81">
          <cell r="B81" t="str">
            <v>Camisa</v>
          </cell>
          <cell r="D81" t="str">
            <v>Unid.</v>
          </cell>
          <cell r="F81">
            <v>350</v>
          </cell>
        </row>
        <row r="82">
          <cell r="B82" t="str">
            <v>Campera algodón tipo parka</v>
          </cell>
          <cell r="D82" t="str">
            <v>Unid.</v>
          </cell>
          <cell r="F82">
            <v>1500</v>
          </cell>
        </row>
        <row r="83">
          <cell r="B83" t="str">
            <v>Casco</v>
          </cell>
          <cell r="D83" t="str">
            <v>Unid.</v>
          </cell>
          <cell r="F83">
            <v>310</v>
          </cell>
        </row>
        <row r="84">
          <cell r="B84" t="str">
            <v>Anteojos seguridad</v>
          </cell>
          <cell r="D84" t="str">
            <v>Unid.</v>
          </cell>
          <cell r="F84">
            <v>44.849999999999994</v>
          </cell>
        </row>
        <row r="85">
          <cell r="B85" t="str">
            <v>Antiparras</v>
          </cell>
          <cell r="D85" t="str">
            <v>Unid.</v>
          </cell>
          <cell r="F85">
            <v>68</v>
          </cell>
        </row>
        <row r="86">
          <cell r="B86" t="str">
            <v>Guantes Vaqueta</v>
          </cell>
          <cell r="D86" t="str">
            <v>Unid.</v>
          </cell>
          <cell r="F86">
            <v>69</v>
          </cell>
        </row>
        <row r="87">
          <cell r="B87" t="str">
            <v xml:space="preserve">Guantes Nitrilo </v>
          </cell>
          <cell r="D87" t="str">
            <v>Unid.</v>
          </cell>
          <cell r="F87">
            <v>45</v>
          </cell>
        </row>
        <row r="88">
          <cell r="B88" t="str">
            <v>Protector auditivo (casco)</v>
          </cell>
          <cell r="D88" t="str">
            <v>Unid.</v>
          </cell>
          <cell r="F88">
            <v>345</v>
          </cell>
        </row>
        <row r="89">
          <cell r="B89" t="str">
            <v xml:space="preserve">Mascara prot respiratorio </v>
          </cell>
          <cell r="D89" t="str">
            <v>Unid.</v>
          </cell>
          <cell r="F89">
            <v>250</v>
          </cell>
        </row>
        <row r="90">
          <cell r="B90" t="str">
            <v xml:space="preserve">Filtros gases </v>
          </cell>
          <cell r="D90" t="str">
            <v>Unid.</v>
          </cell>
          <cell r="F90">
            <v>380</v>
          </cell>
        </row>
        <row r="91">
          <cell r="B91" t="str">
            <v>Detector H2S</v>
          </cell>
          <cell r="D91" t="str">
            <v>Unid.</v>
          </cell>
          <cell r="F91">
            <v>8164.9999999999991</v>
          </cell>
        </row>
        <row r="92">
          <cell r="B92" t="str">
            <v>Notebook</v>
          </cell>
          <cell r="D92" t="str">
            <v>Unid.</v>
          </cell>
          <cell r="F92">
            <v>32659.999999999996</v>
          </cell>
        </row>
        <row r="93">
          <cell r="B93" t="str">
            <v>VARIOS</v>
          </cell>
        </row>
        <row r="94">
          <cell r="B94" t="str">
            <v>Calibracion Detector H2S</v>
          </cell>
          <cell r="D94" t="str">
            <v>Unid.</v>
          </cell>
          <cell r="F94">
            <v>1100</v>
          </cell>
        </row>
        <row r="95">
          <cell r="B95" t="str">
            <v>Lavandería</v>
          </cell>
          <cell r="D95" t="str">
            <v>Unid.</v>
          </cell>
          <cell r="F95">
            <v>100</v>
          </cell>
        </row>
        <row r="96">
          <cell r="B96" t="str">
            <v>Capacitación</v>
          </cell>
          <cell r="D96" t="str">
            <v>Unid.</v>
          </cell>
          <cell r="F96">
            <v>4800</v>
          </cell>
        </row>
        <row r="97">
          <cell r="B97" t="str">
            <v>Transporte personal</v>
          </cell>
          <cell r="D97" t="str">
            <v>Unid.</v>
          </cell>
          <cell r="F97">
            <v>100</v>
          </cell>
        </row>
        <row r="98">
          <cell r="B98" t="str">
            <v>Exámenes Medicos</v>
          </cell>
          <cell r="D98" t="str">
            <v>Unid.</v>
          </cell>
          <cell r="F98">
            <v>4381</v>
          </cell>
        </row>
        <row r="100">
          <cell r="B100" t="str">
            <v>Equipos de dosificación</v>
          </cell>
        </row>
        <row r="102">
          <cell r="B102" t="str">
            <v>Descripción</v>
          </cell>
          <cell r="C102" t="str">
            <v>Codigo AS400</v>
          </cell>
          <cell r="D102" t="str">
            <v>UM</v>
          </cell>
          <cell r="E102" t="str">
            <v>Costo U$S</v>
          </cell>
          <cell r="F102" t="str">
            <v>Costo AR$</v>
          </cell>
        </row>
        <row r="103">
          <cell r="B103" t="str">
            <v>VARIOS</v>
          </cell>
        </row>
        <row r="104">
          <cell r="B104" t="str">
            <v>Transmisor de nivel</v>
          </cell>
          <cell r="D104" t="str">
            <v>Unid.</v>
          </cell>
          <cell r="F104">
            <v>4500</v>
          </cell>
        </row>
        <row r="105">
          <cell r="B105" t="str">
            <v>Indicador de nivel DOSIVAC</v>
          </cell>
          <cell r="D105" t="str">
            <v>Unid.</v>
          </cell>
          <cell r="F105">
            <v>419</v>
          </cell>
        </row>
        <row r="106">
          <cell r="B106" t="str">
            <v>Caudalimetro Volumétrico DOSIVAC</v>
          </cell>
          <cell r="D106" t="str">
            <v>Unid.</v>
          </cell>
          <cell r="F106">
            <v>5914</v>
          </cell>
        </row>
        <row r="107">
          <cell r="B107" t="str">
            <v>Interruptor de caudal</v>
          </cell>
          <cell r="D107" t="str">
            <v>Unid.</v>
          </cell>
          <cell r="F107">
            <v>2000</v>
          </cell>
        </row>
        <row r="108">
          <cell r="B108" t="str">
            <v>Transmisor de Presión</v>
          </cell>
          <cell r="D108" t="str">
            <v>Unid.</v>
          </cell>
          <cell r="F108">
            <v>3800</v>
          </cell>
        </row>
        <row r="109">
          <cell r="B109" t="str">
            <v>Variador de frecuencia</v>
          </cell>
          <cell r="D109" t="str">
            <v>Unid.</v>
          </cell>
          <cell r="F109">
            <v>5900</v>
          </cell>
        </row>
        <row r="110">
          <cell r="B110" t="str">
            <v>Control total trif 220v ó 380v DOSIVAC</v>
          </cell>
          <cell r="D110" t="str">
            <v>Unid.</v>
          </cell>
          <cell r="F110">
            <v>827</v>
          </cell>
        </row>
        <row r="111">
          <cell r="B111" t="str">
            <v>Válvula de alivio y recirculación 1/2" - SET [100bar]</v>
          </cell>
          <cell r="D111" t="str">
            <v>Unid.</v>
          </cell>
          <cell r="F111">
            <v>652.5</v>
          </cell>
        </row>
        <row r="112">
          <cell r="B112" t="str">
            <v xml:space="preserve">Válvula aguja 1/4" AISI316L </v>
          </cell>
          <cell r="D112" t="str">
            <v>Unid.</v>
          </cell>
          <cell r="F112">
            <v>279.84999999999997</v>
          </cell>
        </row>
        <row r="113">
          <cell r="B113" t="str">
            <v>Válvulas de retención 1/4" AISI316L ABAC</v>
          </cell>
          <cell r="D113" t="str">
            <v>Unid.</v>
          </cell>
          <cell r="F113">
            <v>232</v>
          </cell>
        </row>
        <row r="114">
          <cell r="B114" t="str">
            <v>Válvulas de retención 1/2" AISI316L ABAC</v>
          </cell>
          <cell r="D114" t="str">
            <v>Unid.</v>
          </cell>
          <cell r="F114">
            <v>464</v>
          </cell>
        </row>
        <row r="115">
          <cell r="B115" t="str">
            <v>Válvulas de retención 1" AISI316L ABAC</v>
          </cell>
          <cell r="D115" t="str">
            <v>Unid.</v>
          </cell>
          <cell r="F115">
            <v>750</v>
          </cell>
        </row>
        <row r="116">
          <cell r="B116" t="str">
            <v>Válvula esférica 3C bridada 1/2" AISI316L</v>
          </cell>
          <cell r="D116" t="str">
            <v>Unid.</v>
          </cell>
          <cell r="F116">
            <v>580</v>
          </cell>
        </row>
        <row r="117">
          <cell r="B117" t="str">
            <v xml:space="preserve">Tubo graduado de vidrio de 5/8" de 1 mt </v>
          </cell>
          <cell r="D117" t="str">
            <v>Unid.</v>
          </cell>
          <cell r="F117">
            <v>1087.5</v>
          </cell>
        </row>
        <row r="118">
          <cell r="B118" t="str">
            <v>Transformador eléctrico 1KVA 480-380V</v>
          </cell>
          <cell r="D118" t="str">
            <v>Unid.</v>
          </cell>
          <cell r="F118">
            <v>4893.75</v>
          </cell>
        </row>
        <row r="119">
          <cell r="B119" t="str">
            <v>Manómetro 2 1/2" c/Glicerina nptm1/2"L</v>
          </cell>
          <cell r="D119" t="str">
            <v>Unid.</v>
          </cell>
          <cell r="F119">
            <v>507.5</v>
          </cell>
        </row>
        <row r="120">
          <cell r="B120" t="str">
            <v>Filtro "Y" INOX "GORA" 180 MIC</v>
          </cell>
          <cell r="D120" t="str">
            <v>Unid.</v>
          </cell>
          <cell r="F120">
            <v>2900</v>
          </cell>
        </row>
        <row r="121">
          <cell r="B121" t="str">
            <v>Filtro "T" INOX "GORA" 180 MIC</v>
          </cell>
          <cell r="D121" t="str">
            <v>Unid.</v>
          </cell>
          <cell r="F121">
            <v>1740</v>
          </cell>
        </row>
        <row r="122">
          <cell r="B122" t="str">
            <v>Válvula esférica NPTH 3 cuerpos roscada 1/4" AISI316L</v>
          </cell>
          <cell r="D122" t="str">
            <v>Unid.</v>
          </cell>
          <cell r="F122">
            <v>232</v>
          </cell>
        </row>
        <row r="123">
          <cell r="B123" t="str">
            <v>Válvula esférica NPTH 3 cuerpos roscada 1/2" AISI316L</v>
          </cell>
          <cell r="D123" t="str">
            <v>Unid.</v>
          </cell>
          <cell r="F123">
            <v>350</v>
          </cell>
        </row>
        <row r="124">
          <cell r="B124" t="str">
            <v>Válvula esférica NPTH 3 cuerpos roscada 3/4" AISI316L</v>
          </cell>
          <cell r="D124" t="str">
            <v>Unid.</v>
          </cell>
          <cell r="F124">
            <v>440</v>
          </cell>
        </row>
        <row r="125">
          <cell r="B125" t="str">
            <v>Válvula esférica NPTH 3 cuerpos roscada 1" AISI316L</v>
          </cell>
          <cell r="D125" t="str">
            <v>Unid.</v>
          </cell>
          <cell r="F125">
            <v>530</v>
          </cell>
        </row>
        <row r="126">
          <cell r="B126" t="str">
            <v>CONTENEDORES</v>
          </cell>
        </row>
        <row r="127">
          <cell r="B127" t="str">
            <v>Contenedor de 1000 lts Better reforzado FORMIGPLAS</v>
          </cell>
          <cell r="D127" t="str">
            <v>Unid.</v>
          </cell>
          <cell r="F127">
            <v>10262</v>
          </cell>
        </row>
        <row r="128">
          <cell r="B128" t="str">
            <v>Contenedor de 1000 lts Better descartable FORMIGPLAS</v>
          </cell>
          <cell r="D128" t="str">
            <v>Unid.</v>
          </cell>
          <cell r="E128">
            <v>190</v>
          </cell>
          <cell r="F128">
            <v>3102.7</v>
          </cell>
        </row>
        <row r="129">
          <cell r="B129" t="str">
            <v>Tanque de  240 lts tipo aceitunero</v>
          </cell>
          <cell r="D129" t="str">
            <v>Unid.</v>
          </cell>
          <cell r="F129">
            <v>1586</v>
          </cell>
        </row>
        <row r="130">
          <cell r="B130" t="str">
            <v>Tanque de 189 lts Cónico de alta densidad FORMIGPLAS</v>
          </cell>
          <cell r="D130" t="str">
            <v>Unid.</v>
          </cell>
          <cell r="F130">
            <v>1885</v>
          </cell>
        </row>
        <row r="131">
          <cell r="B131" t="str">
            <v>TABLEROS</v>
          </cell>
        </row>
        <row r="132">
          <cell r="B132" t="str">
            <v>Tablero de arranque STD</v>
          </cell>
          <cell r="D132" t="str">
            <v>Unid.</v>
          </cell>
          <cell r="F132">
            <v>3045</v>
          </cell>
        </row>
        <row r="133">
          <cell r="B133" t="str">
            <v>Tablero de arranque YPF</v>
          </cell>
          <cell r="D133" t="str">
            <v>Unid.</v>
          </cell>
          <cell r="F133">
            <v>0</v>
          </cell>
        </row>
        <row r="134">
          <cell r="B134" t="str">
            <v>Tablero de arranque (CVX) Equipel</v>
          </cell>
          <cell r="D134" t="str">
            <v>Unid.</v>
          </cell>
          <cell r="F134">
            <v>9935.4</v>
          </cell>
        </row>
        <row r="135">
          <cell r="B135" t="str">
            <v>ESTRUCTURAS</v>
          </cell>
        </row>
        <row r="136">
          <cell r="B136" t="str">
            <v>Equipo 240 LT neumatico termofusión sin bomba / con TB</v>
          </cell>
          <cell r="D136" t="str">
            <v>Unid.</v>
          </cell>
          <cell r="F136">
            <v>14970</v>
          </cell>
        </row>
        <row r="137">
          <cell r="B137" t="str">
            <v>Equipo 240 LT neumatico inoxidable sin bomba / con TB</v>
          </cell>
          <cell r="D137" t="str">
            <v>Unid.</v>
          </cell>
          <cell r="F137">
            <v>15370</v>
          </cell>
        </row>
        <row r="138">
          <cell r="B138" t="str">
            <v>Equipo 240 LT electrico termofusión sin bomba / con TB</v>
          </cell>
          <cell r="D138" t="str">
            <v>Unid.</v>
          </cell>
          <cell r="F138">
            <v>17006</v>
          </cell>
        </row>
        <row r="139">
          <cell r="B139" t="str">
            <v>Equipo 240 LT electrico inoxidable sin bomba / con TB</v>
          </cell>
          <cell r="D139" t="str">
            <v>Unid.</v>
          </cell>
          <cell r="F139">
            <v>17406</v>
          </cell>
        </row>
        <row r="140">
          <cell r="B140" t="str">
            <v>Equipo 1000 LT neumatico termofusión sin bomba / sin CT</v>
          </cell>
          <cell r="D140" t="str">
            <v>Unid.</v>
          </cell>
          <cell r="F140">
            <v>21891</v>
          </cell>
        </row>
        <row r="141">
          <cell r="B141" t="str">
            <v>Equipo 1000 LT neumatico inoxidable sin bomba / sin CT</v>
          </cell>
          <cell r="D141" t="str">
            <v>Unid.</v>
          </cell>
          <cell r="F141">
            <v>22291</v>
          </cell>
        </row>
        <row r="142">
          <cell r="B142" t="str">
            <v>Equipo 1000 LT electrico termofusión sin bomba / sin CT</v>
          </cell>
          <cell r="D142" t="str">
            <v>Unid.</v>
          </cell>
          <cell r="F142">
            <v>22776</v>
          </cell>
        </row>
        <row r="143">
          <cell r="B143" t="str">
            <v>Equipo 1000 LT electrico inoxidable sin bomba / sin CT</v>
          </cell>
          <cell r="D143" t="str">
            <v>Unid.</v>
          </cell>
          <cell r="F143">
            <v>23176</v>
          </cell>
        </row>
        <row r="144">
          <cell r="B144" t="str">
            <v>Equipo 400 LT Solar con bomba DOSIVAC</v>
          </cell>
          <cell r="D144" t="str">
            <v>Unid.</v>
          </cell>
          <cell r="E144">
            <v>8550</v>
          </cell>
          <cell r="F144">
            <v>139621.49999999997</v>
          </cell>
        </row>
        <row r="145">
          <cell r="B145" t="str">
            <v>BOMBAS</v>
          </cell>
        </row>
        <row r="146">
          <cell r="B146" t="str">
            <v>DOSIVAC DEC 10/70 Simple Motor trifacico</v>
          </cell>
          <cell r="D146" t="str">
            <v>Unid.</v>
          </cell>
          <cell r="F146">
            <v>19550</v>
          </cell>
        </row>
        <row r="147">
          <cell r="B147" t="str">
            <v>DOSIVAC DEC 10/25 Simple Motor trifacico</v>
          </cell>
          <cell r="D147" t="str">
            <v>Unid.</v>
          </cell>
          <cell r="F147">
            <v>19550</v>
          </cell>
        </row>
        <row r="148">
          <cell r="B148" t="str">
            <v>DOSIVAC DENG 13</v>
          </cell>
          <cell r="D148" t="str">
            <v>Unid.</v>
          </cell>
          <cell r="F148">
            <v>48000</v>
          </cell>
        </row>
        <row r="149">
          <cell r="B149" t="str">
            <v>DOSIVAC DEN/S ( Viton® ) - ( Teflón® )</v>
          </cell>
          <cell r="D149" t="str">
            <v>Unid.</v>
          </cell>
          <cell r="F149">
            <v>15440</v>
          </cell>
        </row>
        <row r="150">
          <cell r="B150" t="str">
            <v>DOSIVAC DEN/E ( Viton® ) - ( Teflón® )</v>
          </cell>
          <cell r="D150" t="str">
            <v>Unid.</v>
          </cell>
          <cell r="F150">
            <v>19200</v>
          </cell>
        </row>
        <row r="151">
          <cell r="B151" t="str">
            <v>MIRBLA ISM 225</v>
          </cell>
          <cell r="D151" t="str">
            <v>Unid.</v>
          </cell>
          <cell r="E151">
            <v>1414</v>
          </cell>
          <cell r="F151">
            <v>23090.62</v>
          </cell>
        </row>
        <row r="152">
          <cell r="B152" t="str">
            <v xml:space="preserve">WILDEN P.025 POLI/TEFLON  </v>
          </cell>
          <cell r="D152" t="str">
            <v>Unid.</v>
          </cell>
          <cell r="F152">
            <v>14700</v>
          </cell>
        </row>
        <row r="153">
          <cell r="B153" t="str">
            <v>FITING</v>
          </cell>
        </row>
        <row r="154">
          <cell r="B154" t="str">
            <v>TUBO INOX. 1/4" X 0,89 mm</v>
          </cell>
          <cell r="C154" t="str">
            <v>70-050-025</v>
          </cell>
          <cell r="D154" t="str">
            <v>Mts</v>
          </cell>
          <cell r="E154">
            <v>5.39</v>
          </cell>
          <cell r="F154">
            <v>88.018699999999981</v>
          </cell>
        </row>
        <row r="155">
          <cell r="B155" t="str">
            <v>TUBO INOX. 3/8" X 0,89 mm</v>
          </cell>
          <cell r="C155" t="str">
            <v>70-050-038</v>
          </cell>
          <cell r="D155" t="str">
            <v>Mts</v>
          </cell>
          <cell r="E155">
            <v>7.15</v>
          </cell>
          <cell r="F155">
            <v>116.75949999999999</v>
          </cell>
        </row>
        <row r="156">
          <cell r="B156" t="str">
            <v>TUBO INOX. 1/2" X 0,89 mm</v>
          </cell>
          <cell r="C156" t="str">
            <v>70-050-050</v>
          </cell>
          <cell r="D156" t="str">
            <v>Mts</v>
          </cell>
          <cell r="E156">
            <v>8.8000000000000007</v>
          </cell>
          <cell r="F156">
            <v>143.70400000000001</v>
          </cell>
        </row>
        <row r="157">
          <cell r="B157" t="str">
            <v>VIROLA Y CONTRAVIROLA DE 1/4"</v>
          </cell>
          <cell r="C157" t="str">
            <v>32-080-025</v>
          </cell>
          <cell r="D157" t="str">
            <v>Unid.</v>
          </cell>
          <cell r="E157">
            <v>2.11</v>
          </cell>
          <cell r="F157">
            <v>34.456299999999992</v>
          </cell>
        </row>
        <row r="158">
          <cell r="B158" t="str">
            <v>VIROLA Y CONTRAVIROLA DE 3/8"</v>
          </cell>
          <cell r="C158" t="str">
            <v>32-080-038</v>
          </cell>
          <cell r="D158" t="str">
            <v>Unid.</v>
          </cell>
          <cell r="E158">
            <v>2.75</v>
          </cell>
          <cell r="F158">
            <v>44.907499999999999</v>
          </cell>
        </row>
        <row r="159">
          <cell r="B159" t="str">
            <v>VIROLA Y CONTRAVIROLA DE 1/2"</v>
          </cell>
          <cell r="C159" t="str">
            <v>32-080-050</v>
          </cell>
          <cell r="D159" t="str">
            <v>Unid.</v>
          </cell>
          <cell r="E159">
            <v>4.08</v>
          </cell>
          <cell r="F159">
            <v>66.62639999999999</v>
          </cell>
        </row>
        <row r="160">
          <cell r="B160" t="str">
            <v>TUERCA, VIROLA Y CONTRAVIROLA DE 1/4"</v>
          </cell>
          <cell r="C160" t="str">
            <v>32-090-025</v>
          </cell>
          <cell r="D160" t="str">
            <v>KIT</v>
          </cell>
          <cell r="E160">
            <v>4.9000000000000004</v>
          </cell>
          <cell r="F160">
            <v>80.016999999999996</v>
          </cell>
        </row>
        <row r="161">
          <cell r="B161" t="str">
            <v>TUERCA, VIROLA Y CONTRAVIROLA DE 3/8"</v>
          </cell>
          <cell r="C161" t="str">
            <v>32-090-038</v>
          </cell>
          <cell r="D161" t="str">
            <v>KIT</v>
          </cell>
          <cell r="E161">
            <v>6.84</v>
          </cell>
          <cell r="F161">
            <v>111.69719999999998</v>
          </cell>
        </row>
        <row r="162">
          <cell r="B162" t="str">
            <v>TUERCA, VIROLA Y CONTRAVIROLA DE 1/2"</v>
          </cell>
          <cell r="C162" t="str">
            <v>32-090-050</v>
          </cell>
          <cell r="D162" t="str">
            <v>KIT</v>
          </cell>
          <cell r="E162">
            <v>9.33</v>
          </cell>
          <cell r="F162">
            <v>152.35889999999998</v>
          </cell>
        </row>
        <row r="163">
          <cell r="B163" t="str">
            <v>BUJE DE REDUCCIÓN DE 1/2" X 1/4" AISI 316 S-3000</v>
          </cell>
          <cell r="C163" t="str">
            <v>32-100-150</v>
          </cell>
          <cell r="D163" t="str">
            <v>Unid.</v>
          </cell>
          <cell r="E163">
            <v>7.55</v>
          </cell>
          <cell r="F163">
            <v>123.29149999999998</v>
          </cell>
        </row>
        <row r="164">
          <cell r="B164" t="str">
            <v>BUJE DE REDUCCIÓN DE 1" x 1/2" AISI 316 S-3000</v>
          </cell>
          <cell r="C164" t="str">
            <v>32-100-175</v>
          </cell>
          <cell r="D164" t="str">
            <v>Unid.</v>
          </cell>
          <cell r="E164">
            <v>17.45</v>
          </cell>
          <cell r="F164">
            <v>284.95849999999996</v>
          </cell>
        </row>
        <row r="165">
          <cell r="B165" t="str">
            <v>CODO 90° de 1/4" NPT AISI 316 S-3000</v>
          </cell>
          <cell r="C165" t="str">
            <v>32-200-225</v>
          </cell>
          <cell r="D165" t="str">
            <v>Unid.</v>
          </cell>
          <cell r="E165">
            <v>13.6</v>
          </cell>
          <cell r="F165">
            <v>222.08799999999997</v>
          </cell>
        </row>
        <row r="166">
          <cell r="B166" t="str">
            <v>CODO 90°  de 1/2" NPT AISI 316 S-3000</v>
          </cell>
          <cell r="C166" t="str">
            <v>32-200-250</v>
          </cell>
          <cell r="D166" t="str">
            <v>Unid.</v>
          </cell>
          <cell r="E166">
            <v>31.02</v>
          </cell>
          <cell r="F166">
            <v>506.55659999999995</v>
          </cell>
        </row>
        <row r="167">
          <cell r="B167" t="str">
            <v>CUPLA DE 1/4" AISI 316 S-3000</v>
          </cell>
          <cell r="C167" t="str">
            <v>32-300-702</v>
          </cell>
          <cell r="D167" t="str">
            <v>Unid.</v>
          </cell>
          <cell r="E167">
            <v>6.72</v>
          </cell>
          <cell r="F167">
            <v>109.73759999999999</v>
          </cell>
        </row>
        <row r="168">
          <cell r="B168" t="str">
            <v>CUPLA DE 3/8" AISI 316 S-3000</v>
          </cell>
          <cell r="C168" t="str">
            <v>32-300-704</v>
          </cell>
          <cell r="D168" t="str">
            <v>Unid.</v>
          </cell>
          <cell r="E168">
            <v>8.1</v>
          </cell>
          <cell r="F168">
            <v>132.27299999999997</v>
          </cell>
        </row>
        <row r="169">
          <cell r="B169" t="str">
            <v>CUPLA DE 1/2" AISI 316 S-3000</v>
          </cell>
          <cell r="C169" t="str">
            <v>32-300-705</v>
          </cell>
          <cell r="D169" t="str">
            <v>Unid.</v>
          </cell>
          <cell r="E169">
            <v>11.39</v>
          </cell>
          <cell r="F169">
            <v>185.99869999999999</v>
          </cell>
        </row>
        <row r="170">
          <cell r="B170" t="str">
            <v>ENTRERROSCA DE 3/8" AISI 316 S-3000</v>
          </cell>
          <cell r="C170" t="str">
            <v>32-400-540</v>
          </cell>
          <cell r="D170" t="str">
            <v>Unid.</v>
          </cell>
          <cell r="E170">
            <v>7.73</v>
          </cell>
          <cell r="F170">
            <v>126.23089999999999</v>
          </cell>
        </row>
        <row r="171">
          <cell r="B171" t="str">
            <v>ENTRERROSCA DE 1/2" AISI 316 S-3000</v>
          </cell>
          <cell r="C171" t="str">
            <v>32-400-550</v>
          </cell>
          <cell r="D171" t="str">
            <v>Unid.</v>
          </cell>
          <cell r="E171">
            <v>9.32</v>
          </cell>
          <cell r="F171">
            <v>152.19559999999998</v>
          </cell>
        </row>
        <row r="172">
          <cell r="B172" t="str">
            <v>CONECTOR CODO 1/4" OD X 1/4" NPT</v>
          </cell>
          <cell r="C172" t="str">
            <v>32-500-110</v>
          </cell>
          <cell r="D172" t="str">
            <v>Unid.</v>
          </cell>
          <cell r="E172">
            <v>14.45</v>
          </cell>
          <cell r="F172">
            <v>235.96849999999998</v>
          </cell>
        </row>
        <row r="173">
          <cell r="B173" t="str">
            <v>CONECTOR CODO 1/4" OD X 1/2" NPT</v>
          </cell>
          <cell r="C173" t="str">
            <v>32-500-120</v>
          </cell>
          <cell r="D173" t="str">
            <v>Unid.</v>
          </cell>
          <cell r="E173">
            <v>19.170000000000002</v>
          </cell>
          <cell r="F173">
            <v>313.04609999999997</v>
          </cell>
        </row>
        <row r="174">
          <cell r="B174" t="str">
            <v>CONECTOR CODO 3/8" OD A 1/4" NPT</v>
          </cell>
          <cell r="C174" t="str">
            <v>32-500-300</v>
          </cell>
          <cell r="D174" t="str">
            <v>Unid.</v>
          </cell>
          <cell r="E174">
            <v>15.62</v>
          </cell>
          <cell r="F174">
            <v>255.07459999999995</v>
          </cell>
        </row>
        <row r="175">
          <cell r="B175" t="str">
            <v>CONECTOR CODO 3/8" OD A 1/2" NPT</v>
          </cell>
          <cell r="C175" t="str">
            <v>32-500-350</v>
          </cell>
          <cell r="D175" t="str">
            <v>Unid.</v>
          </cell>
          <cell r="E175">
            <v>19.899999999999999</v>
          </cell>
          <cell r="F175">
            <v>324.96699999999993</v>
          </cell>
        </row>
        <row r="176">
          <cell r="B176" t="str">
            <v>CONECTOR CODO 1/2" OD X 1/2" NPT</v>
          </cell>
          <cell r="C176" t="str">
            <v>32-500-380</v>
          </cell>
          <cell r="D176" t="str">
            <v>Unid.</v>
          </cell>
          <cell r="E176">
            <v>23.36</v>
          </cell>
          <cell r="F176">
            <v>381.46879999999993</v>
          </cell>
        </row>
        <row r="177">
          <cell r="B177" t="str">
            <v>CONECTOR RECTO 1/4" OD X 1/4" NPT.</v>
          </cell>
          <cell r="C177" t="str">
            <v>32-600-125</v>
          </cell>
          <cell r="D177" t="str">
            <v>Unid.</v>
          </cell>
          <cell r="E177">
            <v>9.08</v>
          </cell>
          <cell r="F177">
            <v>148.2764</v>
          </cell>
        </row>
        <row r="178">
          <cell r="B178" t="str">
            <v>CONECTOR RECTO 1/4" OD X 1/2" NPT.</v>
          </cell>
          <cell r="C178" t="str">
            <v>32-600-175</v>
          </cell>
          <cell r="D178" t="str">
            <v>Unid.</v>
          </cell>
          <cell r="E178">
            <v>12.6</v>
          </cell>
          <cell r="F178">
            <v>205.75799999999998</v>
          </cell>
        </row>
        <row r="179">
          <cell r="B179" t="str">
            <v>CONECTOR RECTO 3/8" OD X 1/2" NPT</v>
          </cell>
          <cell r="C179" t="str">
            <v>32-600-350</v>
          </cell>
          <cell r="D179" t="str">
            <v>Unid.</v>
          </cell>
          <cell r="E179">
            <v>14.43</v>
          </cell>
          <cell r="F179">
            <v>235.64189999999996</v>
          </cell>
        </row>
        <row r="180">
          <cell r="B180" t="str">
            <v>CONECTOR RECTO 1/2" OD X 1/4" NPT.</v>
          </cell>
          <cell r="C180" t="str">
            <v>32-600-405</v>
          </cell>
          <cell r="D180" t="str">
            <v>Unid.</v>
          </cell>
          <cell r="E180">
            <v>16.95</v>
          </cell>
          <cell r="F180">
            <v>276.79349999999994</v>
          </cell>
        </row>
        <row r="181">
          <cell r="B181" t="str">
            <v>CONECTOR RECTO 1/2" OD X 1/2" NPT</v>
          </cell>
          <cell r="C181" t="str">
            <v>32-600-460</v>
          </cell>
          <cell r="D181" t="str">
            <v>Unid.</v>
          </cell>
          <cell r="E181">
            <v>16.73</v>
          </cell>
          <cell r="F181">
            <v>273.20089999999999</v>
          </cell>
        </row>
        <row r="182">
          <cell r="B182" t="str">
            <v>TAPONES 1/4" NPT AISI 316 S-3000</v>
          </cell>
          <cell r="C182" t="str">
            <v>32-700-025</v>
          </cell>
          <cell r="D182" t="str">
            <v>Unid.</v>
          </cell>
          <cell r="E182">
            <v>2.66</v>
          </cell>
          <cell r="F182">
            <v>43.437799999999996</v>
          </cell>
        </row>
        <row r="183">
          <cell r="B183" t="str">
            <v>TAPONES 3/8" NPT AISI 316 S-3000</v>
          </cell>
          <cell r="C183" t="str">
            <v>32-700-038</v>
          </cell>
          <cell r="D183" t="str">
            <v>Unid.</v>
          </cell>
          <cell r="E183">
            <v>4.67</v>
          </cell>
          <cell r="F183">
            <v>76.261099999999985</v>
          </cell>
        </row>
        <row r="184">
          <cell r="B184" t="str">
            <v>TE NORMAL DE 1/4" OD OD OD AISI 316</v>
          </cell>
          <cell r="C184" t="str">
            <v>32-800-225</v>
          </cell>
          <cell r="D184" t="str">
            <v>Unid.</v>
          </cell>
          <cell r="E184">
            <v>28.12</v>
          </cell>
          <cell r="F184">
            <v>459.19959999999998</v>
          </cell>
        </row>
        <row r="185">
          <cell r="B185" t="str">
            <v>TE NORMAL DE  3/8" OD OD OD AISI 316</v>
          </cell>
          <cell r="C185" t="str">
            <v>32-800-258</v>
          </cell>
          <cell r="D185" t="str">
            <v>Unid.</v>
          </cell>
          <cell r="E185">
            <v>32.409999999999997</v>
          </cell>
          <cell r="F185">
            <v>529.25529999999992</v>
          </cell>
        </row>
        <row r="186">
          <cell r="B186" t="str">
            <v>TE NORMAL DE 1/2" HHH NPT. AISI 316 S-3000</v>
          </cell>
          <cell r="C186" t="str">
            <v>32-800-650</v>
          </cell>
          <cell r="D186" t="str">
            <v>Unid.</v>
          </cell>
          <cell r="E186">
            <v>43.09</v>
          </cell>
          <cell r="F186">
            <v>703.65969999999993</v>
          </cell>
        </row>
        <row r="187">
          <cell r="B187" t="str">
            <v>UNION CODO 1/4" OD X 1/4" OD AISI 316</v>
          </cell>
          <cell r="C187" t="str">
            <v>32-815-325</v>
          </cell>
          <cell r="D187" t="str">
            <v>Unid.</v>
          </cell>
          <cell r="E187">
            <v>20.52</v>
          </cell>
          <cell r="F187">
            <v>335.09159999999997</v>
          </cell>
        </row>
        <row r="188">
          <cell r="B188" t="str">
            <v>UNIÓN RECTA 1/4" OD X 1/4" OD AISI 316</v>
          </cell>
          <cell r="C188" t="str">
            <v>32-820-305</v>
          </cell>
          <cell r="D188" t="str">
            <v>Unid.</v>
          </cell>
          <cell r="E188">
            <v>13.3</v>
          </cell>
          <cell r="F188">
            <v>217.18899999999999</v>
          </cell>
        </row>
        <row r="189">
          <cell r="B189" t="str">
            <v>UNIÓN RECTA 3/8" OD X 3/8" OD AISI 316</v>
          </cell>
          <cell r="C189" t="str">
            <v>32-820-330</v>
          </cell>
          <cell r="D189" t="str">
            <v>Unid.</v>
          </cell>
          <cell r="E189">
            <v>17.72</v>
          </cell>
          <cell r="F189">
            <v>289.36759999999992</v>
          </cell>
        </row>
        <row r="190">
          <cell r="B190" t="str">
            <v>UNIÓN RECTA 1/2" OD  X  1/2" OD AISI 316</v>
          </cell>
          <cell r="C190" t="str">
            <v>32-820-350</v>
          </cell>
          <cell r="D190" t="str">
            <v>Unid.</v>
          </cell>
          <cell r="E190">
            <v>25.79</v>
          </cell>
          <cell r="F190">
            <v>421.15069999999992</v>
          </cell>
        </row>
        <row r="191">
          <cell r="B191" t="str">
            <v>FILTRO "Y" DE 1/2" ACERO INOXIDABLE S-3000</v>
          </cell>
          <cell r="C191" t="str">
            <v>32-900-100</v>
          </cell>
          <cell r="D191" t="str">
            <v>Unid.</v>
          </cell>
          <cell r="F191">
            <v>0</v>
          </cell>
        </row>
        <row r="192">
          <cell r="B192" t="str">
            <v>PASACHAPA 3/8" OD AISI 316.</v>
          </cell>
          <cell r="C192" t="str">
            <v>32-900-120</v>
          </cell>
          <cell r="D192" t="str">
            <v>Unid.</v>
          </cell>
          <cell r="E192">
            <v>23.36</v>
          </cell>
          <cell r="F192">
            <v>381.46879999999993</v>
          </cell>
        </row>
        <row r="193">
          <cell r="B193" t="str">
            <v>REGULADORA DE 1/4"S/ LUBRICADOR, RANGO 0-100 PSI</v>
          </cell>
          <cell r="C193" t="str">
            <v>32-900-130</v>
          </cell>
          <cell r="D193" t="str">
            <v>Unid.</v>
          </cell>
          <cell r="E193">
            <v>57.69</v>
          </cell>
          <cell r="F193">
            <v>942.07769999999982</v>
          </cell>
        </row>
        <row r="194">
          <cell r="B194" t="str">
            <v>VÁLVULA DE RETENCIÓN ABAC 1/4".</v>
          </cell>
          <cell r="C194" t="str">
            <v>89-700-300</v>
          </cell>
          <cell r="D194" t="str">
            <v>Unid.</v>
          </cell>
          <cell r="E194">
            <v>43.85</v>
          </cell>
          <cell r="F194">
            <v>716.07049999999992</v>
          </cell>
        </row>
        <row r="195">
          <cell r="B195" t="str">
            <v>VÁLVULA DE RETENCIÓN ABAC 3/8".</v>
          </cell>
          <cell r="C195" t="str">
            <v>89-700-308</v>
          </cell>
          <cell r="D195" t="str">
            <v>Unid.</v>
          </cell>
          <cell r="F195">
            <v>0</v>
          </cell>
        </row>
        <row r="196">
          <cell r="B196" t="str">
            <v>VÁLVULA DE RETENCIÓN ABAC 1/2".</v>
          </cell>
          <cell r="C196" t="str">
            <v>89-700-315</v>
          </cell>
          <cell r="D196" t="str">
            <v>Unid.</v>
          </cell>
          <cell r="E196">
            <v>62.29</v>
          </cell>
          <cell r="F196">
            <v>1017.1956999999999</v>
          </cell>
        </row>
        <row r="197">
          <cell r="B197" t="str">
            <v>REGULADORA DE PRESION FISHER, RANGO 0-800 PSI</v>
          </cell>
          <cell r="D197" t="str">
            <v>Unid.</v>
          </cell>
          <cell r="F197">
            <v>0</v>
          </cell>
        </row>
        <row r="198">
          <cell r="B198" t="str">
            <v>REGULADORA DE PRESION FISHER, RANGO 0-3000 PSI</v>
          </cell>
          <cell r="D198" t="str">
            <v>Unid.</v>
          </cell>
          <cell r="F198">
            <v>0</v>
          </cell>
        </row>
        <row r="199">
          <cell r="B199" t="str">
            <v>Cable 4 x 3 soterrado</v>
          </cell>
          <cell r="D199" t="str">
            <v>Mts</v>
          </cell>
          <cell r="F199">
            <v>38.35</v>
          </cell>
        </row>
        <row r="200">
          <cell r="B200" t="str">
            <v>Pintura PQB</v>
          </cell>
          <cell r="D200" t="str">
            <v>Lts</v>
          </cell>
          <cell r="F200">
            <v>100</v>
          </cell>
        </row>
        <row r="201">
          <cell r="B201" t="str">
            <v>REPESTOS BOMBAS MIRBLA</v>
          </cell>
        </row>
        <row r="202">
          <cell r="B202" t="str">
            <v>Conjunto de empaquetaduras ISM 1.4</v>
          </cell>
          <cell r="D202" t="str">
            <v>Unid.</v>
          </cell>
          <cell r="F202">
            <v>91.65</v>
          </cell>
        </row>
        <row r="203">
          <cell r="B203" t="str">
            <v>Conjunto de empaquetaduras ISM 1.2</v>
          </cell>
          <cell r="D203" t="str">
            <v>Unid.</v>
          </cell>
          <cell r="F203">
            <v>0</v>
          </cell>
        </row>
        <row r="204">
          <cell r="B204" t="str">
            <v>SOPAPA DE PISTÓN ISM 1.4</v>
          </cell>
          <cell r="D204" t="str">
            <v>Unid.</v>
          </cell>
          <cell r="F204">
            <v>63.050000000000004</v>
          </cell>
        </row>
        <row r="205">
          <cell r="B205" t="str">
            <v>SOPAPA DE PISTON ISM 1.2</v>
          </cell>
          <cell r="D205" t="str">
            <v>Unid.</v>
          </cell>
          <cell r="F205">
            <v>85.8</v>
          </cell>
        </row>
        <row r="206">
          <cell r="B206" t="str">
            <v>Centralizador ISM</v>
          </cell>
          <cell r="D206" t="str">
            <v>Unid.</v>
          </cell>
          <cell r="F206">
            <v>45.5</v>
          </cell>
        </row>
        <row r="207">
          <cell r="B207" t="str">
            <v>Resorte de retorno ISM</v>
          </cell>
          <cell r="D207" t="str">
            <v>Unid.</v>
          </cell>
          <cell r="F207">
            <v>136.5</v>
          </cell>
        </row>
        <row r="208">
          <cell r="B208" t="str">
            <v>Repuestos de válvula descarga</v>
          </cell>
          <cell r="D208" t="str">
            <v>Unid.</v>
          </cell>
          <cell r="F208">
            <v>58.5</v>
          </cell>
        </row>
        <row r="209">
          <cell r="B209" t="str">
            <v>Repuestos de válvula de succión</v>
          </cell>
          <cell r="D209" t="str">
            <v>Unid.</v>
          </cell>
          <cell r="F209">
            <v>41.6</v>
          </cell>
        </row>
        <row r="210">
          <cell r="B210" t="str">
            <v>Pistón ISM 1.4</v>
          </cell>
          <cell r="D210" t="str">
            <v>Unid.</v>
          </cell>
          <cell r="F210">
            <v>227.5</v>
          </cell>
        </row>
        <row r="211">
          <cell r="B211" t="str">
            <v>Pistón ISM 1.2</v>
          </cell>
          <cell r="D211" t="str">
            <v>Unid.</v>
          </cell>
          <cell r="F211">
            <v>351</v>
          </cell>
        </row>
        <row r="212">
          <cell r="B212" t="str">
            <v>Embolo DE A° INOXIDABLE ISM 1.4</v>
          </cell>
          <cell r="D212" t="str">
            <v>Unid.</v>
          </cell>
          <cell r="F212">
            <v>435.5</v>
          </cell>
        </row>
        <row r="213">
          <cell r="B213" t="str">
            <v>Embolo DE A° INOXIDABLE ISM 1.2</v>
          </cell>
          <cell r="D213" t="str">
            <v>Unid.</v>
          </cell>
          <cell r="F213">
            <v>0</v>
          </cell>
        </row>
        <row r="214">
          <cell r="B214" t="str">
            <v>REPESTOS BOMBAS DOSIVAC</v>
          </cell>
        </row>
        <row r="215">
          <cell r="B215" t="str">
            <v>Kit de empaquetaduras</v>
          </cell>
          <cell r="D215" t="str">
            <v>Unid.</v>
          </cell>
          <cell r="F215">
            <v>178.23</v>
          </cell>
        </row>
        <row r="216">
          <cell r="B216" t="str">
            <v>Conjunto de valvulas</v>
          </cell>
          <cell r="D216" t="str">
            <v>Unid.</v>
          </cell>
          <cell r="F216">
            <v>459.03000000000003</v>
          </cell>
        </row>
        <row r="217">
          <cell r="B217" t="str">
            <v>Kit de válvula cabezal</v>
          </cell>
          <cell r="D217" t="str">
            <v>Unid.</v>
          </cell>
          <cell r="F217">
            <v>655.85</v>
          </cell>
        </row>
        <row r="218">
          <cell r="B218" t="str">
            <v>Embolo buzo</v>
          </cell>
          <cell r="D218" t="str">
            <v>Unid.</v>
          </cell>
          <cell r="F218">
            <v>670.47500000000002</v>
          </cell>
        </row>
        <row r="219">
          <cell r="B219" t="str">
            <v>Valvula bolilla acero inoxidable</v>
          </cell>
          <cell r="D219" t="str">
            <v>Unid.</v>
          </cell>
          <cell r="F219">
            <v>10.53</v>
          </cell>
        </row>
        <row r="220">
          <cell r="B220" t="str">
            <v>Valvula bolilla acero ceramica</v>
          </cell>
          <cell r="D220" t="str">
            <v>Unid.</v>
          </cell>
          <cell r="F220">
            <v>20.02</v>
          </cell>
        </row>
        <row r="221">
          <cell r="B221" t="str">
            <v>Grifo de purga</v>
          </cell>
          <cell r="D221" t="str">
            <v>Unid.</v>
          </cell>
          <cell r="F221">
            <v>18.915000000000003</v>
          </cell>
        </row>
        <row r="222">
          <cell r="B222" t="str">
            <v>Rodamiento de mando</v>
          </cell>
          <cell r="D222" t="str">
            <v>Unid.</v>
          </cell>
          <cell r="F222">
            <v>72.344999999999999</v>
          </cell>
        </row>
        <row r="223">
          <cell r="B223" t="str">
            <v>Kit visor</v>
          </cell>
          <cell r="D223" t="str">
            <v>Unid.</v>
          </cell>
          <cell r="F223">
            <v>7.15</v>
          </cell>
        </row>
        <row r="224">
          <cell r="B224" t="str">
            <v>Kit tapón de carga de aceite</v>
          </cell>
          <cell r="D224" t="str">
            <v>Unid.</v>
          </cell>
          <cell r="F224">
            <v>14.040000000000001</v>
          </cell>
        </row>
        <row r="225">
          <cell r="B225" t="str">
            <v>Limpia vástago wipper</v>
          </cell>
          <cell r="D225" t="str">
            <v>Unid.</v>
          </cell>
          <cell r="F225">
            <v>64.168000000000006</v>
          </cell>
        </row>
        <row r="226">
          <cell r="B226" t="str">
            <v>Kit de juntas DEC</v>
          </cell>
          <cell r="D226" t="str">
            <v>Unid.</v>
          </cell>
          <cell r="F226">
            <v>136.37</v>
          </cell>
        </row>
        <row r="227">
          <cell r="B227" t="str">
            <v>Conjunto cabezal DEC/DEN</v>
          </cell>
          <cell r="D227" t="str">
            <v>Unid.</v>
          </cell>
          <cell r="F227">
            <v>2107.8200000000002</v>
          </cell>
        </row>
        <row r="228">
          <cell r="B228" t="str">
            <v>Motor de accionamiento</v>
          </cell>
          <cell r="D228" t="str">
            <v>Unid.</v>
          </cell>
          <cell r="F228">
            <v>4000</v>
          </cell>
        </row>
        <row r="229">
          <cell r="B229" t="str">
            <v>Kit de juntas DEN (Carter y distribuidor)</v>
          </cell>
          <cell r="D229" t="str">
            <v>Unid.</v>
          </cell>
          <cell r="F229">
            <v>32.76</v>
          </cell>
        </row>
        <row r="230">
          <cell r="B230" t="str">
            <v>Diafragma motor</v>
          </cell>
          <cell r="D230" t="str">
            <v>Unid.</v>
          </cell>
          <cell r="F230">
            <v>339.625</v>
          </cell>
        </row>
        <row r="231">
          <cell r="B231" t="str">
            <v>Diafragma de servo valvula</v>
          </cell>
          <cell r="D231" t="str">
            <v>Unid.</v>
          </cell>
          <cell r="F231">
            <v>55.77</v>
          </cell>
        </row>
        <row r="232">
          <cell r="B232" t="str">
            <v>Distribuidor DEN</v>
          </cell>
          <cell r="D232" t="str">
            <v>Unid.</v>
          </cell>
          <cell r="F232">
            <v>1751.6200000000001</v>
          </cell>
        </row>
        <row r="233">
          <cell r="B233" t="str">
            <v>Servo valvula DEN</v>
          </cell>
          <cell r="D233" t="str">
            <v>Unid.</v>
          </cell>
          <cell r="F233">
            <v>1559.5450000000001</v>
          </cell>
        </row>
        <row r="234">
          <cell r="B234" t="str">
            <v>Regulador de presión</v>
          </cell>
          <cell r="D234" t="str">
            <v>Unid.</v>
          </cell>
          <cell r="F234">
            <v>811.58999999999992</v>
          </cell>
        </row>
        <row r="235">
          <cell r="B235" t="str">
            <v>Resorte DEN/S y DEN/E</v>
          </cell>
          <cell r="D235" t="str">
            <v>Unid.</v>
          </cell>
          <cell r="F235">
            <v>81.900000000000006</v>
          </cell>
        </row>
        <row r="236">
          <cell r="B236" t="str">
            <v>Regulador de caudal</v>
          </cell>
          <cell r="D236" t="str">
            <v>Unid.</v>
          </cell>
          <cell r="F236">
            <v>289.25</v>
          </cell>
        </row>
        <row r="237">
          <cell r="B237" t="str">
            <v>CONTROL SATELITAL</v>
          </cell>
        </row>
        <row r="238">
          <cell r="B238" t="str">
            <v>Canon por Instalación de equipo transmisión satelital</v>
          </cell>
          <cell r="D238" t="str">
            <v>Unid.</v>
          </cell>
          <cell r="E238">
            <v>389.718309859155</v>
          </cell>
          <cell r="F238">
            <v>6364.1</v>
          </cell>
        </row>
        <row r="239">
          <cell r="B239" t="str">
            <v>Canon mensual por servicio de transmisión de datos (C/12 hs)</v>
          </cell>
          <cell r="D239" t="str">
            <v>Unid.</v>
          </cell>
          <cell r="E239">
            <v>61.236987140232706</v>
          </cell>
          <cell r="F239">
            <v>1000</v>
          </cell>
        </row>
        <row r="240">
          <cell r="B240" t="str">
            <v>Canon mensual por servicio de transmisión de datos (C/1hs)</v>
          </cell>
          <cell r="D240" t="str">
            <v>Unid.</v>
          </cell>
          <cell r="E240">
            <v>90.630740967544412</v>
          </cell>
          <cell r="F240">
            <v>1480</v>
          </cell>
        </row>
        <row r="242">
          <cell r="B242" t="str">
            <v>Herramientas e insumos</v>
          </cell>
        </row>
        <row r="244">
          <cell r="B244" t="str">
            <v>Descripción</v>
          </cell>
          <cell r="C244" t="str">
            <v>Codigo AS400</v>
          </cell>
          <cell r="D244" t="str">
            <v>UM</v>
          </cell>
          <cell r="E244" t="str">
            <v>Costo U$S</v>
          </cell>
          <cell r="F244" t="str">
            <v>Costo AR$</v>
          </cell>
        </row>
        <row r="245">
          <cell r="B245" t="str">
            <v>HERRAMINTAS</v>
          </cell>
        </row>
        <row r="246">
          <cell r="B246" t="str">
            <v>Caja de herramientas</v>
          </cell>
          <cell r="D246" t="str">
            <v>Unid.</v>
          </cell>
          <cell r="F246">
            <v>535.1</v>
          </cell>
        </row>
        <row r="247">
          <cell r="B247" t="str">
            <v>Juego de destornilladores Philips</v>
          </cell>
          <cell r="D247" t="str">
            <v>Unid.</v>
          </cell>
          <cell r="F247">
            <v>410</v>
          </cell>
        </row>
        <row r="248">
          <cell r="B248" t="str">
            <v>Juego de destornilladores Planos</v>
          </cell>
          <cell r="D248" t="str">
            <v>Unid.</v>
          </cell>
          <cell r="F248">
            <v>353</v>
          </cell>
        </row>
        <row r="249">
          <cell r="B249" t="str">
            <v>Llave Francesa Bacho 18"</v>
          </cell>
          <cell r="D249" t="str">
            <v>Unid.</v>
          </cell>
          <cell r="F249">
            <v>1901.7</v>
          </cell>
        </row>
        <row r="250">
          <cell r="B250" t="str">
            <v>Llave Francesa Bacho 10"</v>
          </cell>
          <cell r="D250" t="str">
            <v>Unid.</v>
          </cell>
          <cell r="F250">
            <v>750</v>
          </cell>
        </row>
        <row r="251">
          <cell r="B251" t="str">
            <v>Stilson RIGID 24" aluminio</v>
          </cell>
          <cell r="D251" t="str">
            <v>Unid.</v>
          </cell>
          <cell r="F251">
            <v>2561.67</v>
          </cell>
        </row>
        <row r="252">
          <cell r="B252" t="str">
            <v>Stilson RIGID 18" aluminio</v>
          </cell>
          <cell r="D252" t="str">
            <v>Unid.</v>
          </cell>
          <cell r="F252">
            <v>1611.58</v>
          </cell>
        </row>
        <row r="253">
          <cell r="B253" t="str">
            <v>Pinza de fuerza</v>
          </cell>
          <cell r="D253" t="str">
            <v>Unid.</v>
          </cell>
          <cell r="F253">
            <v>357.6</v>
          </cell>
        </row>
        <row r="254">
          <cell r="B254" t="str">
            <v>Pinza Pico Loro</v>
          </cell>
          <cell r="D254" t="str">
            <v>Unid.</v>
          </cell>
          <cell r="F254">
            <v>346.57</v>
          </cell>
        </row>
        <row r="255">
          <cell r="B255" t="str">
            <v>Pinza</v>
          </cell>
          <cell r="D255" t="str">
            <v>Unid.</v>
          </cell>
          <cell r="F255">
            <v>274.14</v>
          </cell>
        </row>
        <row r="256">
          <cell r="B256" t="str">
            <v xml:space="preserve">Juego de llaves fijas 8  a 32 mm </v>
          </cell>
          <cell r="D256" t="str">
            <v>Unid.</v>
          </cell>
          <cell r="F256">
            <v>2948.87</v>
          </cell>
        </row>
        <row r="257">
          <cell r="B257" t="str">
            <v>Juego de llaves fijas 7/8 a 1 "</v>
          </cell>
          <cell r="D257" t="str">
            <v>Unid.</v>
          </cell>
          <cell r="F257">
            <v>2190.7600000000002</v>
          </cell>
        </row>
        <row r="258">
          <cell r="B258" t="str">
            <v>Maza anti chispa 3 Kg</v>
          </cell>
          <cell r="D258" t="str">
            <v>Unid.</v>
          </cell>
          <cell r="F258">
            <v>1572</v>
          </cell>
        </row>
        <row r="259">
          <cell r="B259" t="str">
            <v>Pala Plana</v>
          </cell>
          <cell r="D259" t="str">
            <v>Unid.</v>
          </cell>
          <cell r="F259">
            <v>494.17</v>
          </cell>
        </row>
        <row r="260">
          <cell r="B260" t="str">
            <v>Cepillo de acero</v>
          </cell>
          <cell r="D260" t="str">
            <v>Unid.</v>
          </cell>
          <cell r="F260">
            <v>24.17</v>
          </cell>
        </row>
        <row r="261">
          <cell r="B261" t="str">
            <v>Cinta metrica de 5 m</v>
          </cell>
          <cell r="D261" t="str">
            <v>Unid.</v>
          </cell>
          <cell r="F261">
            <v>99.64</v>
          </cell>
        </row>
        <row r="262">
          <cell r="B262" t="str">
            <v>Cronometro</v>
          </cell>
          <cell r="D262" t="str">
            <v>Unid.</v>
          </cell>
          <cell r="F262">
            <v>291.10000000000002</v>
          </cell>
        </row>
        <row r="263">
          <cell r="B263" t="str">
            <v>Corta tubing de 1/4"</v>
          </cell>
          <cell r="D263" t="str">
            <v>Unid.</v>
          </cell>
          <cell r="F263">
            <v>895.16</v>
          </cell>
        </row>
        <row r="264">
          <cell r="B264" t="str">
            <v>Dobladora tubing de 1/4"</v>
          </cell>
          <cell r="D264" t="str">
            <v>Unid.</v>
          </cell>
          <cell r="F264">
            <v>1550</v>
          </cell>
        </row>
        <row r="265">
          <cell r="B265" t="str">
            <v>LLAVE DE GOLPE 1-5/8"</v>
          </cell>
          <cell r="D265" t="str">
            <v>Unid.</v>
          </cell>
          <cell r="F265">
            <v>419.06</v>
          </cell>
        </row>
        <row r="266">
          <cell r="B266" t="str">
            <v>LLAVE DE GOLPE 1-7/8"</v>
          </cell>
          <cell r="D266" t="str">
            <v>Unid.</v>
          </cell>
          <cell r="F266">
            <v>700.12</v>
          </cell>
        </row>
        <row r="267">
          <cell r="B267" t="str">
            <v>LLAVE DE GOLPE 2"</v>
          </cell>
          <cell r="D267" t="str">
            <v>Unid.</v>
          </cell>
          <cell r="F267">
            <v>784.09</v>
          </cell>
        </row>
        <row r="268">
          <cell r="B268" t="str">
            <v>MANGO DE FUERZA Eng 1/2"</v>
          </cell>
          <cell r="D268" t="str">
            <v>Unid.</v>
          </cell>
          <cell r="F268">
            <v>363.15</v>
          </cell>
        </row>
        <row r="269">
          <cell r="B269" t="str">
            <v>EQUIPO DETECTOR 4 GASES</v>
          </cell>
          <cell r="D269" t="str">
            <v>Unid.</v>
          </cell>
          <cell r="F269">
            <v>26235</v>
          </cell>
        </row>
        <row r="270">
          <cell r="B270" t="str">
            <v>CALIBRACION EQUIPO 4 GASES</v>
          </cell>
          <cell r="D270" t="str">
            <v>Unid.</v>
          </cell>
          <cell r="F270">
            <v>150</v>
          </cell>
        </row>
        <row r="271">
          <cell r="B271" t="str">
            <v>SENSOR DETECTOR</v>
          </cell>
          <cell r="D271" t="str">
            <v>Unid.</v>
          </cell>
          <cell r="F271">
            <v>4735</v>
          </cell>
        </row>
        <row r="272">
          <cell r="B272" t="str">
            <v>ARNES DE SEGURIDAD MOD</v>
          </cell>
          <cell r="D272" t="str">
            <v>Unid.</v>
          </cell>
          <cell r="F272">
            <v>1554.57</v>
          </cell>
        </row>
        <row r="273">
          <cell r="B273" t="str">
            <v>CABO DE VIDA</v>
          </cell>
          <cell r="D273" t="str">
            <v>Unid.</v>
          </cell>
          <cell r="F273">
            <v>809.39</v>
          </cell>
        </row>
        <row r="274">
          <cell r="B274" t="str">
            <v>FAJA DE POSICIONAMIENTO.  MOD</v>
          </cell>
          <cell r="D274" t="str">
            <v>Unid.</v>
          </cell>
          <cell r="F274">
            <v>389.16</v>
          </cell>
        </row>
        <row r="275">
          <cell r="B275" t="str">
            <v>DISPOSITIVO DE SEGURIDAD MODT5</v>
          </cell>
          <cell r="D275" t="str">
            <v>Unid.</v>
          </cell>
          <cell r="F275">
            <v>6457</v>
          </cell>
        </row>
        <row r="276">
          <cell r="B276" t="str">
            <v>Stilson RIGID 48" aluminio</v>
          </cell>
          <cell r="D276" t="str">
            <v>Unid.</v>
          </cell>
          <cell r="F276">
            <v>8942.01</v>
          </cell>
        </row>
        <row r="277">
          <cell r="B277" t="str">
            <v>Stilson RIGID 36" aluminio</v>
          </cell>
          <cell r="D277" t="str">
            <v>Unid.</v>
          </cell>
          <cell r="F277">
            <v>4538.32</v>
          </cell>
        </row>
        <row r="278">
          <cell r="B278" t="str">
            <v>HERRAMINTAS</v>
          </cell>
        </row>
        <row r="279">
          <cell r="B279" t="str">
            <v>BOP 10K</v>
          </cell>
          <cell r="D279" t="str">
            <v>Unid.</v>
          </cell>
          <cell r="E279">
            <v>18640</v>
          </cell>
          <cell r="F279">
            <v>304391.19999999995</v>
          </cell>
        </row>
        <row r="280">
          <cell r="B280" t="str">
            <v>Pack off 5 1/8" bridado 10K</v>
          </cell>
          <cell r="D280" t="str">
            <v>Unid.</v>
          </cell>
          <cell r="E280">
            <v>6500</v>
          </cell>
          <cell r="F280">
            <v>106144.99999999999</v>
          </cell>
        </row>
        <row r="281">
          <cell r="B281" t="str">
            <v>Stripper 10K</v>
          </cell>
          <cell r="D281" t="str">
            <v>Unid.</v>
          </cell>
          <cell r="E281">
            <v>11250</v>
          </cell>
          <cell r="F281">
            <v>183712.49999999997</v>
          </cell>
        </row>
        <row r="282">
          <cell r="B282" t="str">
            <v xml:space="preserve">Brida adaptadora BDP/BOP 3 1/16 10K </v>
          </cell>
          <cell r="D282" t="str">
            <v>Unid.</v>
          </cell>
          <cell r="E282">
            <v>4000</v>
          </cell>
          <cell r="F282">
            <v>65319.999999999993</v>
          </cell>
        </row>
        <row r="283">
          <cell r="B283" t="str">
            <v xml:space="preserve"> Colgador o Hanger Pack off 2.875” conexión inferior roscada 5000 psi</v>
          </cell>
          <cell r="D283" t="str">
            <v>Unid.</v>
          </cell>
          <cell r="E283">
            <v>900</v>
          </cell>
          <cell r="F283">
            <v>14696.999999999998</v>
          </cell>
        </row>
        <row r="284">
          <cell r="B284" t="str">
            <v xml:space="preserve"> Colgador o Hanger Pack off 2.875” conexión inferior roscada 5000 psi.</v>
          </cell>
          <cell r="D284" t="str">
            <v>Unid.</v>
          </cell>
          <cell r="E284">
            <v>1500</v>
          </cell>
          <cell r="F284">
            <v>24494.999999999996</v>
          </cell>
        </row>
        <row r="285">
          <cell r="B285" t="str">
            <v xml:space="preserve"> Colgador o Hanger DOBLE Pack off 2.875” conexión inferior roscada 5000 psi. </v>
          </cell>
          <cell r="D285" t="str">
            <v>Unid.</v>
          </cell>
          <cell r="E285">
            <v>1970</v>
          </cell>
          <cell r="F285">
            <v>32170.099999999995</v>
          </cell>
        </row>
        <row r="286">
          <cell r="B286" t="str">
            <v>Capilar por metro de Duplex 2205 Coiled Tubing de ¼” x 0.035”</v>
          </cell>
          <cell r="D286" t="str">
            <v>Mts</v>
          </cell>
          <cell r="E286">
            <v>2.1</v>
          </cell>
          <cell r="F286">
            <v>34.292999999999999</v>
          </cell>
        </row>
        <row r="287">
          <cell r="B287" t="str">
            <v>Tubing capilar Zeron 100 1/4" OD x 0,035"</v>
          </cell>
          <cell r="D287" t="str">
            <v>Mts</v>
          </cell>
          <cell r="E287">
            <v>4.7</v>
          </cell>
          <cell r="F287">
            <v>76.750999999999991</v>
          </cell>
        </row>
        <row r="288">
          <cell r="B288" t="str">
            <v>Capilar por metro de Inconel Coiled Tubing de ¼” x 0.035”</v>
          </cell>
          <cell r="D288" t="str">
            <v>Mts</v>
          </cell>
          <cell r="E288">
            <v>8.6999999999999993</v>
          </cell>
          <cell r="F288">
            <v>142.07099999999997</v>
          </cell>
        </row>
        <row r="289">
          <cell r="B289" t="str">
            <v>Válvula de inyección según descripción en cláusulas técnicas</v>
          </cell>
          <cell r="D289" t="str">
            <v>Unid.</v>
          </cell>
          <cell r="E289">
            <v>330</v>
          </cell>
          <cell r="F289">
            <v>5388.9</v>
          </cell>
        </row>
        <row r="290">
          <cell r="B290" t="str">
            <v>Kit de reparación Válvula Inyección</v>
          </cell>
          <cell r="C290" t="str">
            <v>(dos bolillas + dos resortes)</v>
          </cell>
          <cell r="D290" t="str">
            <v>Unid.</v>
          </cell>
          <cell r="E290">
            <v>15.75</v>
          </cell>
          <cell r="F290">
            <v>257.19749999999999</v>
          </cell>
        </row>
        <row r="291">
          <cell r="B291" t="str">
            <v>Valvula de inyeccion doble check seteable importada</v>
          </cell>
          <cell r="D291" t="str">
            <v>Unid.</v>
          </cell>
          <cell r="E291">
            <v>850</v>
          </cell>
          <cell r="F291">
            <v>13880.499999999998</v>
          </cell>
        </row>
        <row r="292">
          <cell r="B292" t="str">
            <v>Barra de peso masiza AISI316 con cono guía inox</v>
          </cell>
          <cell r="D292" t="str">
            <v>Unid.</v>
          </cell>
          <cell r="E292">
            <v>215</v>
          </cell>
          <cell r="F292">
            <v>3510.95</v>
          </cell>
        </row>
        <row r="293">
          <cell r="B293" t="str">
            <v>Sosten de capilar</v>
          </cell>
          <cell r="D293" t="str">
            <v>Unid.</v>
          </cell>
          <cell r="E293">
            <v>109.375</v>
          </cell>
          <cell r="F293">
            <v>1786.0937499999998</v>
          </cell>
        </row>
        <row r="294">
          <cell r="B294" t="str">
            <v>Accesorios de instalación de superficie 10K</v>
          </cell>
          <cell r="D294" t="str">
            <v>Unid.</v>
          </cell>
          <cell r="E294">
            <v>440.45</v>
          </cell>
          <cell r="F294">
            <v>7192.548499999999</v>
          </cell>
        </row>
        <row r="295">
          <cell r="B295" t="str">
            <v>Accesorios de instalación de superficie 5K</v>
          </cell>
          <cell r="D295" t="str">
            <v>Unid.</v>
          </cell>
          <cell r="E295">
            <v>309.89999999999998</v>
          </cell>
          <cell r="F295">
            <v>5060.6669999999995</v>
          </cell>
        </row>
        <row r="296">
          <cell r="B296" t="str">
            <v>Puntera elastica inox</v>
          </cell>
          <cell r="D296" t="str">
            <v>Unid.</v>
          </cell>
          <cell r="E296">
            <v>240</v>
          </cell>
          <cell r="F296">
            <v>3919.2</v>
          </cell>
        </row>
        <row r="297">
          <cell r="B297" t="str">
            <v>Crossover adaptador BOP 3,5" EUE-PIN/2 7/8" EUE BOX, AISI 4140</v>
          </cell>
          <cell r="D297" t="str">
            <v>Unid.</v>
          </cell>
          <cell r="E297">
            <v>550</v>
          </cell>
          <cell r="F297">
            <v>8981.4999999999982</v>
          </cell>
        </row>
        <row r="298">
          <cell r="B298" t="str">
            <v>Crossover adaptador BOP 4,5" EUE-PIN/2 7/8" EUE BOX, AISI 4140</v>
          </cell>
          <cell r="D298" t="str">
            <v>Unid.</v>
          </cell>
          <cell r="E298">
            <v>600</v>
          </cell>
          <cell r="F298">
            <v>9797.9999999999982</v>
          </cell>
        </row>
        <row r="299">
          <cell r="B299" t="str">
            <v xml:space="preserve">Memory </v>
          </cell>
          <cell r="D299" t="str">
            <v>Unid.</v>
          </cell>
          <cell r="E299">
            <v>0</v>
          </cell>
          <cell r="F299">
            <v>0</v>
          </cell>
        </row>
        <row r="300">
          <cell r="B300" t="str">
            <v>Conjunto colgador bridado 2 9/16” 5000psi doble pack off</v>
          </cell>
          <cell r="D300" t="str">
            <v>Unid.</v>
          </cell>
          <cell r="E300">
            <v>4720</v>
          </cell>
          <cell r="F300">
            <v>77077.599999999991</v>
          </cell>
        </row>
        <row r="301">
          <cell r="B301" t="str">
            <v>Conjunto colgador bridado 3 1/8” 5000psi doble pack off</v>
          </cell>
          <cell r="D301" t="str">
            <v>Unid.</v>
          </cell>
          <cell r="E301">
            <v>5720</v>
          </cell>
          <cell r="F301">
            <v>93407.599999999991</v>
          </cell>
        </row>
        <row r="302">
          <cell r="B302" t="str">
            <v>Conjunto colgador bridado 4 1/16” 10000psi doble pack off</v>
          </cell>
          <cell r="D302" t="str">
            <v>Unid.</v>
          </cell>
          <cell r="E302">
            <v>7235</v>
          </cell>
          <cell r="F302">
            <v>118147.54999999999</v>
          </cell>
        </row>
        <row r="303">
          <cell r="B303" t="str">
            <v>Reducción 3.5" a 2 7/8" box-pin rosca 8rd para una presión de trabajo máxima de 5000psi</v>
          </cell>
          <cell r="D303" t="str">
            <v>Unid.</v>
          </cell>
          <cell r="E303">
            <v>650</v>
          </cell>
          <cell r="F303">
            <v>10614.499999999998</v>
          </cell>
        </row>
        <row r="304">
          <cell r="B304" t="str">
            <v>Reducción 4 1/2" a 2 7/8" box-pin rosca 8rd para una presión de trabajo máxima de 5000psi</v>
          </cell>
          <cell r="D304" t="str">
            <v>Unid.</v>
          </cell>
          <cell r="E304">
            <v>700</v>
          </cell>
          <cell r="F304">
            <v>11430.999999999998</v>
          </cell>
        </row>
        <row r="305">
          <cell r="B305" t="str">
            <v>Válvula 1/2 aguja ABAC serie 6000 psi</v>
          </cell>
          <cell r="D305" t="str">
            <v>Unid.</v>
          </cell>
          <cell r="E305">
            <v>59.29</v>
          </cell>
          <cell r="F305">
            <v>968.20569999999987</v>
          </cell>
        </row>
        <row r="306">
          <cell r="B306" t="str">
            <v>Válvula 1/4 aguja ABAC serie 6000 psi</v>
          </cell>
          <cell r="D306" t="str">
            <v>Unid.</v>
          </cell>
          <cell r="E306">
            <v>38.72</v>
          </cell>
          <cell r="F306">
            <v>632.29759999999987</v>
          </cell>
        </row>
        <row r="307">
          <cell r="B307" t="str">
            <v>Accesorio inferior empaquetadura simple (Botton Segment) marca Double-E , conexión inferior roscada 2-7/8" EUE 8RD PIN y superior roscada 2-7/8" EUE 8RD BOX</v>
          </cell>
          <cell r="D307" t="str">
            <v>Unid.</v>
          </cell>
          <cell r="E307">
            <v>1140</v>
          </cell>
          <cell r="F307">
            <v>18616.199999999997</v>
          </cell>
        </row>
        <row r="308">
          <cell r="B308" t="str">
            <v>Centralizadores de nylon con núcleo de acero inoxidable para capilar</v>
          </cell>
          <cell r="D308" t="str">
            <v>Unid.</v>
          </cell>
          <cell r="E308">
            <v>238.63636363636363</v>
          </cell>
          <cell r="F308">
            <v>3896.9318181818176</v>
          </cell>
        </row>
        <row r="309">
          <cell r="B309" t="str">
            <v xml:space="preserve">Kits reparación Pack off marca Double-E </v>
          </cell>
          <cell r="D309" t="str">
            <v>Unid.</v>
          </cell>
          <cell r="E309">
            <v>126.95000000000002</v>
          </cell>
          <cell r="F309">
            <v>2073.0934999999999</v>
          </cell>
        </row>
        <row r="310">
          <cell r="B310" t="str">
            <v>Spring Part # 03-09550 (resorte)</v>
          </cell>
          <cell r="D310" t="str">
            <v>Unid.</v>
          </cell>
          <cell r="E310">
            <v>52</v>
          </cell>
          <cell r="F310">
            <v>849.15999999999985</v>
          </cell>
        </row>
        <row r="311">
          <cell r="B311" t="str">
            <v>Lower Bushing complete Part# 03-09445 (asiento cónico metálico inferior)</v>
          </cell>
          <cell r="D311" t="str">
            <v>Unid.</v>
          </cell>
          <cell r="E311">
            <v>21.4</v>
          </cell>
          <cell r="F311">
            <v>349.46199999999993</v>
          </cell>
        </row>
        <row r="312">
          <cell r="B312" t="str">
            <v>Upper Bushing complete Part # 03-09465 (asiento cónico metálico superior)</v>
          </cell>
          <cell r="D312" t="str">
            <v>Unid.</v>
          </cell>
          <cell r="E312">
            <v>28</v>
          </cell>
          <cell r="F312">
            <v>457.23999999999995</v>
          </cell>
        </row>
        <row r="313">
          <cell r="B313" t="str">
            <v>Large Clip Part # 03-10365 (clip grande)</v>
          </cell>
          <cell r="D313" t="str">
            <v>Unid.</v>
          </cell>
          <cell r="E313">
            <v>3.4</v>
          </cell>
          <cell r="F313">
            <v>55.521999999999991</v>
          </cell>
        </row>
        <row r="314">
          <cell r="B314" t="str">
            <v>Small Clip Part # 03-10360 (clip pequeño)</v>
          </cell>
          <cell r="D314" t="str">
            <v>Unid.</v>
          </cell>
          <cell r="E314">
            <v>3.4</v>
          </cell>
          <cell r="F314">
            <v>55.521999999999991</v>
          </cell>
        </row>
        <row r="315">
          <cell r="B315" t="str">
            <v>Rubbers for 1/4" or 3/8" strings (sello de goma conico)</v>
          </cell>
          <cell r="D315" t="str">
            <v>Unid.</v>
          </cell>
          <cell r="E315">
            <v>18.75</v>
          </cell>
          <cell r="F315">
            <v>306.18749999999994</v>
          </cell>
        </row>
        <row r="317">
          <cell r="B317" t="str">
            <v>Trailer Oficina / Laboratorio</v>
          </cell>
          <cell r="D317" t="str">
            <v>Unid.</v>
          </cell>
          <cell r="F317">
            <v>200000</v>
          </cell>
        </row>
        <row r="320">
          <cell r="B320" t="str">
            <v>Productos Químicos</v>
          </cell>
        </row>
        <row r="322">
          <cell r="B322" t="str">
            <v>Descripción</v>
          </cell>
          <cell r="D322" t="str">
            <v>UM</v>
          </cell>
          <cell r="E322" t="str">
            <v>Costo U$S</v>
          </cell>
          <cell r="F322" t="str">
            <v>Costo AR$</v>
          </cell>
        </row>
        <row r="323">
          <cell r="B323" t="str">
            <v>CR</v>
          </cell>
        </row>
        <row r="324">
          <cell r="B324" t="str">
            <v>CY8780</v>
          </cell>
          <cell r="C324" t="str">
            <v>Producto Inhibidor de corrosión soluble en agua para aplicación continua en pozos productores de petróleo y Planta de Inyección de Agua Salada (PIAS).</v>
          </cell>
          <cell r="D324" t="str">
            <v>Lts</v>
          </cell>
          <cell r="E324">
            <v>2.1549999999999998</v>
          </cell>
          <cell r="F324">
            <v>35.191149999999993</v>
          </cell>
        </row>
        <row r="325">
          <cell r="B325" t="str">
            <v>CY8550</v>
          </cell>
          <cell r="C325" t="str">
            <v>Producto Inhibidor de corrosión soluble en petróleo/dispersable en agua para aplicación en batcheo en pozos productores de petróleo.</v>
          </cell>
          <cell r="D325" t="str">
            <v>Lts</v>
          </cell>
          <cell r="E325">
            <v>1.605</v>
          </cell>
          <cell r="F325">
            <v>26.209649999999996</v>
          </cell>
        </row>
        <row r="326">
          <cell r="B326" t="str">
            <v>IC5400</v>
          </cell>
          <cell r="C326" t="str">
            <v>Producto Inhibidor de incrustaciones para CaCO3, CaSO4, BaSO4 y SrSO4 soluble en agua para aplicación continua en pozos productores de petróleo, oleoductos y Planta de Inyección de Agua Salada (PIAS).</v>
          </cell>
          <cell r="D326" t="str">
            <v>Lts</v>
          </cell>
          <cell r="E326">
            <v>2.11</v>
          </cell>
          <cell r="F326">
            <v>34.456299999999992</v>
          </cell>
        </row>
        <row r="327">
          <cell r="B327" t="str">
            <v>DBN1438</v>
          </cell>
          <cell r="C327" t="str">
            <v>Producto Desemulsionante soluble en petróleo para aplicación continua en pozos productores de petróleo, baterías / oleoductos y Planta de Tratameinto de Crudo (PTC).</v>
          </cell>
          <cell r="D327" t="str">
            <v>Lts</v>
          </cell>
          <cell r="E327">
            <v>3.7450000000000001</v>
          </cell>
          <cell r="F327">
            <v>61.155849999999994</v>
          </cell>
        </row>
        <row r="328">
          <cell r="B328" t="str">
            <v>KPF7</v>
          </cell>
          <cell r="C328" t="str">
            <v xml:space="preserve">Producto  Fluid Packer soluble en agua para la protección del espacio anular de pozos productores de petróleo con packer.  </v>
          </cell>
          <cell r="D328" t="str">
            <v>Lts</v>
          </cell>
          <cell r="E328">
            <v>1.425</v>
          </cell>
          <cell r="F328">
            <v>23.270249999999997</v>
          </cell>
        </row>
        <row r="329">
          <cell r="B329" t="str">
            <v>IPB650A</v>
          </cell>
          <cell r="C329" t="str">
            <v xml:space="preserve">Producto Inhibidor de Parafinas y Asfaltenos soluble en petróleo para la aplicación continua en pozos productores de petróleo. </v>
          </cell>
          <cell r="D329" t="str">
            <v>Lts</v>
          </cell>
          <cell r="E329">
            <v>3.23</v>
          </cell>
          <cell r="F329">
            <v>52.745899999999992</v>
          </cell>
        </row>
        <row r="330">
          <cell r="B330" t="str">
            <v>IPB78</v>
          </cell>
          <cell r="C330" t="str">
            <v xml:space="preserve">Producto Dispersante de Parafinas soluble en petróleo para la aplicación en batcheo en procesos de desparafinación con Hot Water de pozos productores de petróleo, líneas de conducción y recupero de parafinas. </v>
          </cell>
          <cell r="D330" t="str">
            <v>Lts</v>
          </cell>
          <cell r="E330">
            <v>2.4849999999999999</v>
          </cell>
          <cell r="F330">
            <v>40.580049999999993</v>
          </cell>
        </row>
        <row r="331">
          <cell r="B331" t="str">
            <v>SB28</v>
          </cell>
          <cell r="C331" t="str">
            <v>Producto Solvente de Parafinas soluble en petróleo para la aplicación continua o batcheo en pozos productores de petróleo.</v>
          </cell>
          <cell r="D331" t="str">
            <v>Lts</v>
          </cell>
          <cell r="E331">
            <v>2.5299999999999998</v>
          </cell>
          <cell r="F331">
            <v>41.314899999999994</v>
          </cell>
        </row>
        <row r="332">
          <cell r="B332" t="str">
            <v>SB14</v>
          </cell>
          <cell r="C332" t="str">
            <v>Producto Anticongelante soluble en agua para uso preparación soluciones productos inhibidores de corrosión y/o incrustaciones a aplicar en pozos productores de petróleo.</v>
          </cell>
          <cell r="D332" t="str">
            <v>Lts</v>
          </cell>
          <cell r="E332">
            <v>0.73165000000000002</v>
          </cell>
          <cell r="F332">
            <v>11.947844499999999</v>
          </cell>
        </row>
        <row r="333">
          <cell r="B333" t="str">
            <v>SB25</v>
          </cell>
          <cell r="C333" t="str">
            <v>Producto Bactericida (Base THPS) para aplicación en batcheo en pozos productores de petróleo.</v>
          </cell>
          <cell r="D333" t="str">
            <v>Lts</v>
          </cell>
          <cell r="E333">
            <v>1.66</v>
          </cell>
          <cell r="F333">
            <v>27.107799999999997</v>
          </cell>
        </row>
        <row r="334">
          <cell r="B334" t="str">
            <v>BX960</v>
          </cell>
          <cell r="C334" t="str">
            <v>Producto Desemulsionante soluble en petróleo para aplicación por batcheo para el tratamiento de slop oil tratado en Planta de Tratamientos de Lodos (PTL). Base: Combinación de Ácido DBS e Hidrocarburos Aromáticos.</v>
          </cell>
          <cell r="D334" t="str">
            <v>Lts</v>
          </cell>
          <cell r="E334">
            <v>2.0150000000000001</v>
          </cell>
          <cell r="F334">
            <v>32.904949999999999</v>
          </cell>
        </row>
        <row r="335">
          <cell r="B335" t="str">
            <v>RT80</v>
          </cell>
          <cell r="C335" t="str">
            <v>Producto Desemulsionante soluble en petróleo para aplicación por batcheo para el tratamiento de slop oil tratado en Planta de Tratamientos de Lodos (PTL). Base: Combinación de Ácido DBS, Alcholes y Ácido Inorgánico.</v>
          </cell>
          <cell r="D335" t="str">
            <v>Lts</v>
          </cell>
          <cell r="E335">
            <v>2.4049999999999998</v>
          </cell>
          <cell r="F335">
            <v>39.273649999999989</v>
          </cell>
        </row>
        <row r="336">
          <cell r="B336" t="str">
            <v>RT20</v>
          </cell>
          <cell r="C336" t="str">
            <v>Producto Agente de Flotación soluble en agua para aplicación continua en Planta de Tratamiento de Agua Salada (PIAS).</v>
          </cell>
          <cell r="D336" t="str">
            <v>Lts</v>
          </cell>
          <cell r="E336">
            <v>2.9550000000000001</v>
          </cell>
          <cell r="F336">
            <v>48.255149999999993</v>
          </cell>
        </row>
        <row r="337">
          <cell r="B337" t="str">
            <v>FBS8000</v>
          </cell>
          <cell r="C337" t="str">
            <v>Producto Surfactante soluble en agua para aplicación en batcheo en el lavado de filtros de lecho de arena en Planta de Tratamiento de Agua Salada (PIAS).</v>
          </cell>
          <cell r="D337" t="str">
            <v>Lts</v>
          </cell>
          <cell r="E337">
            <v>0.92</v>
          </cell>
          <cell r="F337">
            <v>15.023599999999998</v>
          </cell>
        </row>
        <row r="338">
          <cell r="B338" t="str">
            <v>TIB500</v>
          </cell>
          <cell r="C338" t="str">
            <v>Producto Secuestrante de Oxígeno soluble en agua para aplicación continua en Planta de Tratamiento de Agua Salada (PIAS)</v>
          </cell>
          <cell r="D338" t="str">
            <v>Lts</v>
          </cell>
          <cell r="E338">
            <v>1.355</v>
          </cell>
          <cell r="F338">
            <v>22.127149999999997</v>
          </cell>
        </row>
        <row r="339">
          <cell r="B339" t="str">
            <v>SO4207</v>
          </cell>
          <cell r="C339" t="str">
            <v xml:space="preserve">Producto Bactericida (Base Glutaraldehído) soluble en agua para aplicación continua o batcheo en plantas de tratamiento de agua salada (PIAS) y dulce (PIAD). </v>
          </cell>
          <cell r="D339" t="str">
            <v>Lts</v>
          </cell>
          <cell r="E339">
            <v>1.69</v>
          </cell>
          <cell r="F339">
            <v>27.597699999999996</v>
          </cell>
        </row>
        <row r="340">
          <cell r="B340" t="str">
            <v>BXC3201</v>
          </cell>
          <cell r="C340" t="str">
            <v>Producto Bactericida (Base Amonio Cuaternario) soluble en agua para la aplicación en batcheo en Planta de Tratamiento de Agua Dulce (PIAD).</v>
          </cell>
          <cell r="D340" t="str">
            <v>Lts</v>
          </cell>
          <cell r="E340">
            <v>1.375</v>
          </cell>
          <cell r="F340">
            <v>22.453749999999999</v>
          </cell>
        </row>
        <row r="341">
          <cell r="B341" t="str">
            <v>BXC1133</v>
          </cell>
          <cell r="C341" t="str">
            <v>Producto Secuestrante de H2S soluble en agua para el tratamiento de gas a reinyectar en formación.</v>
          </cell>
          <cell r="D341" t="str">
            <v>Lts</v>
          </cell>
          <cell r="E341">
            <v>1.1599999999999999</v>
          </cell>
          <cell r="F341">
            <v>18.942799999999998</v>
          </cell>
        </row>
        <row r="342">
          <cell r="B342" t="str">
            <v>BSH507</v>
          </cell>
          <cell r="D342" t="str">
            <v>Lts</v>
          </cell>
          <cell r="E342">
            <v>1.02</v>
          </cell>
          <cell r="F342">
            <v>16.656599999999997</v>
          </cell>
        </row>
        <row r="343">
          <cell r="B343" t="str">
            <v>CY8550</v>
          </cell>
          <cell r="C343" t="str">
            <v>Inhibidor de corrosión para aplicación en Batch y Túbing saver para pozos productores de gas</v>
          </cell>
          <cell r="D343" t="str">
            <v>Lts</v>
          </cell>
          <cell r="E343">
            <v>1.9056999999999999</v>
          </cell>
          <cell r="F343">
            <v>31.120080999999995</v>
          </cell>
        </row>
        <row r="344">
          <cell r="B344" t="str">
            <v>CY2190</v>
          </cell>
          <cell r="C344" t="str">
            <v>Inhibidor de corrosión para dosif contínua por capilar en pozos productores de gas y líneas de conducción de gas</v>
          </cell>
          <cell r="D344" t="str">
            <v>Lts</v>
          </cell>
          <cell r="E344">
            <v>2.3849999999999998</v>
          </cell>
          <cell r="F344">
            <v>38.94704999999999</v>
          </cell>
        </row>
        <row r="345">
          <cell r="B345" t="str">
            <v>CY802</v>
          </cell>
          <cell r="C345" t="str">
            <v>Inhibidor de corrosión para dosif en contínua en pozos de petróleo de alto corte de agua</v>
          </cell>
          <cell r="D345" t="str">
            <v>Lts</v>
          </cell>
          <cell r="E345">
            <v>1.7193000000000001</v>
          </cell>
          <cell r="F345">
            <v>28.076168999999997</v>
          </cell>
        </row>
        <row r="346">
          <cell r="B346" t="str">
            <v>CY8780</v>
          </cell>
          <cell r="C346" t="str">
            <v>Producto dual (Inh. de corrosión + Inh. de incrustaciones) para pozos productores con BES</v>
          </cell>
          <cell r="D346" t="str">
            <v>Lts</v>
          </cell>
          <cell r="E346">
            <v>2.3849999999999998</v>
          </cell>
          <cell r="F346">
            <v>38.94704999999999</v>
          </cell>
        </row>
        <row r="347">
          <cell r="B347" t="str">
            <v>IC7001</v>
          </cell>
          <cell r="C347" t="str">
            <v>Producto dual (Inh. de corrosión + Inh. de incrustaciones) para pozos productores con BES</v>
          </cell>
          <cell r="D347" t="str">
            <v>Lts</v>
          </cell>
          <cell r="E347">
            <v>3.67625</v>
          </cell>
          <cell r="F347">
            <v>60.033162499999996</v>
          </cell>
        </row>
        <row r="348">
          <cell r="B348" t="str">
            <v>IC5400</v>
          </cell>
          <cell r="C348" t="str">
            <v>Inhibidor de Incrustación para CaCO3 y CaSO4/BaSO4 ( dual )  Baterías y Agua de inyección</v>
          </cell>
          <cell r="D348" t="str">
            <v>Lts</v>
          </cell>
          <cell r="E348">
            <v>2.2713000000000001</v>
          </cell>
          <cell r="F348">
            <v>37.090328999999997</v>
          </cell>
        </row>
        <row r="349">
          <cell r="B349" t="str">
            <v>IC7001</v>
          </cell>
          <cell r="C349" t="str">
            <v>Inhibidor de Incrustación para CaCO3 y CaSO4 para pozos productores BES</v>
          </cell>
          <cell r="D349" t="str">
            <v>Lts</v>
          </cell>
          <cell r="E349">
            <v>3.67625</v>
          </cell>
          <cell r="F349">
            <v>60.033162499999996</v>
          </cell>
        </row>
        <row r="350">
          <cell r="B350" t="str">
            <v>BSH8080</v>
          </cell>
          <cell r="C350" t="str">
            <v>Secuestrante de SH2 en gas para pozos de gas y separadores (con inh. de incrustaciones)</v>
          </cell>
          <cell r="D350" t="str">
            <v>Lts</v>
          </cell>
          <cell r="E350">
            <v>1.9541499999999998</v>
          </cell>
          <cell r="F350">
            <v>31.911269499999992</v>
          </cell>
        </row>
        <row r="351">
          <cell r="B351" t="str">
            <v xml:space="preserve">SO4207 </v>
          </cell>
          <cell r="C351" t="str">
            <v>Secuestrante de Oxígeno para agua salada</v>
          </cell>
          <cell r="D351" t="str">
            <v>Lts</v>
          </cell>
          <cell r="E351">
            <v>1.75105</v>
          </cell>
          <cell r="F351">
            <v>28.594646499999996</v>
          </cell>
        </row>
        <row r="352">
          <cell r="B352" t="str">
            <v xml:space="preserve">IPB78 </v>
          </cell>
          <cell r="C352" t="str">
            <v xml:space="preserve">Dispersante de parafinas </v>
          </cell>
          <cell r="D352" t="str">
            <v>Lts</v>
          </cell>
          <cell r="E352">
            <v>1.67805</v>
          </cell>
          <cell r="F352">
            <v>27.402556499999999</v>
          </cell>
        </row>
        <row r="353">
          <cell r="B353" t="str">
            <v>SB28</v>
          </cell>
          <cell r="C353" t="str">
            <v>Solvente de parafinas</v>
          </cell>
          <cell r="D353" t="str">
            <v>Lts</v>
          </cell>
          <cell r="E353">
            <v>3.5221</v>
          </cell>
          <cell r="F353">
            <v>57.515892999999991</v>
          </cell>
        </row>
        <row r="354">
          <cell r="B354" t="str">
            <v>IPB653</v>
          </cell>
          <cell r="C354" t="str">
            <v>Inhibidor de parafinas para pozos productores de gas</v>
          </cell>
          <cell r="D354" t="str">
            <v>Lts</v>
          </cell>
          <cell r="E354">
            <v>3.69015</v>
          </cell>
          <cell r="F354">
            <v>60.260149499999997</v>
          </cell>
        </row>
        <row r="355">
          <cell r="B355" t="str">
            <v>BHI7030</v>
          </cell>
          <cell r="C355" t="str">
            <v>Inhibidor de hidratos para gas (libre de metanol)</v>
          </cell>
          <cell r="D355" t="str">
            <v>Lts</v>
          </cell>
          <cell r="E355">
            <v>1.8044499999999999</v>
          </cell>
          <cell r="F355">
            <v>29.466668499999994</v>
          </cell>
        </row>
        <row r="356">
          <cell r="B356" t="str">
            <v>SB14</v>
          </cell>
          <cell r="C356" t="str">
            <v>Ruptor de hidratos</v>
          </cell>
          <cell r="D356" t="str">
            <v>Lts</v>
          </cell>
          <cell r="E356">
            <v>0.73165000000000002</v>
          </cell>
          <cell r="F356">
            <v>11.947844499999999</v>
          </cell>
        </row>
        <row r="357">
          <cell r="B357" t="str">
            <v>ESB536</v>
          </cell>
          <cell r="C357" t="str">
            <v>Espumante</v>
          </cell>
          <cell r="D357" t="str">
            <v>Lts</v>
          </cell>
          <cell r="E357">
            <v>1.4594499999999999</v>
          </cell>
          <cell r="F357">
            <v>23.832818499999995</v>
          </cell>
        </row>
        <row r="358">
          <cell r="B358" t="str">
            <v>BXC3201</v>
          </cell>
          <cell r="C358" t="str">
            <v>Biocida (base glutaraldehido)</v>
          </cell>
          <cell r="D358" t="str">
            <v>Lts</v>
          </cell>
          <cell r="E358">
            <v>1.4900499999999999</v>
          </cell>
          <cell r="F358">
            <v>24.332516499999997</v>
          </cell>
        </row>
        <row r="359">
          <cell r="B359" t="str">
            <v>BX960</v>
          </cell>
          <cell r="C359" t="str">
            <v>Biocida (base THPS)</v>
          </cell>
          <cell r="D359" t="str">
            <v>Lts</v>
          </cell>
          <cell r="E359">
            <v>2.1433</v>
          </cell>
          <cell r="F359">
            <v>35.000088999999996</v>
          </cell>
        </row>
        <row r="360">
          <cell r="B360" t="str">
            <v>DS600</v>
          </cell>
          <cell r="C360" t="str">
            <v>Limpiador de capilares</v>
          </cell>
          <cell r="D360" t="str">
            <v>Lts</v>
          </cell>
          <cell r="E360">
            <v>0.55695000000000006</v>
          </cell>
          <cell r="F360">
            <v>9.0949934999999993</v>
          </cell>
        </row>
        <row r="361">
          <cell r="B361" t="str">
            <v>IC106</v>
          </cell>
          <cell r="C361" t="str">
            <v>Inhibidor de Sales en pozos productores de gas ( NaCl)</v>
          </cell>
          <cell r="D361" t="str">
            <v>Lts</v>
          </cell>
          <cell r="E361">
            <v>2.3236000000000003</v>
          </cell>
          <cell r="F361">
            <v>37.944388000000004</v>
          </cell>
        </row>
        <row r="362">
          <cell r="B362" t="str">
            <v>BX150</v>
          </cell>
          <cell r="C362" t="str">
            <v>Hipoclorito de sodio</v>
          </cell>
          <cell r="D362" t="str">
            <v>Lts</v>
          </cell>
          <cell r="E362">
            <v>0.52969999999999995</v>
          </cell>
          <cell r="F362">
            <v>8.6500009999999978</v>
          </cell>
        </row>
        <row r="363">
          <cell r="B363" t="str">
            <v>RT80</v>
          </cell>
          <cell r="C363" t="str">
            <v>Ruptor de emulsión para slop oil</v>
          </cell>
          <cell r="D363" t="str">
            <v>Lts</v>
          </cell>
          <cell r="E363">
            <v>2.5406</v>
          </cell>
          <cell r="F363">
            <v>41.487997999999997</v>
          </cell>
        </row>
        <row r="364">
          <cell r="B364" t="str">
            <v>DBN1525</v>
          </cell>
          <cell r="C364" t="str">
            <v>Desemulsionante</v>
          </cell>
          <cell r="D364" t="str">
            <v>Lts</v>
          </cell>
          <cell r="E364">
            <v>3.0725500000000001</v>
          </cell>
          <cell r="F364">
            <v>50.174741499999996</v>
          </cell>
        </row>
        <row r="366">
          <cell r="B366" t="str">
            <v>LABORATORIO</v>
          </cell>
        </row>
        <row r="368">
          <cell r="B368" t="str">
            <v>Descripción</v>
          </cell>
          <cell r="C368" t="str">
            <v>Codigo AS400</v>
          </cell>
          <cell r="D368" t="str">
            <v>UM</v>
          </cell>
          <cell r="E368" t="str">
            <v>Costo U$S</v>
          </cell>
          <cell r="F368" t="str">
            <v>Costo AR$</v>
          </cell>
        </row>
        <row r="369">
          <cell r="B369" t="str">
            <v>CR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miculi/AppData/Local/Microsoft/Windows/Temporary%20Internet%20Files/Content.Outlook/07PSDZ8O/Nalco/Tratamientos%20Qu&#237;micos%20UTE%20NECON%20Junio%202018%20(004)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rdero, Evangelina (Catriel)" refreshedDate="43269.025330092591" createdVersion="6" refreshedVersion="6" minRefreshableVersion="3" recordCount="95" xr:uid="{00000000-000A-0000-FFFF-FFFF00000000}">
  <cacheSource type="worksheet">
    <worksheetSource ref="B3:Q98" sheet="TQ Yac. Centro Oeste" r:id="rId2"/>
  </cacheSource>
  <cacheFields count="16">
    <cacheField name="Área" numFmtId="0">
      <sharedItems containsBlank="1"/>
    </cacheField>
    <cacheField name="Pozo/Planta/Batería." numFmtId="0">
      <sharedItems/>
    </cacheField>
    <cacheField name="Sistema de Extracción" numFmtId="0">
      <sharedItems containsBlank="1"/>
    </cacheField>
    <cacheField name="Bruta [m3/día]" numFmtId="0">
      <sharedItems containsBlank="1" containsMixedTypes="1" containsNumber="1" minValue="2.8" maxValue="5743.9"/>
    </cacheField>
    <cacheField name="Oil [m3/día]" numFmtId="0">
      <sharedItems containsBlank="1" containsMixedTypes="1" containsNumber="1" minValue="0.13152000000000072" maxValue="238.7"/>
    </cacheField>
    <cacheField name="H2O [m3/día]" numFmtId="171">
      <sharedItems containsBlank="1" containsMixedTypes="1" containsNumber="1" minValue="1.7144399999999997" maxValue="5505.2"/>
    </cacheField>
    <cacheField name="Gas [m3/día]" numFmtId="171">
      <sharedItems containsNonDate="0" containsString="0" containsBlank="1"/>
    </cacheField>
    <cacheField name="Tratamiento Químico" numFmtId="171">
      <sharedItems/>
    </cacheField>
    <cacheField name="Aplicación [Continua/batch]" numFmtId="171">
      <sharedItems/>
    </cacheField>
    <cacheField name="Punto de aplicación" numFmtId="0">
      <sharedItems containsBlank="1"/>
    </cacheField>
    <cacheField name="Estado" numFmtId="0">
      <sharedItems/>
    </cacheField>
    <cacheField name="nada" numFmtId="2">
      <sharedItems containsNonDate="0" containsString="0" containsBlank="1"/>
    </cacheField>
    <cacheField name="Producto [DC]" numFmtId="0">
      <sharedItems count="15">
        <s v="ASP539D"/>
        <s v="EC1056A"/>
        <s v="EC1093A"/>
        <s v="EC6245A"/>
        <s v="EC6447A"/>
        <s v="Gyptron T-448"/>
        <s v="EC6545A"/>
        <s v="EC2434A"/>
        <s v="LA3117A"/>
        <s v="EC2045C"/>
        <s v="EC3156A"/>
        <s v="Defoamer AF177"/>
        <s v="Gas Treat 269"/>
        <s v="Assure HI49"/>
        <s v="DVE4Z036"/>
      </sharedItems>
    </cacheField>
    <cacheField name="Concentración [ppm] " numFmtId="0">
      <sharedItems containsBlank="1" containsMixedTypes="1" containsNumber="1" minValue="6.4248083265515916" maxValue="38017.03163017011"/>
    </cacheField>
    <cacheField name="Dosificación [l/día]" numFmtId="0">
      <sharedItems containsString="0" containsBlank="1" containsNumber="1" minValue="3" maxValue="45"/>
    </cacheField>
    <cacheField name="Consumo [l/mes]" numFmtId="0">
      <sharedItems containsSemiMixedTypes="0" containsString="0" containsNumber="1" containsInteger="1" minValue="0" maxValue="1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5">
  <r>
    <s v="Centro Oeste"/>
    <s v="PTC"/>
    <s v="-"/>
    <m/>
    <m/>
    <m/>
    <m/>
    <s v="Inibidor Corrosión - Incrustación - Sec. O2"/>
    <s v="Continua"/>
    <s v="Purga PTC"/>
    <s v="Activo"/>
    <m/>
    <x v="0"/>
    <m/>
    <n v="3"/>
    <n v="90"/>
  </r>
  <r>
    <s v="Centro Oeste"/>
    <s v="PTC"/>
    <s v="-"/>
    <m/>
    <m/>
    <m/>
    <m/>
    <s v="Inibidor Corrosión - Incrustación - Sec. O3"/>
    <s v="Batch"/>
    <s v="Pozos Inyectores"/>
    <s v="A demanda"/>
    <m/>
    <x v="0"/>
    <m/>
    <m/>
    <n v="0"/>
  </r>
  <r>
    <s v="Punta Meseta Alta"/>
    <s v="PMA-101"/>
    <m/>
    <n v="21.45"/>
    <n v="2.5589850000000016"/>
    <n v="18.891014999999996"/>
    <m/>
    <s v="Inibidor Corrosión (Soluble en Agua)"/>
    <s v="Continua"/>
    <s v="Pozo Productor"/>
    <s v="Activo"/>
    <m/>
    <x v="1"/>
    <n v="264.67609072355305"/>
    <n v="5"/>
    <n v="150"/>
  </r>
  <r>
    <s v="Punta Meseta Alta"/>
    <s v="PMA-103"/>
    <m/>
    <n v="156.30000000000001"/>
    <n v="3.4698599999999997"/>
    <n v="152.83014"/>
    <m/>
    <s v="Inibidor Corrosión (Soluble en Agua)"/>
    <s v="Continua"/>
    <s v="Pozo Productor"/>
    <s v="Activo"/>
    <m/>
    <x v="1"/>
    <n v="32.716059803386948"/>
    <n v="5"/>
    <n v="150"/>
  </r>
  <r>
    <s v="Meseta Alta"/>
    <s v="MA-117"/>
    <m/>
    <n v="195"/>
    <n v="9.9645000000000064"/>
    <n v="185.03549999999998"/>
    <m/>
    <s v="Inibidor Corrosión (Soluble en Agua)"/>
    <s v="Continua"/>
    <s v="Pozo Productor"/>
    <s v="Activo"/>
    <m/>
    <x v="1"/>
    <n v="27.021841754690318"/>
    <n v="5"/>
    <n v="150"/>
  </r>
  <r>
    <s v="Meseta Alta"/>
    <s v="Bat. MA Bbas."/>
    <m/>
    <n v="2017.4"/>
    <n v="121.4"/>
    <n v="1896"/>
    <m/>
    <s v="Inibidor Corrosión (Soluble en Agua)"/>
    <s v="Continua"/>
    <s v="Bateria"/>
    <s v="Activo"/>
    <m/>
    <x v="1"/>
    <n v="7.9113924050632916"/>
    <n v="15"/>
    <n v="450"/>
  </r>
  <r>
    <s v="Meseta Alta"/>
    <s v="MA-105"/>
    <m/>
    <n v="42.683333333333337"/>
    <n v="4.8111230555555524"/>
    <n v="37.872210277777782"/>
    <m/>
    <s v="Inibidor Corrosión (Soluble en Agua)"/>
    <s v="Continua"/>
    <s v="Pozo Productor"/>
    <s v="Activo"/>
    <m/>
    <x v="1"/>
    <n v="79.213755363000431"/>
    <n v="3"/>
    <n v="90"/>
  </r>
  <r>
    <s v="Meseta Alta"/>
    <s v="MA-15"/>
    <m/>
    <n v="115.72500000000002"/>
    <n v="0.81296812500000704"/>
    <n v="114.91203187500001"/>
    <m/>
    <s v="Inibidor Corrosión (Soluble en Agua)"/>
    <s v="Continua"/>
    <s v="Pozo Productor"/>
    <s v="Activo"/>
    <m/>
    <x v="1"/>
    <n v="43.511544599950533"/>
    <n v="5"/>
    <n v="150"/>
  </r>
  <r>
    <s v="Meseta Alta"/>
    <s v="MA-112"/>
    <m/>
    <n v="33.199999999999996"/>
    <n v="2.6449333333333294"/>
    <n v="30.555066666666665"/>
    <m/>
    <s v="Inibidor Corrosión (Soluble en Agua)"/>
    <s v="Continua"/>
    <s v="Pozo Productor"/>
    <s v="Activo"/>
    <m/>
    <x v="1"/>
    <n v="163.63898186007341"/>
    <n v="5"/>
    <n v="150"/>
  </r>
  <r>
    <s v="Meseta Alta"/>
    <s v="MA-104"/>
    <m/>
    <n v="55.85"/>
    <n v="5.1298224999999995"/>
    <n v="50.720177500000005"/>
    <m/>
    <s v="Inibidor Corrosión (Soluble en Agua)"/>
    <s v="Continua"/>
    <s v="Pozo Productor"/>
    <s v="Activo"/>
    <m/>
    <x v="1"/>
    <n v="98.580096648912544"/>
    <n v="5"/>
    <n v="150"/>
  </r>
  <r>
    <s v="Meseta Alta"/>
    <s v="MA-110"/>
    <m/>
    <n v="54"/>
    <n v="4.8653999999999975"/>
    <n v="49.134600000000006"/>
    <m/>
    <s v="Inibidor Corrosión (Soluble en Agua)"/>
    <s v="Continua"/>
    <s v="Pozo Productor"/>
    <s v="Activo"/>
    <m/>
    <x v="1"/>
    <n v="101.761284308817"/>
    <n v="5"/>
    <n v="150"/>
  </r>
  <r>
    <s v="Meseta Alta"/>
    <s v="MA-102"/>
    <m/>
    <n v="212.35"/>
    <n v="6.4554400000000198"/>
    <n v="205.89455999999998"/>
    <m/>
    <s v="Inibidor Corrosión (Soluble en Agua)"/>
    <s v="Continua"/>
    <s v="Pozo Productor"/>
    <s v="Activo"/>
    <m/>
    <x v="1"/>
    <n v="24.284274436391133"/>
    <n v="5"/>
    <n v="150"/>
  </r>
  <r>
    <s v="Meseta Alta"/>
    <s v="MA-12"/>
    <m/>
    <n v="96.550000000000011"/>
    <n v="5.2668025000000105"/>
    <n v="91.2831975"/>
    <m/>
    <s v="Inibidor Corrosión (Soluble en Agua)"/>
    <s v="Continua"/>
    <s v="Pozo Productor"/>
    <s v="Activo"/>
    <m/>
    <x v="1"/>
    <n v="54.774593100773011"/>
    <n v="5"/>
    <n v="150"/>
  </r>
  <r>
    <s v="Centro Este"/>
    <s v="CE-13"/>
    <m/>
    <n v="263.64999999999998"/>
    <n v="5.2136787500000255"/>
    <n v="258.43632124999993"/>
    <m/>
    <s v="Inibidor Corrosión (Soluble en Agua)"/>
    <s v="Continua"/>
    <s v="Pozo Productor"/>
    <s v="Activo"/>
    <m/>
    <x v="1"/>
    <n v="19.34712572836548"/>
    <n v="5"/>
    <n v="150"/>
  </r>
  <r>
    <s v="Centro Este"/>
    <s v="CE-31"/>
    <m/>
    <n v="81.650000000000006"/>
    <n v="4.5601525000000054"/>
    <n v="77.089847500000005"/>
    <m/>
    <s v="Inibidor Corrosión (Soluble en Agua)"/>
    <s v="Continua"/>
    <s v="Pozo Productor"/>
    <s v="Activo"/>
    <m/>
    <x v="1"/>
    <n v="64.859383721053533"/>
    <n v="5"/>
    <n v="150"/>
  </r>
  <r>
    <s v="Centro Este"/>
    <s v="CE-105"/>
    <m/>
    <n v="93.85"/>
    <n v="1.8910775"/>
    <n v="91.9589225"/>
    <m/>
    <s v="Inibidor Corrosión (Soluble en Agua)"/>
    <s v="Continua"/>
    <s v="Pozo Productor"/>
    <s v="Activo"/>
    <m/>
    <x v="1"/>
    <n v="54.372102935416628"/>
    <n v="5"/>
    <n v="150"/>
  </r>
  <r>
    <s v="Centro Este"/>
    <s v="Bat. CE Bbas."/>
    <m/>
    <n v="2413.6"/>
    <n v="78.900000000000006"/>
    <n v="2334.6999999999998"/>
    <m/>
    <s v="Inibidor Corrosión (Soluble en Agua)"/>
    <s v="Continua"/>
    <s v="Bateria"/>
    <s v="Activo"/>
    <m/>
    <x v="1"/>
    <n v="6.4248083265515916"/>
    <n v="15"/>
    <n v="450"/>
  </r>
  <r>
    <s v="Meseta Alta"/>
    <s v="MA-113"/>
    <m/>
    <n v="94.7"/>
    <n v="2.2917399999999999"/>
    <n v="92.408259999999999"/>
    <m/>
    <s v="Inibidor Corrosión (Corrosión/Bactericida)"/>
    <s v="Continua"/>
    <s v="Pozo Productor"/>
    <s v="Activo"/>
    <m/>
    <x v="2"/>
    <n v="43.28617376844884"/>
    <n v="4"/>
    <n v="120"/>
  </r>
  <r>
    <s v="Meseta Alta"/>
    <s v="MA-109"/>
    <m/>
    <n v="67.266666666666666"/>
    <n v="5.4082400000000019"/>
    <n v="61.858426666666666"/>
    <m/>
    <s v="Inibidor Corrosión (Corrosión/Bactericida)"/>
    <s v="Continua"/>
    <s v="Pozo Productor"/>
    <s v="Activo"/>
    <m/>
    <x v="2"/>
    <n v="48.497838720760654"/>
    <n v="3"/>
    <n v="90"/>
  </r>
  <r>
    <s v="Meseta Alta"/>
    <s v="MA-20"/>
    <m/>
    <n v="93.933333333333323"/>
    <n v="3.5788599999999913"/>
    <n v="90.354473333333331"/>
    <m/>
    <s v="Inibidor Corrosión (Corrosión/Bactericida)"/>
    <s v="Continua"/>
    <s v="Pozo Productor"/>
    <s v="Activo"/>
    <m/>
    <x v="2"/>
    <n v="55.337603281180471"/>
    <n v="5"/>
    <n v="150"/>
  </r>
  <r>
    <s v="Meseta Alta"/>
    <s v="MA-101"/>
    <m/>
    <n v="60.125000000000007"/>
    <n v="5.6337125000000006"/>
    <n v="54.491287500000006"/>
    <m/>
    <s v="Inibidor Corrosión (Corrosión/Bactericida)"/>
    <s v="Continua"/>
    <s v="Pozo Productor"/>
    <s v="Activo"/>
    <m/>
    <x v="2"/>
    <n v="91.757787884898107"/>
    <n v="5"/>
    <n v="150"/>
  </r>
  <r>
    <s v="Centro Este"/>
    <s v="CE-32"/>
    <m/>
    <n v="57.5"/>
    <n v="5.8621250000000051"/>
    <n v="51.637874999999994"/>
    <m/>
    <s v="Inibidor Corrosión (Corrosión/Bactericida)"/>
    <s v="Continua"/>
    <s v="Pozo Productor"/>
    <s v="Activo"/>
    <m/>
    <x v="2"/>
    <n v="58.096891090115548"/>
    <n v="3"/>
    <n v="90"/>
  </r>
  <r>
    <s v="Meseta Alta"/>
    <s v="MA-126"/>
    <m/>
    <n v="79.899999999999991"/>
    <n v="8.7616057142857162"/>
    <n v="71.13839428571427"/>
    <m/>
    <s v="Inibidor Corrosión (Corrosión/Bactericida)"/>
    <s v="Continua"/>
    <s v="Pozo Productor"/>
    <s v="Activo"/>
    <m/>
    <x v="2"/>
    <n v="70.28553357443549"/>
    <n v="5"/>
    <n v="150"/>
  </r>
  <r>
    <s v="Centro Este"/>
    <s v="CE-35"/>
    <m/>
    <n v="69.166666666666671"/>
    <n v="2.6467777777777783"/>
    <n v="66.519888888888886"/>
    <m/>
    <s v="Inibidor Corrosión (Corrosión/Bactericida)"/>
    <s v="Continua"/>
    <s v="Pozo Productor"/>
    <s v="Activo"/>
    <m/>
    <x v="2"/>
    <n v="75.16548935239085"/>
    <n v="5"/>
    <n v="150"/>
  </r>
  <r>
    <s v="Centro Este"/>
    <s v="CE-27"/>
    <m/>
    <n v="187.16"/>
    <n v="4.3383688000000165"/>
    <n v="182.82163119999998"/>
    <m/>
    <s v="Inibidor Corrosión (Corrosión/Bactericida)"/>
    <s v="Continua"/>
    <s v="Pozo Productor"/>
    <s v="Activo"/>
    <m/>
    <x v="2"/>
    <n v="27.349061307358035"/>
    <n v="5"/>
    <n v="150"/>
  </r>
  <r>
    <s v="Punta Meseta Alta"/>
    <s v="COL PMA"/>
    <m/>
    <e v="#N/A"/>
    <e v="#N/A"/>
    <e v="#N/A"/>
    <m/>
    <s v="Inibidor Incrustación (Poliacrilato)"/>
    <s v="Continua"/>
    <s v="Coelctor"/>
    <s v="Activo"/>
    <m/>
    <x v="3"/>
    <e v="#N/A"/>
    <n v="10"/>
    <n v="300"/>
  </r>
  <r>
    <s v="Punta Meseta Alta"/>
    <s v="PMA-101"/>
    <m/>
    <n v="21.45"/>
    <n v="2.5589850000000016"/>
    <n v="18.891014999999996"/>
    <m/>
    <s v="Inibidor Incrustación (Poliacrilato)"/>
    <s v="Continua"/>
    <s v="Pozo Productor"/>
    <s v="Activo"/>
    <m/>
    <x v="3"/>
    <n v="264.67609072355305"/>
    <n v="5"/>
    <n v="150"/>
  </r>
  <r>
    <s v="Meseta Alta"/>
    <s v="MA-109"/>
    <m/>
    <n v="67.266666666666666"/>
    <n v="5.4082400000000019"/>
    <n v="61.858426666666666"/>
    <m/>
    <s v="Inibidor Incrustación (Poliacrilato)"/>
    <s v="Continua"/>
    <s v="Pozo Productor"/>
    <s v="Activo"/>
    <m/>
    <x v="3"/>
    <n v="80.829731201267762"/>
    <n v="5"/>
    <n v="150"/>
  </r>
  <r>
    <s v="Meseta Alta"/>
    <s v="Bat. MA Col"/>
    <m/>
    <e v="#N/A"/>
    <e v="#N/A"/>
    <e v="#N/A"/>
    <m/>
    <s v="Inibidor Incrustación (Poliacrilato)"/>
    <s v="Continua"/>
    <s v="Bateria"/>
    <s v="Activo"/>
    <m/>
    <x v="3"/>
    <e v="#N/A"/>
    <n v="20"/>
    <n v="600"/>
  </r>
  <r>
    <s v="Meseta Alta"/>
    <s v="Bat. MA Calentador"/>
    <m/>
    <n v="2017.4"/>
    <n v="121.4"/>
    <n v="1896"/>
    <m/>
    <s v="Inibidor Incrustación (Poliacrilato)"/>
    <s v="Continua"/>
    <s v="Bateria"/>
    <s v="Activo"/>
    <m/>
    <x v="3"/>
    <n v="10.548523206751055"/>
    <n v="20"/>
    <n v="600"/>
  </r>
  <r>
    <s v="Meseta Alta"/>
    <s v="MA-105"/>
    <m/>
    <n v="42.683333333333337"/>
    <n v="4.8111230555555524"/>
    <n v="37.872210277777782"/>
    <m/>
    <s v="Inibidor Incrustación (Poliacrilato)"/>
    <s v="Continua"/>
    <s v="Pozo Productor"/>
    <s v="Activo"/>
    <m/>
    <x v="3"/>
    <n v="132.02292560500072"/>
    <n v="5"/>
    <n v="150"/>
  </r>
  <r>
    <s v="Meseta Alta"/>
    <s v="MA-20"/>
    <m/>
    <n v="93.933333333333323"/>
    <n v="3.5788599999999913"/>
    <n v="90.354473333333331"/>
    <m/>
    <s v="Inibidor Incrustación (Poliacrilato)"/>
    <s v="Continua"/>
    <s v="Pozo Productor"/>
    <s v="Activo"/>
    <m/>
    <x v="3"/>
    <n v="55.337603281180471"/>
    <n v="5"/>
    <n v="150"/>
  </r>
  <r>
    <s v="Meseta Alta"/>
    <s v="MA-101"/>
    <m/>
    <n v="60.125000000000007"/>
    <n v="5.6337125000000006"/>
    <n v="54.491287500000006"/>
    <m/>
    <s v="Inibidor Incrustación (Poliacrilato)"/>
    <s v="Continua"/>
    <s v="Pozo Productor"/>
    <s v="Activo"/>
    <m/>
    <x v="3"/>
    <n v="128.46090303885734"/>
    <n v="7"/>
    <n v="210"/>
  </r>
  <r>
    <s v="Meseta Alta"/>
    <s v="MA Col B"/>
    <m/>
    <e v="#N/A"/>
    <e v="#N/A"/>
    <e v="#N/A"/>
    <m/>
    <s v="Inibidor Incrustación (Poliacrilato)"/>
    <s v="Continua"/>
    <s v="Colector"/>
    <s v="Activo"/>
    <m/>
    <x v="3"/>
    <e v="#N/A"/>
    <n v="20"/>
    <n v="600"/>
  </r>
  <r>
    <s v="Meseta Alta"/>
    <s v="MA-120"/>
    <m/>
    <n v="79.75"/>
    <n v="4.8926624999999921"/>
    <n v="74.857337500000014"/>
    <m/>
    <s v="Inibidor Incrustación (Poliacrilato)"/>
    <s v="Continua"/>
    <s v="Pozo Productor"/>
    <s v="Activo"/>
    <m/>
    <x v="3"/>
    <n v="200.38115836006051"/>
    <n v="15"/>
    <n v="450"/>
  </r>
  <r>
    <s v="Meseta Alta"/>
    <s v="MA-22"/>
    <m/>
    <n v="14.5"/>
    <n v="1.2542499999999988"/>
    <n v="13.245750000000001"/>
    <m/>
    <s v="Inibidor Incrustación (Poliacrilato)"/>
    <s v="Continua"/>
    <s v="Pozo Productor"/>
    <s v="Activo"/>
    <m/>
    <x v="3"/>
    <n v="226.48774135099936"/>
    <n v="3"/>
    <n v="90"/>
  </r>
  <r>
    <s v="Meseta Alta"/>
    <s v="MA-108"/>
    <m/>
    <n v="13.7"/>
    <n v="0.13152000000000072"/>
    <n v="13.568479999999999"/>
    <m/>
    <s v="Inibidor Incrustación (Poliacrilato)"/>
    <s v="Continua"/>
    <s v="Pozo Productor"/>
    <s v="Activo"/>
    <m/>
    <x v="3"/>
    <n v="368.50111434736982"/>
    <n v="5"/>
    <n v="150"/>
  </r>
  <r>
    <s v="Centro Este"/>
    <s v="CE-13"/>
    <m/>
    <n v="263.64999999999998"/>
    <n v="5.2136787500000255"/>
    <n v="258.43632124999993"/>
    <m/>
    <s v="Inibidor Incrustación (Poliacrilato)"/>
    <s v="Continua"/>
    <s v="Pozo Productor"/>
    <s v="Activo"/>
    <m/>
    <x v="3"/>
    <n v="11.608275437019287"/>
    <n v="3"/>
    <n v="90"/>
  </r>
  <r>
    <s v="Centro Este"/>
    <s v="CE-31"/>
    <m/>
    <n v="81.650000000000006"/>
    <n v="4.5601525000000054"/>
    <n v="77.089847500000005"/>
    <m/>
    <s v="Inibidor Incrustación (Poliacrilato)"/>
    <s v="Continua"/>
    <s v="Pozo Productor"/>
    <s v="Activo"/>
    <m/>
    <x v="3"/>
    <n v="64.859383721053533"/>
    <n v="5"/>
    <n v="150"/>
  </r>
  <r>
    <s v="Punta Meseta Alta"/>
    <s v="PM-111"/>
    <m/>
    <e v="#N/A"/>
    <e v="#N/A"/>
    <e v="#N/A"/>
    <m/>
    <s v="Inibidor Incrustación (Poliacrilato)"/>
    <s v="Continua"/>
    <s v="Pozo Productor"/>
    <s v="Activo"/>
    <m/>
    <x v="3"/>
    <e v="#N/A"/>
    <n v="5"/>
    <n v="150"/>
  </r>
  <r>
    <s v="Centro Este"/>
    <s v="Bat. CE Resirc"/>
    <m/>
    <e v="#N/A"/>
    <e v="#N/A"/>
    <e v="#N/A"/>
    <m/>
    <s v="Inibidor Incrustación (Poliacrilato)"/>
    <s v="Continua"/>
    <s v="Bateria"/>
    <s v="Activo"/>
    <m/>
    <x v="3"/>
    <e v="#N/A"/>
    <n v="10"/>
    <n v="300"/>
  </r>
  <r>
    <s v="Centro Este"/>
    <s v="Bat. CE Desc. Camiones"/>
    <m/>
    <e v="#N/A"/>
    <e v="#N/A"/>
    <e v="#N/A"/>
    <m/>
    <s v="Inibidor Incrustación (Poliacrilato)"/>
    <s v="Continua"/>
    <s v="Bateria"/>
    <s v="Activo"/>
    <m/>
    <x v="3"/>
    <e v="#N/A"/>
    <n v="10"/>
    <n v="300"/>
  </r>
  <r>
    <s v="Centro Este"/>
    <s v="Bat. CE Colector"/>
    <m/>
    <e v="#N/A"/>
    <e v="#N/A"/>
    <e v="#N/A"/>
    <m/>
    <s v="Inibidor Incrustación (Poliacrilato)"/>
    <s v="Continua"/>
    <s v="Bateria"/>
    <s v="Activo"/>
    <m/>
    <x v="3"/>
    <e v="#N/A"/>
    <n v="30"/>
    <n v="900"/>
  </r>
  <r>
    <s v="Centro Este"/>
    <s v="Bat. CE TK"/>
    <m/>
    <e v="#N/A"/>
    <e v="#N/A"/>
    <e v="#N/A"/>
    <m/>
    <s v="Inibidor Incrustación (Poliacrilato)"/>
    <s v="Continua"/>
    <s v="Bateria"/>
    <s v="Activo"/>
    <m/>
    <x v="3"/>
    <e v="#N/A"/>
    <n v="15"/>
    <n v="450"/>
  </r>
  <r>
    <s v="Dos Cerritos"/>
    <s v="DC-111"/>
    <m/>
    <n v="32.239999999999995"/>
    <n v="6.474436799999995"/>
    <n v="25.765563199999999"/>
    <m/>
    <s v="Inibidor Incrustación (Poliacrilato)"/>
    <s v="Continua"/>
    <s v="Pozo Productor"/>
    <s v="Activo"/>
    <m/>
    <x v="3"/>
    <n v="194.05746970048767"/>
    <n v="5"/>
    <n v="150"/>
  </r>
  <r>
    <s v="Dos Cerritos"/>
    <s v="DC-112"/>
    <m/>
    <n v="9.4933333333333341"/>
    <n v="1.4597582222222218"/>
    <n v="8.0335751111111122"/>
    <m/>
    <s v="Inibidor Incrustación (Poliacrilato)"/>
    <s v="Continua"/>
    <s v="Pozo Productor"/>
    <s v="Activo"/>
    <m/>
    <x v="3"/>
    <n v="373.43274426484754"/>
    <n v="3"/>
    <n v="90"/>
  </r>
  <r>
    <s v="Meseta Alta"/>
    <s v="Bat. MA Pileta"/>
    <m/>
    <m/>
    <m/>
    <m/>
    <m/>
    <s v="Inibidor Incrustación (Fosfonato Baterias)"/>
    <s v="Continua"/>
    <s v="Piletas"/>
    <s v="Activo"/>
    <m/>
    <x v="4"/>
    <e v="#DIV/0!"/>
    <n v="15"/>
    <n v="450"/>
  </r>
  <r>
    <s v="Centro Este"/>
    <s v="CE-27"/>
    <m/>
    <n v="187.16"/>
    <n v="4.3383688000000165"/>
    <n v="182.82163119999998"/>
    <m/>
    <s v="Inibidor Incrustación (Fosfonato Baterias)"/>
    <s v="Continua"/>
    <s v="Pozo Productor"/>
    <s v="Activo"/>
    <m/>
    <x v="4"/>
    <n v="16.409436784414822"/>
    <n v="3"/>
    <n v="90"/>
  </r>
  <r>
    <s v="Centro Este"/>
    <s v="Bat. CE API BBA 1"/>
    <m/>
    <m/>
    <m/>
    <m/>
    <m/>
    <s v="Inibidor Incrustación (Fosfonato Baterias)"/>
    <s v="Continua"/>
    <s v="API"/>
    <s v="Activo"/>
    <m/>
    <x v="4"/>
    <e v="#DIV/0!"/>
    <n v="15"/>
    <n v="450"/>
  </r>
  <r>
    <s v="Centro Este"/>
    <s v="Bat. CE API BBA 2"/>
    <m/>
    <m/>
    <m/>
    <m/>
    <m/>
    <s v="Inibidor Incrustación (Fosfonato Baterias)"/>
    <s v="Continua"/>
    <s v="API"/>
    <s v="Activo"/>
    <m/>
    <x v="4"/>
    <e v="#DIV/0!"/>
    <n v="10"/>
    <n v="300"/>
  </r>
  <r>
    <s v="Centro Este"/>
    <s v="Bat. CE API BBA 3"/>
    <m/>
    <m/>
    <m/>
    <m/>
    <m/>
    <s v="Inibidor Incrustación (Fosfonato Baterias)"/>
    <s v="Continua"/>
    <s v="API"/>
    <s v="Activo"/>
    <m/>
    <x v="4"/>
    <e v="#DIV/0!"/>
    <n v="10"/>
    <n v="300"/>
  </r>
  <r>
    <s v="Centro Este"/>
    <s v="Bat. CE API BBA 4"/>
    <m/>
    <m/>
    <m/>
    <m/>
    <m/>
    <s v="Inibidor Incrustación (Fosfonato Baterias)"/>
    <s v="Continua"/>
    <s v="API"/>
    <s v="Activo"/>
    <m/>
    <x v="4"/>
    <e v="#DIV/0!"/>
    <n v="15"/>
    <n v="450"/>
  </r>
  <r>
    <s v="Centro Este"/>
    <s v="Bat. CE Pileta"/>
    <m/>
    <m/>
    <m/>
    <m/>
    <m/>
    <s v="Inibidor Incrustación (Fosfonato Baterias)"/>
    <s v="Continua"/>
    <s v="Pileta"/>
    <s v="Activo"/>
    <m/>
    <x v="4"/>
    <e v="#DIV/0!"/>
    <n v="15"/>
    <n v="450"/>
  </r>
  <r>
    <s v="Dos Cerritos"/>
    <s v="PIAS DC"/>
    <m/>
    <m/>
    <m/>
    <m/>
    <m/>
    <s v="Inibidor Incrustación (Fosfonato Baterias)"/>
    <s v="Continua"/>
    <s v="PIAS"/>
    <s v="Activo"/>
    <m/>
    <x v="4"/>
    <e v="#DIV/0!"/>
    <n v="10"/>
    <n v="300"/>
  </r>
  <r>
    <s v="Punta Meseta Alta"/>
    <s v="PMA-104"/>
    <m/>
    <n v="123.3"/>
    <n v="2.3057100000000061"/>
    <n v="120.99428999999999"/>
    <m/>
    <s v="Inibidor Incrustación (Fosfonato Pozos)"/>
    <s v="Continua"/>
    <s v="Pozo Productor"/>
    <s v="Activo"/>
    <m/>
    <x v="5"/>
    <n v="24.794558487016207"/>
    <n v="3"/>
    <n v="90"/>
  </r>
  <r>
    <s v="Meseta Alta"/>
    <s v="MA-113"/>
    <m/>
    <n v="94.7"/>
    <n v="2.2917399999999999"/>
    <n v="92.408259999999999"/>
    <m/>
    <s v="Inibidor Incrustación (Fosfonato Pozos)"/>
    <s v="Continua"/>
    <s v="Pozo Productor"/>
    <s v="Activo"/>
    <m/>
    <x v="5"/>
    <n v="54.107717210561049"/>
    <n v="5"/>
    <n v="150"/>
  </r>
  <r>
    <s v="Meseta Alta"/>
    <s v="MA-107B"/>
    <m/>
    <n v="16.292000000000002"/>
    <n v="9.1186324000000027"/>
    <n v="7.1733675999999988"/>
    <m/>
    <s v="Inibidor Incrustación (Fosfonato Pozos)"/>
    <s v="Continua"/>
    <s v="Pozo Productor"/>
    <s v="Activo"/>
    <m/>
    <x v="5"/>
    <n v="418.21361559666906"/>
    <n v="3"/>
    <n v="90"/>
  </r>
  <r>
    <m/>
    <s v="PM-111"/>
    <m/>
    <e v="#N/A"/>
    <e v="#N/A"/>
    <e v="#N/A"/>
    <m/>
    <s v="Inibidor Incrustación (Fosfonato Pozos)"/>
    <s v="Continua"/>
    <s v="Pozo Productor"/>
    <s v="Activo"/>
    <m/>
    <x v="5"/>
    <e v="#N/A"/>
    <n v="5"/>
    <n v="150"/>
  </r>
  <r>
    <m/>
    <s v="PM-102"/>
    <m/>
    <n v="33.89"/>
    <n v="1.0065329999999983"/>
    <n v="32.883467000000003"/>
    <m/>
    <s v="Inibidor Incrustación (Fosfonato Pozos)"/>
    <s v="Continua"/>
    <s v="Pozo Productor"/>
    <s v="Activo"/>
    <m/>
    <x v="5"/>
    <n v="304.10418706762272"/>
    <n v="10"/>
    <n v="300"/>
  </r>
  <r>
    <m/>
    <s v="PM-108"/>
    <m/>
    <n v="2.8"/>
    <n v="1.0855600000000001"/>
    <n v="1.7144399999999997"/>
    <m/>
    <s v="Inibidor Incrustación (Fosfonato Pozos)"/>
    <s v="Continua"/>
    <s v="Pozo Productor"/>
    <s v="Activo"/>
    <m/>
    <x v="5"/>
    <n v="1749.8425141737246"/>
    <n v="3"/>
    <n v="90"/>
  </r>
  <r>
    <m/>
    <s v="PM-106"/>
    <m/>
    <n v="16"/>
    <n v="0.80000000000000071"/>
    <n v="15.2"/>
    <m/>
    <s v="Inibidor Incrustación (Fosfonato Pozos)"/>
    <s v="Continua"/>
    <s v="Pozo Productor"/>
    <s v="Activo"/>
    <m/>
    <x v="5"/>
    <n v="657.89473684210532"/>
    <n v="10"/>
    <n v="300"/>
  </r>
  <r>
    <s v="Centro Este"/>
    <s v="CE-108"/>
    <m/>
    <n v="85"/>
    <n v="4.6665000000000054"/>
    <n v="80.333500000000001"/>
    <m/>
    <s v="Inhibidor de Parafinas"/>
    <s v="Continua"/>
    <s v="Pozo Productor"/>
    <s v="Activo"/>
    <m/>
    <x v="6"/>
    <n v="4285.8673524054384"/>
    <n v="20"/>
    <n v="600"/>
  </r>
  <r>
    <s v="Punta Meseta Alta"/>
    <s v="PMA-101"/>
    <m/>
    <n v="21.45"/>
    <n v="2.5589850000000016"/>
    <n v="18.891014999999996"/>
    <m/>
    <s v="Reductor de Fricción - Ruptor"/>
    <s v="Continua"/>
    <s v="Pozo Productor"/>
    <s v="Activo"/>
    <m/>
    <x v="7"/>
    <n v="1172.3398144186067"/>
    <n v="3"/>
    <n v="90"/>
  </r>
  <r>
    <s v="Meseta Alta"/>
    <s v="Bat. MA Entrada FW"/>
    <m/>
    <n v="2017.4"/>
    <n v="121.4"/>
    <n v="1896"/>
    <m/>
    <s v="Reductor de Fricción - Ruptor"/>
    <s v="Continua"/>
    <s v="Bateria"/>
    <s v="Activo"/>
    <m/>
    <x v="7"/>
    <n v="57.660626029654033"/>
    <n v="7"/>
    <n v="210"/>
  </r>
  <r>
    <s v="Meseta Alta"/>
    <s v="Bat. MA Pileta Recupero"/>
    <m/>
    <e v="#N/A"/>
    <e v="#N/A"/>
    <e v="#N/A"/>
    <m/>
    <s v="Reductor de Fricción - Ruptor"/>
    <s v="Continua"/>
    <s v="Pileta"/>
    <s v="A demanda"/>
    <m/>
    <x v="7"/>
    <e v="#N/A"/>
    <n v="5"/>
    <n v="150"/>
  </r>
  <r>
    <s v="Meseta Alta"/>
    <s v="MA-107B"/>
    <m/>
    <n v="16.292000000000002"/>
    <n v="9.1186324000000027"/>
    <n v="7.1733675999999988"/>
    <m/>
    <s v="Reductor de Fricción - Ruptor"/>
    <s v="Continua"/>
    <s v="Pozo Productor"/>
    <s v="Activo"/>
    <m/>
    <x v="7"/>
    <n v="328.99670349689711"/>
    <n v="3"/>
    <n v="90"/>
  </r>
  <r>
    <s v="Meseta Alta"/>
    <s v="MA-121"/>
    <m/>
    <n v="27.950000000000003"/>
    <n v="2.9012100000000034"/>
    <n v="25.04879"/>
    <m/>
    <s v="Reductor de Fricción - Ruptor"/>
    <s v="Continua"/>
    <s v="Pozo Productor"/>
    <s v="Activo"/>
    <m/>
    <x v="7"/>
    <n v="1034.0513096259824"/>
    <n v="3"/>
    <n v="90"/>
  </r>
  <r>
    <s v="Meseta Alta"/>
    <s v="MA-122"/>
    <m/>
    <n v="11.8"/>
    <n v="3.0585599999999999"/>
    <n v="8.7414400000000008"/>
    <m/>
    <s v="Reductor de Fricción - Ruptor"/>
    <s v="Continua"/>
    <s v="Pozo Productor"/>
    <s v="Activo"/>
    <m/>
    <x v="7"/>
    <n v="980.85373509102328"/>
    <n v="3"/>
    <n v="90"/>
  </r>
  <r>
    <s v="Meseta Alta"/>
    <s v="MA-110"/>
    <m/>
    <n v="54"/>
    <n v="4.8653999999999975"/>
    <n v="49.134600000000006"/>
    <m/>
    <s v="Reductor de Fricción - Ruptor"/>
    <s v="Continua"/>
    <s v="Pozo Productor"/>
    <s v="Activo"/>
    <m/>
    <x v="7"/>
    <n v="616.59884079417964"/>
    <n v="3"/>
    <n v="90"/>
  </r>
  <r>
    <s v="Meseta Alta"/>
    <s v="MA-126"/>
    <m/>
    <n v="79.899999999999991"/>
    <n v="8.7616057142857162"/>
    <n v="71.13839428571427"/>
    <m/>
    <s v="Reductor de Fricción - Ruptor"/>
    <s v="Continua"/>
    <s v="Pozo Productor"/>
    <s v="Activo"/>
    <m/>
    <x v="7"/>
    <n v="570.67165118461639"/>
    <n v="5"/>
    <n v="150"/>
  </r>
  <r>
    <s v="Meseta Alta"/>
    <s v="MA-114"/>
    <m/>
    <n v="101.85"/>
    <n v="1.5532125000000099"/>
    <n v="100.29678749999998"/>
    <m/>
    <s v="Reductor de Fricción - Ruptor"/>
    <s v="Continua"/>
    <s v="Pozo Productor"/>
    <s v="Activo"/>
    <m/>
    <x v="7"/>
    <n v="3219.1345356800621"/>
    <n v="5"/>
    <n v="150"/>
  </r>
  <r>
    <s v="Meseta Alta"/>
    <s v="MA-108"/>
    <m/>
    <n v="13.7"/>
    <n v="0.13152000000000072"/>
    <n v="13.568479999999999"/>
    <m/>
    <s v="Reductor de Fricción - Ruptor"/>
    <s v="Continua"/>
    <s v="Pozo Productor"/>
    <s v="Activo"/>
    <m/>
    <x v="7"/>
    <n v="38017.03163017011"/>
    <n v="5"/>
    <n v="150"/>
  </r>
  <r>
    <s v="Meseta Alta"/>
    <s v="MA-118"/>
    <m/>
    <n v="12.1"/>
    <n v="3.6348399999999987"/>
    <n v="8.4651600000000009"/>
    <m/>
    <s v="Reductor de Fricción - Ruptor"/>
    <s v="Continua"/>
    <s v="Pozo Productor"/>
    <s v="Activo"/>
    <m/>
    <x v="7"/>
    <n v="825.3458198985378"/>
    <n v="3"/>
    <n v="90"/>
  </r>
  <r>
    <s v="Meseta Alta"/>
    <s v="MA-116"/>
    <m/>
    <n v="19.100000000000001"/>
    <n v="1.9520199999999994"/>
    <n v="17.14798"/>
    <m/>
    <s v="Reductor de Fricción - Ruptor"/>
    <s v="Continua"/>
    <s v="Pozo Productor"/>
    <s v="Activo"/>
    <m/>
    <x v="7"/>
    <n v="1536.8694992879175"/>
    <n v="3"/>
    <n v="90"/>
  </r>
  <r>
    <s v="Centro Este"/>
    <s v="Bat. CE Entrada FW"/>
    <m/>
    <e v="#N/A"/>
    <e v="#N/A"/>
    <e v="#N/A"/>
    <m/>
    <s v="Reductor de Fricción - Ruptor"/>
    <s v="Continua"/>
    <s v="Bateria"/>
    <s v="Activo"/>
    <m/>
    <x v="7"/>
    <e v="#N/A"/>
    <n v="7"/>
    <n v="210"/>
  </r>
  <r>
    <m/>
    <s v="SLOP"/>
    <m/>
    <e v="#N/A"/>
    <e v="#N/A"/>
    <e v="#N/A"/>
    <m/>
    <s v="Reductor de Fricción - Ruptor"/>
    <s v="Continua"/>
    <m/>
    <s v="A demanda"/>
    <m/>
    <x v="7"/>
    <e v="#N/A"/>
    <m/>
    <n v="0"/>
  </r>
  <r>
    <s v="Dos Cerritos"/>
    <s v="DC-111"/>
    <m/>
    <n v="32.239999999999995"/>
    <n v="6.474436799999995"/>
    <n v="25.765563199999999"/>
    <m/>
    <s v="Reductor de Fricción - Ruptor"/>
    <s v="Continua"/>
    <s v="Pozo Productor"/>
    <s v="Activo"/>
    <m/>
    <x v="7"/>
    <n v="463.36076676198343"/>
    <n v="3"/>
    <n v="90"/>
  </r>
  <r>
    <s v="Dos Cerritos"/>
    <s v="DC-112"/>
    <m/>
    <n v="9.4933333333333341"/>
    <n v="1.4597582222222218"/>
    <n v="8.0335751111111122"/>
    <m/>
    <s v="Reductor de Fricción - Ruptor"/>
    <s v="Continua"/>
    <s v="Pozo Productor"/>
    <s v="Activo"/>
    <m/>
    <x v="7"/>
    <n v="4110.2697067642266"/>
    <n v="6"/>
    <n v="180"/>
  </r>
  <r>
    <s v="Centro Oeste"/>
    <s v="PTC BACH"/>
    <s v="-"/>
    <e v="#N/A"/>
    <e v="#N/A"/>
    <e v="#N/A"/>
    <m/>
    <s v="Reductor de Fricción - Ruptor"/>
    <s v="Continua"/>
    <s v="PTC"/>
    <s v="A demanda"/>
    <m/>
    <x v="7"/>
    <e v="#N/A"/>
    <m/>
    <n v="0"/>
  </r>
  <r>
    <s v="Meseta Alta"/>
    <s v="Bat. MA Entrada Calentador"/>
    <s v="-"/>
    <n v="2017.4"/>
    <n v="121.4"/>
    <n v="1896"/>
    <m/>
    <s v="Desemulsionante"/>
    <s v="Continua"/>
    <s v="Bateria"/>
    <s v="Activo"/>
    <m/>
    <x v="8"/>
    <n v="148.27018121911038"/>
    <n v="18"/>
    <n v="540"/>
  </r>
  <r>
    <s v="Centro Este"/>
    <s v="Bat. CE. Entrada Pozos"/>
    <s v="-"/>
    <n v="2413.6"/>
    <n v="78.900000000000006"/>
    <n v="2334.6999999999998"/>
    <m/>
    <s v="Desemulsionante"/>
    <s v="Continua"/>
    <s v="Bateria"/>
    <s v="Activo"/>
    <m/>
    <x v="8"/>
    <n v="63.371356147021544"/>
    <n v="5"/>
    <n v="150"/>
  </r>
  <r>
    <s v="Catriel Oeste"/>
    <s v="PTC ENTRADA"/>
    <s v="-"/>
    <n v="5743.9"/>
    <n v="238.7"/>
    <n v="5505.2"/>
    <m/>
    <s v="Desemulsionante"/>
    <s v="Continua"/>
    <s v="PTC"/>
    <s v="Activo"/>
    <m/>
    <x v="8"/>
    <n v="29.325513196480941"/>
    <n v="7"/>
    <n v="210"/>
  </r>
  <r>
    <s v="Catriel Oeste"/>
    <s v="PTC Entrada Tratador #1"/>
    <s v="-"/>
    <n v="5743.9"/>
    <n v="238.7"/>
    <n v="5505.2"/>
    <m/>
    <s v="Desemulsionante"/>
    <s v="Continua"/>
    <s v="PTC"/>
    <s v="Activo"/>
    <m/>
    <x v="8"/>
    <n v="29.325513196480941"/>
    <n v="7"/>
    <n v="210"/>
  </r>
  <r>
    <s v="Catriel Oeste"/>
    <s v="PTC Entrada Tratador #2"/>
    <s v="-"/>
    <n v="5743.9"/>
    <n v="238.7"/>
    <n v="5505.2"/>
    <m/>
    <s v="Desemulsionante"/>
    <s v="Continua"/>
    <s v="PTC"/>
    <s v="Activo"/>
    <m/>
    <x v="8"/>
    <n v="20.946795140343529"/>
    <n v="5"/>
    <n v="150"/>
  </r>
  <r>
    <s v="Dos Cerritos"/>
    <s v="Bat. DC "/>
    <s v="-"/>
    <n v="29.7"/>
    <n v="4.7"/>
    <n v="25"/>
    <m/>
    <s v="Desemulsionante"/>
    <s v="Continua"/>
    <s v="Bateria"/>
    <s v="Activo"/>
    <m/>
    <x v="8"/>
    <n v="1063.8297872340424"/>
    <n v="5"/>
    <n v="150"/>
  </r>
  <r>
    <m/>
    <s v="Entrada Sep. Bifásico - PTC"/>
    <s v="-"/>
    <n v="5743.9"/>
    <n v="238.7"/>
    <n v="5505.2"/>
    <m/>
    <s v="Humectante de Sólidos"/>
    <s v="Continua"/>
    <s v="PTC"/>
    <s v="Activo"/>
    <m/>
    <x v="9"/>
    <n v="67.029744449099297"/>
    <n v="16"/>
    <n v="480"/>
  </r>
  <r>
    <s v="Centro Este"/>
    <s v="CE-108"/>
    <m/>
    <n v="85"/>
    <n v="4.6665000000000054"/>
    <n v="80.333500000000001"/>
    <m/>
    <s v="Antiespumante"/>
    <s v="Continua"/>
    <s v="Pozo Productor"/>
    <s v="A demanda"/>
    <m/>
    <x v="10"/>
    <n v="112.03296258721454"/>
    <n v="9"/>
    <n v="270"/>
  </r>
  <r>
    <s v="Centro Este"/>
    <s v="CE-104"/>
    <m/>
    <n v="96.533333333333346"/>
    <n v="10.71520000000001"/>
    <n v="85.818133333333336"/>
    <m/>
    <s v="Antiespumante"/>
    <s v="Continua"/>
    <s v="Pozo Productor"/>
    <s v="A demanda"/>
    <m/>
    <x v="10"/>
    <n v="58.262744781211737"/>
    <n v="5"/>
    <n v="150"/>
  </r>
  <r>
    <s v="Centro Este"/>
    <s v="CE-105"/>
    <m/>
    <n v="93.85"/>
    <n v="1.8910775"/>
    <n v="91.9589225"/>
    <m/>
    <s v="Antiespumante"/>
    <s v="Continua"/>
    <s v="Pozo Productor"/>
    <s v="A demanda"/>
    <m/>
    <x v="10"/>
    <n v="97.86978528374992"/>
    <n v="9"/>
    <n v="270"/>
  </r>
  <r>
    <s v="Dos Cerritos"/>
    <s v="BAT. DC "/>
    <m/>
    <n v="29.7"/>
    <n v="4.7"/>
    <n v="25"/>
    <m/>
    <s v="Antiespumante"/>
    <s v="Continua"/>
    <s v="Bateria"/>
    <s v="A demanda"/>
    <m/>
    <x v="11"/>
    <m/>
    <n v="3"/>
    <n v="90"/>
  </r>
  <r>
    <s v="Meseta Alta"/>
    <s v="Bat. MA Entrada Sep. Gral. "/>
    <m/>
    <m/>
    <m/>
    <m/>
    <m/>
    <s v="Secuestrante de SH2"/>
    <s v="Continua"/>
    <s v="Bateria"/>
    <s v="Activo"/>
    <m/>
    <x v="12"/>
    <m/>
    <n v="45"/>
    <n v="1350"/>
  </r>
  <r>
    <m/>
    <s v="Bat. MA E/GEN"/>
    <m/>
    <m/>
    <m/>
    <m/>
    <m/>
    <s v="Inhibidor de Hidratos"/>
    <s v="Continua"/>
    <m/>
    <s v="A demanda"/>
    <m/>
    <x v="13"/>
    <m/>
    <n v="5"/>
    <n v="150"/>
  </r>
  <r>
    <m/>
    <s v="RDC 107"/>
    <m/>
    <m/>
    <m/>
    <m/>
    <m/>
    <s v="Inhibidor de Hidratos"/>
    <s v="Continua"/>
    <m/>
    <s v="A demanda"/>
    <m/>
    <x v="13"/>
    <m/>
    <n v="5"/>
    <n v="150"/>
  </r>
  <r>
    <m/>
    <s v="SLOP"/>
    <m/>
    <m/>
    <m/>
    <m/>
    <m/>
    <s v="Ruptor (ácido)"/>
    <s v="Batch"/>
    <m/>
    <s v="A demanda"/>
    <m/>
    <x v="14"/>
    <m/>
    <m/>
    <n v="0"/>
  </r>
  <r>
    <m/>
    <s v="PTC BACH"/>
    <m/>
    <m/>
    <m/>
    <m/>
    <m/>
    <s v="Ruptor (ácido)"/>
    <s v="Batch"/>
    <m/>
    <s v="A demanda"/>
    <m/>
    <x v="14"/>
    <m/>
    <n v="12.5"/>
    <n v="3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B20" firstHeaderRow="1" firstDataRow="1" firstDataCol="1"/>
  <pivotFields count="16"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6">
        <item x="0"/>
        <item x="13"/>
        <item x="11"/>
        <item x="14"/>
        <item x="1"/>
        <item x="2"/>
        <item x="9"/>
        <item x="7"/>
        <item x="10"/>
        <item x="3"/>
        <item x="4"/>
        <item x="6"/>
        <item x="12"/>
        <item x="5"/>
        <item x="8"/>
        <item t="default"/>
      </items>
    </pivotField>
    <pivotField subtotalTop="0" showAll="0"/>
    <pivotField subtotalTop="0" showAll="0"/>
    <pivotField dataField="1" subtotalTop="0" showAll="0"/>
  </pivotFields>
  <rowFields count="1">
    <field x="1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a de Consumo [l/mes]" fld="15" baseField="1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Módulo">
      <a:dk1>
        <a:sysClr val="windowText" lastClr="000000"/>
      </a:dk1>
      <a:lt1>
        <a:sysClr val="window" lastClr="FFFFFF"/>
      </a:lt1>
      <a:dk2>
        <a:srgbClr val="5A6378"/>
      </a:dk2>
      <a:lt2>
        <a:srgbClr val="D4D4D6"/>
      </a:lt2>
      <a:accent1>
        <a:srgbClr val="F0AD00"/>
      </a:accent1>
      <a:accent2>
        <a:srgbClr val="60B5CC"/>
      </a:accent2>
      <a:accent3>
        <a:srgbClr val="E66C7D"/>
      </a:accent3>
      <a:accent4>
        <a:srgbClr val="6BB76D"/>
      </a:accent4>
      <a:accent5>
        <a:srgbClr val="E88651"/>
      </a:accent5>
      <a:accent6>
        <a:srgbClr val="C64847"/>
      </a:accent6>
      <a:hlink>
        <a:srgbClr val="168BBA"/>
      </a:hlink>
      <a:folHlink>
        <a:srgbClr val="6800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X57"/>
  <sheetViews>
    <sheetView topLeftCell="A12" workbookViewId="0">
      <selection activeCell="D47" sqref="D47"/>
    </sheetView>
  </sheetViews>
  <sheetFormatPr baseColWidth="10" defaultColWidth="11.42578125" defaultRowHeight="12.75"/>
  <cols>
    <col min="1" max="1" width="17.85546875" style="150" bestFit="1" customWidth="1"/>
    <col min="2" max="2" width="25.140625" style="150" bestFit="1" customWidth="1"/>
    <col min="3" max="3" width="11.42578125" style="150"/>
    <col min="4" max="4" width="11.5703125" style="150" bestFit="1" customWidth="1"/>
    <col min="5" max="6" width="12.5703125" style="150" bestFit="1" customWidth="1"/>
    <col min="7" max="7" width="16.7109375" style="150" customWidth="1"/>
    <col min="8" max="10" width="11.5703125" style="150" bestFit="1" customWidth="1"/>
    <col min="11" max="11" width="15.7109375" style="150" customWidth="1"/>
    <col min="12" max="12" width="11.5703125" style="150" bestFit="1" customWidth="1"/>
    <col min="13" max="13" width="6.85546875" style="150" customWidth="1"/>
    <col min="14" max="14" width="12.5703125" style="150" bestFit="1" customWidth="1"/>
    <col min="15" max="16" width="11.5703125" style="150" bestFit="1" customWidth="1"/>
    <col min="17" max="21" width="0" style="150" hidden="1" customWidth="1"/>
    <col min="22" max="22" width="12.5703125" style="150" bestFit="1" customWidth="1"/>
    <col min="23" max="23" width="12.5703125" style="150" customWidth="1"/>
    <col min="24" max="24" width="11.5703125" style="150" bestFit="1" customWidth="1"/>
    <col min="25" max="16384" width="11.42578125" style="150"/>
  </cols>
  <sheetData>
    <row r="2" spans="1:12">
      <c r="G2" s="151" t="s">
        <v>474</v>
      </c>
      <c r="H2" s="151" t="s">
        <v>475</v>
      </c>
      <c r="I2" s="204" t="e">
        <f>TC!D1</f>
        <v>#REF!</v>
      </c>
    </row>
    <row r="4" spans="1:12">
      <c r="A4" s="150" t="s">
        <v>476</v>
      </c>
      <c r="B4" s="150" t="s">
        <v>477</v>
      </c>
      <c r="D4" s="152" t="s">
        <v>478</v>
      </c>
      <c r="E4" s="152" t="s">
        <v>479</v>
      </c>
      <c r="F4" s="152" t="s">
        <v>480</v>
      </c>
      <c r="G4" s="152" t="s">
        <v>481</v>
      </c>
      <c r="H4" s="152" t="s">
        <v>482</v>
      </c>
      <c r="I4" s="152" t="s">
        <v>482</v>
      </c>
      <c r="J4" s="152" t="s">
        <v>483</v>
      </c>
      <c r="K4" s="152" t="s">
        <v>484</v>
      </c>
      <c r="L4" s="152" t="s">
        <v>485</v>
      </c>
    </row>
    <row r="5" spans="1:12" ht="12" customHeight="1">
      <c r="A5" s="153" t="s">
        <v>459</v>
      </c>
      <c r="B5" s="154">
        <v>90</v>
      </c>
      <c r="C5" s="155" t="s">
        <v>486</v>
      </c>
      <c r="D5" s="156">
        <v>0</v>
      </c>
      <c r="E5" s="156">
        <v>1.1639999999999999</v>
      </c>
      <c r="F5" s="157">
        <f>D5/E5</f>
        <v>0</v>
      </c>
      <c r="G5" s="156">
        <v>125.84</v>
      </c>
      <c r="H5" s="156"/>
      <c r="I5" s="158" t="e">
        <f>G5/$I$2</f>
        <v>#REF!</v>
      </c>
      <c r="J5" s="158" t="e">
        <f>I5*E5</f>
        <v>#REF!</v>
      </c>
      <c r="K5" s="158" t="e">
        <f>J5*F5</f>
        <v>#REF!</v>
      </c>
      <c r="L5" s="158" t="e">
        <f>K5*$I$2</f>
        <v>#REF!</v>
      </c>
    </row>
    <row r="6" spans="1:12">
      <c r="A6" s="153" t="s">
        <v>472</v>
      </c>
      <c r="B6" s="154">
        <v>300</v>
      </c>
      <c r="D6" s="156">
        <v>275</v>
      </c>
      <c r="E6" s="156">
        <v>1.375</v>
      </c>
      <c r="F6" s="157">
        <f t="shared" ref="F6:F19" si="0">D6/E6</f>
        <v>200</v>
      </c>
      <c r="G6" s="156"/>
      <c r="H6" s="156">
        <v>4.95</v>
      </c>
      <c r="I6" s="158">
        <f>H6</f>
        <v>4.95</v>
      </c>
      <c r="J6" s="158">
        <f t="shared" ref="J6:K19" si="1">I6*E6</f>
        <v>6.8062500000000004</v>
      </c>
      <c r="K6" s="158">
        <f t="shared" si="1"/>
        <v>1361.25</v>
      </c>
      <c r="L6" s="158" t="e">
        <f t="shared" ref="L6:L19" si="2">K6*$I$2</f>
        <v>#REF!</v>
      </c>
    </row>
    <row r="7" spans="1:12">
      <c r="A7" s="153" t="s">
        <v>470</v>
      </c>
      <c r="B7" s="154">
        <v>90</v>
      </c>
      <c r="C7" s="155" t="s">
        <v>487</v>
      </c>
      <c r="D7" s="156">
        <v>0</v>
      </c>
      <c r="E7" s="156">
        <v>0.83499999999999996</v>
      </c>
      <c r="F7" s="157">
        <f t="shared" si="0"/>
        <v>0</v>
      </c>
      <c r="G7" s="156"/>
      <c r="H7" s="156"/>
      <c r="I7" s="158">
        <f>G7*E7</f>
        <v>0</v>
      </c>
      <c r="J7" s="158">
        <f t="shared" si="1"/>
        <v>0</v>
      </c>
      <c r="K7" s="158">
        <f t="shared" si="1"/>
        <v>0</v>
      </c>
      <c r="L7" s="158" t="e">
        <f t="shared" si="2"/>
        <v>#REF!</v>
      </c>
    </row>
    <row r="8" spans="1:12">
      <c r="A8" s="153" t="s">
        <v>473</v>
      </c>
      <c r="B8" s="154">
        <v>375</v>
      </c>
      <c r="D8" s="156">
        <v>820.9</v>
      </c>
      <c r="E8" s="159">
        <v>1</v>
      </c>
      <c r="F8" s="157">
        <f t="shared" si="0"/>
        <v>820.9</v>
      </c>
      <c r="G8" s="156">
        <v>139.38999999999999</v>
      </c>
      <c r="H8" s="156"/>
      <c r="I8" s="158" t="e">
        <f>G8/$I$2</f>
        <v>#REF!</v>
      </c>
      <c r="J8" s="158" t="e">
        <f t="shared" si="1"/>
        <v>#REF!</v>
      </c>
      <c r="K8" s="158" t="e">
        <f t="shared" si="1"/>
        <v>#REF!</v>
      </c>
      <c r="L8" s="158" t="e">
        <f t="shared" si="2"/>
        <v>#REF!</v>
      </c>
    </row>
    <row r="9" spans="1:12">
      <c r="A9" s="153" t="s">
        <v>460</v>
      </c>
      <c r="B9" s="154">
        <v>2790</v>
      </c>
      <c r="C9" s="155" t="s">
        <v>488</v>
      </c>
      <c r="D9" s="156">
        <v>2726.5</v>
      </c>
      <c r="E9" s="156">
        <v>0.98499999999999999</v>
      </c>
      <c r="F9" s="157">
        <f t="shared" si="0"/>
        <v>2768.020304568528</v>
      </c>
      <c r="G9" s="156">
        <v>83.09</v>
      </c>
      <c r="H9" s="156"/>
      <c r="I9" s="158" t="e">
        <f>G9/$I$2</f>
        <v>#REF!</v>
      </c>
      <c r="J9" s="158" t="e">
        <f t="shared" si="1"/>
        <v>#REF!</v>
      </c>
      <c r="K9" s="158" t="e">
        <f t="shared" si="1"/>
        <v>#REF!</v>
      </c>
      <c r="L9" s="158" t="e">
        <f t="shared" si="2"/>
        <v>#REF!</v>
      </c>
    </row>
    <row r="10" spans="1:12">
      <c r="A10" s="153" t="s">
        <v>461</v>
      </c>
      <c r="B10" s="154">
        <v>1050</v>
      </c>
      <c r="C10" s="155"/>
      <c r="D10" s="156">
        <v>527.79999999999995</v>
      </c>
      <c r="E10" s="156">
        <v>0.96</v>
      </c>
      <c r="F10" s="157">
        <f t="shared" si="0"/>
        <v>549.79166666666663</v>
      </c>
      <c r="G10" s="156"/>
      <c r="H10" s="156">
        <v>5.93</v>
      </c>
      <c r="I10" s="158">
        <f>H10</f>
        <v>5.93</v>
      </c>
      <c r="J10" s="158">
        <f t="shared" si="1"/>
        <v>5.6927999999999992</v>
      </c>
      <c r="K10" s="158">
        <f t="shared" si="1"/>
        <v>3129.8539999999994</v>
      </c>
      <c r="L10" s="158" t="e">
        <f t="shared" si="2"/>
        <v>#REF!</v>
      </c>
    </row>
    <row r="11" spans="1:12">
      <c r="A11" s="153" t="s">
        <v>468</v>
      </c>
      <c r="B11" s="154">
        <v>480</v>
      </c>
      <c r="D11" s="156">
        <v>355.6</v>
      </c>
      <c r="E11" s="156">
        <v>0.94499999999999995</v>
      </c>
      <c r="F11" s="157">
        <f t="shared" si="0"/>
        <v>376.29629629629636</v>
      </c>
      <c r="G11" s="156"/>
      <c r="H11" s="156">
        <v>6.64</v>
      </c>
      <c r="I11" s="158">
        <f>H11</f>
        <v>6.64</v>
      </c>
      <c r="J11" s="158">
        <f t="shared" si="1"/>
        <v>6.274799999999999</v>
      </c>
      <c r="K11" s="158">
        <f t="shared" si="1"/>
        <v>2361.1840000000002</v>
      </c>
      <c r="L11" s="158" t="e">
        <f t="shared" si="2"/>
        <v>#REF!</v>
      </c>
    </row>
    <row r="12" spans="1:12">
      <c r="A12" s="153" t="s">
        <v>466</v>
      </c>
      <c r="B12" s="154">
        <v>1920</v>
      </c>
      <c r="C12" s="160" t="s">
        <v>489</v>
      </c>
      <c r="D12" s="156">
        <v>945</v>
      </c>
      <c r="E12" s="156">
        <v>0.94499999999999995</v>
      </c>
      <c r="F12" s="157">
        <f t="shared" si="0"/>
        <v>1000</v>
      </c>
      <c r="G12" s="156">
        <v>181.2</v>
      </c>
      <c r="H12" s="156"/>
      <c r="I12" s="158" t="e">
        <f>G12/$I$2</f>
        <v>#REF!</v>
      </c>
      <c r="J12" s="158" t="e">
        <f t="shared" si="1"/>
        <v>#REF!</v>
      </c>
      <c r="K12" s="158" t="e">
        <f t="shared" si="1"/>
        <v>#REF!</v>
      </c>
      <c r="L12" s="158" t="e">
        <f t="shared" si="2"/>
        <v>#REF!</v>
      </c>
    </row>
    <row r="13" spans="1:12">
      <c r="A13" s="153" t="s">
        <v>469</v>
      </c>
      <c r="B13" s="154">
        <v>690</v>
      </c>
      <c r="D13" s="156">
        <v>580.4</v>
      </c>
      <c r="E13" s="156">
        <v>0.83499999999999996</v>
      </c>
      <c r="F13" s="157">
        <f t="shared" si="0"/>
        <v>695.08982035928148</v>
      </c>
      <c r="G13" s="156">
        <v>129.19</v>
      </c>
      <c r="H13" s="156"/>
      <c r="I13" s="158" t="e">
        <f>G13/$I$2</f>
        <v>#REF!</v>
      </c>
      <c r="J13" s="158" t="e">
        <f t="shared" si="1"/>
        <v>#REF!</v>
      </c>
      <c r="K13" s="158" t="e">
        <f t="shared" si="1"/>
        <v>#REF!</v>
      </c>
      <c r="L13" s="158" t="e">
        <f t="shared" si="2"/>
        <v>#REF!</v>
      </c>
    </row>
    <row r="14" spans="1:12">
      <c r="A14" s="153" t="s">
        <v>462</v>
      </c>
      <c r="B14" s="154">
        <v>6180</v>
      </c>
      <c r="C14" s="155"/>
      <c r="D14" s="156">
        <v>2900</v>
      </c>
      <c r="E14" s="156">
        <v>1</v>
      </c>
      <c r="F14" s="157">
        <f t="shared" si="0"/>
        <v>2900</v>
      </c>
      <c r="G14" s="156">
        <v>57.55</v>
      </c>
      <c r="H14" s="156"/>
      <c r="I14" s="158" t="e">
        <f>G14/$I$2</f>
        <v>#REF!</v>
      </c>
      <c r="J14" s="158" t="e">
        <f t="shared" si="1"/>
        <v>#REF!</v>
      </c>
      <c r="K14" s="158" t="e">
        <f t="shared" si="1"/>
        <v>#REF!</v>
      </c>
      <c r="L14" s="158" t="e">
        <f t="shared" si="2"/>
        <v>#REF!</v>
      </c>
    </row>
    <row r="15" spans="1:12">
      <c r="A15" s="153" t="s">
        <v>463</v>
      </c>
      <c r="B15" s="154">
        <v>2790</v>
      </c>
      <c r="C15" s="155"/>
      <c r="D15" s="156">
        <v>1359.7</v>
      </c>
      <c r="E15" s="156">
        <v>1.25</v>
      </c>
      <c r="F15" s="157">
        <f t="shared" si="0"/>
        <v>1087.76</v>
      </c>
      <c r="G15" s="156">
        <v>111.51</v>
      </c>
      <c r="H15" s="156"/>
      <c r="I15" s="158" t="e">
        <f>G15/$I$2</f>
        <v>#REF!</v>
      </c>
      <c r="J15" s="158" t="e">
        <f t="shared" si="1"/>
        <v>#REF!</v>
      </c>
      <c r="K15" s="158" t="e">
        <f t="shared" si="1"/>
        <v>#REF!</v>
      </c>
      <c r="L15" s="158" t="e">
        <f t="shared" si="2"/>
        <v>#REF!</v>
      </c>
    </row>
    <row r="16" spans="1:12">
      <c r="A16" s="153" t="s">
        <v>465</v>
      </c>
      <c r="B16" s="154">
        <v>600</v>
      </c>
      <c r="D16" s="156">
        <v>905</v>
      </c>
      <c r="E16" s="156">
        <v>0.90500000000000003</v>
      </c>
      <c r="F16" s="157">
        <f t="shared" si="0"/>
        <v>1000</v>
      </c>
      <c r="G16" s="156">
        <v>128.94999999999999</v>
      </c>
      <c r="H16" s="156"/>
      <c r="I16" s="158" t="e">
        <f>G16/$I$2</f>
        <v>#REF!</v>
      </c>
      <c r="J16" s="158" t="e">
        <f t="shared" si="1"/>
        <v>#REF!</v>
      </c>
      <c r="K16" s="158" t="e">
        <f t="shared" si="1"/>
        <v>#REF!</v>
      </c>
      <c r="L16" s="158" t="e">
        <f t="shared" si="2"/>
        <v>#REF!</v>
      </c>
    </row>
    <row r="17" spans="1:24">
      <c r="A17" s="153" t="s">
        <v>471</v>
      </c>
      <c r="B17" s="154">
        <v>1350</v>
      </c>
      <c r="D17" s="156">
        <v>1622.8</v>
      </c>
      <c r="E17" s="156">
        <v>1.048</v>
      </c>
      <c r="F17" s="157">
        <f t="shared" si="0"/>
        <v>1548.4732824427481</v>
      </c>
      <c r="G17" s="156"/>
      <c r="H17" s="156">
        <v>2.2200000000000002</v>
      </c>
      <c r="I17" s="158">
        <f>H17</f>
        <v>2.2200000000000002</v>
      </c>
      <c r="J17" s="158">
        <f t="shared" si="1"/>
        <v>2.3265600000000002</v>
      </c>
      <c r="K17" s="158">
        <f t="shared" si="1"/>
        <v>3602.6160000000004</v>
      </c>
      <c r="L17" s="158" t="e">
        <f t="shared" si="2"/>
        <v>#REF!</v>
      </c>
    </row>
    <row r="18" spans="1:24">
      <c r="A18" s="153" t="s">
        <v>464</v>
      </c>
      <c r="B18" s="154">
        <v>1170</v>
      </c>
      <c r="D18" s="156">
        <v>915.6</v>
      </c>
      <c r="E18" s="156">
        <v>1.0840000000000001</v>
      </c>
      <c r="F18" s="157">
        <f t="shared" si="0"/>
        <v>844.64944649446488</v>
      </c>
      <c r="G18" s="156"/>
      <c r="H18" s="156">
        <v>3.2</v>
      </c>
      <c r="I18" s="158">
        <f>H18</f>
        <v>3.2</v>
      </c>
      <c r="J18" s="158">
        <f t="shared" si="1"/>
        <v>3.4688000000000003</v>
      </c>
      <c r="K18" s="158">
        <f t="shared" si="1"/>
        <v>2929.92</v>
      </c>
      <c r="L18" s="158" t="e">
        <f t="shared" si="2"/>
        <v>#REF!</v>
      </c>
    </row>
    <row r="19" spans="1:24">
      <c r="A19" s="153" t="s">
        <v>467</v>
      </c>
      <c r="B19" s="154">
        <v>1410</v>
      </c>
      <c r="C19" s="155"/>
      <c r="D19" s="156">
        <v>1552</v>
      </c>
      <c r="E19" s="156">
        <v>0.91500000000000004</v>
      </c>
      <c r="F19" s="157">
        <f t="shared" si="0"/>
        <v>1696.1748633879781</v>
      </c>
      <c r="G19" s="156"/>
      <c r="H19" s="156">
        <v>6.5</v>
      </c>
      <c r="I19" s="158">
        <f>H19</f>
        <v>6.5</v>
      </c>
      <c r="J19" s="158">
        <f t="shared" si="1"/>
        <v>5.9474999999999998</v>
      </c>
      <c r="K19" s="158">
        <f t="shared" si="1"/>
        <v>10088</v>
      </c>
      <c r="L19" s="158" t="e">
        <f t="shared" si="2"/>
        <v>#REF!</v>
      </c>
    </row>
    <row r="20" spans="1:24">
      <c r="A20" s="153" t="s">
        <v>490</v>
      </c>
      <c r="B20" s="154">
        <v>21285</v>
      </c>
      <c r="D20" s="156"/>
      <c r="E20" s="156"/>
      <c r="F20" s="156"/>
      <c r="G20" s="156"/>
      <c r="H20" s="156"/>
      <c r="I20" s="156"/>
      <c r="J20" s="152" t="s">
        <v>491</v>
      </c>
      <c r="K20" s="208" t="e">
        <f>SUM(K5:K19)</f>
        <v>#REF!</v>
      </c>
      <c r="L20" s="208" t="e">
        <f>SUM(L5:L19)</f>
        <v>#REF!</v>
      </c>
    </row>
    <row r="25" spans="1:24" ht="21" customHeight="1">
      <c r="A25" s="1005" t="s">
        <v>243</v>
      </c>
      <c r="B25" s="1006" t="s">
        <v>492</v>
      </c>
      <c r="C25" s="1006"/>
      <c r="D25" s="1006"/>
      <c r="E25" s="1006"/>
      <c r="F25" s="1006"/>
      <c r="G25" s="1006"/>
      <c r="H25" s="1006"/>
      <c r="I25" s="1006"/>
      <c r="J25" s="1006"/>
      <c r="K25" s="1006"/>
      <c r="L25" s="1006"/>
      <c r="M25" s="1006"/>
      <c r="N25" s="1006"/>
      <c r="O25" s="1006"/>
      <c r="P25" s="1006"/>
      <c r="Q25" s="1006"/>
      <c r="R25" s="1006"/>
      <c r="S25" s="1006"/>
      <c r="T25" s="1006"/>
      <c r="U25" s="1006"/>
      <c r="V25" s="1006"/>
      <c r="W25" s="1006"/>
      <c r="X25" s="1006"/>
    </row>
    <row r="26" spans="1:24" ht="21">
      <c r="A26" s="1005"/>
      <c r="B26" s="161"/>
      <c r="C26" s="161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207"/>
    </row>
    <row r="27" spans="1:24" ht="38.25">
      <c r="A27" s="1005"/>
      <c r="B27" s="162" t="s">
        <v>460</v>
      </c>
      <c r="C27" s="162" t="s">
        <v>494</v>
      </c>
      <c r="D27" s="162" t="s">
        <v>469</v>
      </c>
      <c r="E27" s="162" t="s">
        <v>462</v>
      </c>
      <c r="F27" s="162" t="s">
        <v>463</v>
      </c>
      <c r="G27" s="162" t="s">
        <v>466</v>
      </c>
      <c r="H27" s="163" t="s">
        <v>473</v>
      </c>
      <c r="I27" s="164" t="s">
        <v>464</v>
      </c>
      <c r="J27" s="165" t="s">
        <v>472</v>
      </c>
      <c r="K27" s="164" t="s">
        <v>467</v>
      </c>
      <c r="L27" s="164" t="s">
        <v>465</v>
      </c>
      <c r="M27" s="164" t="s">
        <v>495</v>
      </c>
      <c r="N27" s="165" t="s">
        <v>461</v>
      </c>
      <c r="O27" s="162" t="s">
        <v>459</v>
      </c>
      <c r="P27" s="164" t="s">
        <v>496</v>
      </c>
      <c r="Q27" s="163" t="s">
        <v>497</v>
      </c>
      <c r="R27" s="164" t="s">
        <v>498</v>
      </c>
      <c r="S27" s="163" t="s">
        <v>499</v>
      </c>
      <c r="T27" s="163" t="s">
        <v>500</v>
      </c>
      <c r="U27" s="164" t="s">
        <v>470</v>
      </c>
      <c r="V27" s="163" t="s">
        <v>471</v>
      </c>
      <c r="W27" s="163" t="s">
        <v>468</v>
      </c>
      <c r="X27" s="207" t="s">
        <v>493</v>
      </c>
    </row>
    <row r="28" spans="1:24" hidden="1">
      <c r="A28" s="166">
        <v>42370</v>
      </c>
      <c r="B28" s="167">
        <v>4940</v>
      </c>
      <c r="C28" s="168">
        <v>0</v>
      </c>
      <c r="D28" s="168">
        <v>0</v>
      </c>
      <c r="E28" s="168">
        <v>6000</v>
      </c>
      <c r="F28" s="168">
        <v>5000</v>
      </c>
      <c r="G28" s="168">
        <v>2835</v>
      </c>
      <c r="H28" s="168">
        <v>1005</v>
      </c>
      <c r="I28" s="168"/>
      <c r="J28" s="168">
        <v>0</v>
      </c>
      <c r="K28" s="168">
        <v>0</v>
      </c>
      <c r="L28" s="168">
        <v>0</v>
      </c>
      <c r="M28" s="168"/>
      <c r="N28" s="168"/>
      <c r="O28" s="168">
        <v>0</v>
      </c>
      <c r="P28" s="168">
        <v>3000</v>
      </c>
      <c r="Q28" s="168">
        <v>0</v>
      </c>
      <c r="R28" s="168"/>
      <c r="S28" s="169">
        <v>0</v>
      </c>
      <c r="T28" s="168"/>
      <c r="U28" s="168"/>
      <c r="V28" s="170"/>
      <c r="W28" s="170"/>
      <c r="X28" s="171">
        <f t="shared" ref="X28:X33" si="3">SUM(B28:I28)/1000</f>
        <v>19.78</v>
      </c>
    </row>
    <row r="29" spans="1:24" hidden="1">
      <c r="A29" s="172">
        <v>42401</v>
      </c>
      <c r="B29" s="173">
        <v>2964</v>
      </c>
      <c r="C29" s="174">
        <v>0</v>
      </c>
      <c r="D29" s="174">
        <v>0</v>
      </c>
      <c r="E29" s="174">
        <v>6000</v>
      </c>
      <c r="F29" s="174">
        <v>2500</v>
      </c>
      <c r="G29" s="174">
        <v>1890</v>
      </c>
      <c r="H29" s="174">
        <v>0</v>
      </c>
      <c r="I29" s="174"/>
      <c r="J29" s="174">
        <v>0</v>
      </c>
      <c r="K29" s="174">
        <v>0</v>
      </c>
      <c r="L29" s="174">
        <v>0</v>
      </c>
      <c r="M29" s="174"/>
      <c r="N29" s="174"/>
      <c r="O29" s="174">
        <v>0</v>
      </c>
      <c r="P29" s="174">
        <v>0</v>
      </c>
      <c r="Q29" s="174">
        <v>189</v>
      </c>
      <c r="R29" s="174"/>
      <c r="S29" s="175">
        <v>282.39999999999998</v>
      </c>
      <c r="T29" s="174"/>
      <c r="U29" s="174"/>
      <c r="V29" s="176"/>
      <c r="W29" s="176"/>
      <c r="X29" s="177">
        <f t="shared" si="3"/>
        <v>13.353999999999999</v>
      </c>
    </row>
    <row r="30" spans="1:24" hidden="1">
      <c r="A30" s="172">
        <v>42430</v>
      </c>
      <c r="B30" s="173">
        <v>3952</v>
      </c>
      <c r="C30" s="174"/>
      <c r="D30" s="174">
        <v>0</v>
      </c>
      <c r="E30" s="174">
        <v>5000</v>
      </c>
      <c r="F30" s="174">
        <v>5000</v>
      </c>
      <c r="G30" s="174">
        <v>1956</v>
      </c>
      <c r="H30" s="174">
        <v>0</v>
      </c>
      <c r="I30" s="174"/>
      <c r="J30" s="174">
        <v>0</v>
      </c>
      <c r="K30" s="174">
        <v>0</v>
      </c>
      <c r="L30" s="174">
        <v>0</v>
      </c>
      <c r="M30" s="174"/>
      <c r="N30" s="174"/>
      <c r="O30" s="174">
        <v>0</v>
      </c>
      <c r="P30" s="174">
        <v>2258</v>
      </c>
      <c r="Q30" s="174">
        <v>945</v>
      </c>
      <c r="R30" s="174"/>
      <c r="S30" s="175">
        <v>0</v>
      </c>
      <c r="T30" s="174"/>
      <c r="U30" s="174"/>
      <c r="V30" s="176"/>
      <c r="W30" s="176"/>
      <c r="X30" s="177">
        <f t="shared" si="3"/>
        <v>15.907999999999999</v>
      </c>
    </row>
    <row r="31" spans="1:24" hidden="1">
      <c r="A31" s="172">
        <v>42461</v>
      </c>
      <c r="B31" s="173">
        <v>2964</v>
      </c>
      <c r="C31" s="174"/>
      <c r="D31" s="174">
        <v>0</v>
      </c>
      <c r="E31" s="174">
        <v>5000</v>
      </c>
      <c r="F31" s="174">
        <v>1250</v>
      </c>
      <c r="G31" s="174">
        <v>378</v>
      </c>
      <c r="H31" s="174">
        <v>0</v>
      </c>
      <c r="I31" s="174">
        <v>200</v>
      </c>
      <c r="J31" s="174">
        <v>0</v>
      </c>
      <c r="K31" s="174">
        <v>0</v>
      </c>
      <c r="L31" s="174">
        <v>0</v>
      </c>
      <c r="M31" s="174"/>
      <c r="N31" s="174"/>
      <c r="O31" s="174">
        <v>0</v>
      </c>
      <c r="P31" s="174">
        <v>1808</v>
      </c>
      <c r="Q31" s="174">
        <v>0</v>
      </c>
      <c r="R31" s="174"/>
      <c r="S31" s="175">
        <v>0</v>
      </c>
      <c r="T31" s="174"/>
      <c r="U31" s="174"/>
      <c r="V31" s="176"/>
      <c r="W31" s="176"/>
      <c r="X31" s="177">
        <f t="shared" si="3"/>
        <v>9.7919999999999998</v>
      </c>
    </row>
    <row r="32" spans="1:24" hidden="1">
      <c r="A32" s="172">
        <v>42491</v>
      </c>
      <c r="B32" s="173">
        <v>3952</v>
      </c>
      <c r="C32" s="174">
        <v>352</v>
      </c>
      <c r="D32" s="174">
        <v>334</v>
      </c>
      <c r="E32" s="174">
        <v>7000</v>
      </c>
      <c r="F32" s="174">
        <v>3750</v>
      </c>
      <c r="G32" s="174">
        <v>1890</v>
      </c>
      <c r="H32" s="174">
        <v>0</v>
      </c>
      <c r="I32" s="174"/>
      <c r="J32" s="174">
        <v>0</v>
      </c>
      <c r="K32" s="174">
        <v>0</v>
      </c>
      <c r="L32" s="174">
        <v>0</v>
      </c>
      <c r="M32" s="174"/>
      <c r="N32" s="174"/>
      <c r="O32" s="174">
        <v>242</v>
      </c>
      <c r="P32" s="174">
        <v>2712</v>
      </c>
      <c r="Q32" s="174">
        <v>189</v>
      </c>
      <c r="R32" s="174"/>
      <c r="S32" s="175">
        <v>0</v>
      </c>
      <c r="T32" s="174"/>
      <c r="U32" s="174"/>
      <c r="V32" s="176"/>
      <c r="W32" s="176"/>
      <c r="X32" s="177">
        <f t="shared" si="3"/>
        <v>17.277999999999999</v>
      </c>
    </row>
    <row r="33" spans="1:24" hidden="1">
      <c r="A33" s="172">
        <v>42522</v>
      </c>
      <c r="B33" s="173">
        <v>4940</v>
      </c>
      <c r="C33" s="174">
        <v>540.9</v>
      </c>
      <c r="D33" s="174">
        <v>501</v>
      </c>
      <c r="E33" s="174">
        <v>5988</v>
      </c>
      <c r="F33" s="174">
        <v>1250</v>
      </c>
      <c r="G33" s="174">
        <v>2192.4</v>
      </c>
      <c r="H33" s="174">
        <v>0</v>
      </c>
      <c r="I33" s="174">
        <v>400</v>
      </c>
      <c r="J33" s="174">
        <v>0</v>
      </c>
      <c r="K33" s="174">
        <v>0</v>
      </c>
      <c r="L33" s="174">
        <v>0</v>
      </c>
      <c r="M33" s="174"/>
      <c r="N33" s="174"/>
      <c r="O33" s="174">
        <v>242</v>
      </c>
      <c r="P33" s="174">
        <v>904</v>
      </c>
      <c r="Q33" s="174">
        <v>0</v>
      </c>
      <c r="R33" s="174"/>
      <c r="S33" s="175">
        <v>0</v>
      </c>
      <c r="T33" s="174"/>
      <c r="U33" s="174"/>
      <c r="V33" s="176"/>
      <c r="W33" s="176"/>
      <c r="X33" s="177">
        <f t="shared" si="3"/>
        <v>15.812299999999999</v>
      </c>
    </row>
    <row r="34" spans="1:24" hidden="1">
      <c r="A34" s="172">
        <v>42552</v>
      </c>
      <c r="B34" s="173">
        <v>3952</v>
      </c>
      <c r="C34" s="174">
        <v>240</v>
      </c>
      <c r="D34" s="174">
        <v>334</v>
      </c>
      <c r="E34" s="174">
        <v>6000</v>
      </c>
      <c r="F34" s="174">
        <v>2500</v>
      </c>
      <c r="G34" s="174">
        <v>587.70000000000005</v>
      </c>
      <c r="H34" s="174">
        <v>0</v>
      </c>
      <c r="I34" s="174">
        <v>400</v>
      </c>
      <c r="J34" s="174">
        <v>450</v>
      </c>
      <c r="K34" s="174">
        <v>0</v>
      </c>
      <c r="L34" s="174">
        <v>0</v>
      </c>
      <c r="M34" s="174"/>
      <c r="N34" s="174"/>
      <c r="O34" s="174">
        <v>242</v>
      </c>
      <c r="P34" s="174">
        <v>904</v>
      </c>
      <c r="Q34" s="174">
        <v>0</v>
      </c>
      <c r="R34" s="174"/>
      <c r="S34" s="175">
        <v>0</v>
      </c>
      <c r="T34" s="174"/>
      <c r="U34" s="174"/>
      <c r="V34" s="176"/>
      <c r="W34" s="176"/>
      <c r="X34" s="177">
        <f>SUM(B34:J34)/1000</f>
        <v>14.463700000000001</v>
      </c>
    </row>
    <row r="35" spans="1:24" hidden="1">
      <c r="A35" s="172">
        <v>42583</v>
      </c>
      <c r="B35" s="173">
        <v>5928</v>
      </c>
      <c r="C35" s="174">
        <v>352</v>
      </c>
      <c r="D35" s="174">
        <v>167</v>
      </c>
      <c r="E35" s="174">
        <v>7000</v>
      </c>
      <c r="F35" s="174">
        <v>4308</v>
      </c>
      <c r="G35" s="174">
        <v>1890</v>
      </c>
      <c r="H35" s="174">
        <v>205</v>
      </c>
      <c r="I35" s="174">
        <v>200</v>
      </c>
      <c r="J35" s="174">
        <v>100</v>
      </c>
      <c r="K35" s="174">
        <v>0</v>
      </c>
      <c r="L35" s="174">
        <v>0</v>
      </c>
      <c r="M35" s="174"/>
      <c r="N35" s="174"/>
      <c r="O35" s="174">
        <v>0</v>
      </c>
      <c r="P35" s="174">
        <v>1808</v>
      </c>
      <c r="Q35" s="174">
        <v>0</v>
      </c>
      <c r="R35" s="174"/>
      <c r="S35" s="175">
        <v>0</v>
      </c>
      <c r="T35" s="174"/>
      <c r="U35" s="174"/>
      <c r="V35" s="176"/>
      <c r="W35" s="176"/>
      <c r="X35" s="177">
        <f>SUM(B35:J35)/1000</f>
        <v>20.149999999999999</v>
      </c>
    </row>
    <row r="36" spans="1:24" hidden="1">
      <c r="A36" s="172">
        <v>42614</v>
      </c>
      <c r="B36" s="173">
        <v>3952</v>
      </c>
      <c r="C36" s="174"/>
      <c r="D36" s="174">
        <v>167</v>
      </c>
      <c r="E36" s="174">
        <v>5000</v>
      </c>
      <c r="F36" s="174">
        <v>1250</v>
      </c>
      <c r="G36" s="174">
        <v>945</v>
      </c>
      <c r="H36" s="174">
        <v>0</v>
      </c>
      <c r="I36" s="174"/>
      <c r="J36" s="174">
        <v>0</v>
      </c>
      <c r="K36" s="174">
        <v>0</v>
      </c>
      <c r="L36" s="174">
        <v>0</v>
      </c>
      <c r="M36" s="174"/>
      <c r="N36" s="174"/>
      <c r="O36" s="174">
        <v>242</v>
      </c>
      <c r="P36" s="174">
        <v>1808</v>
      </c>
      <c r="Q36" s="174">
        <v>643.5</v>
      </c>
      <c r="R36" s="174"/>
      <c r="S36" s="175">
        <v>0</v>
      </c>
      <c r="T36" s="174"/>
      <c r="U36" s="174"/>
      <c r="V36" s="176"/>
      <c r="W36" s="176"/>
      <c r="X36" s="177">
        <f>SUM(B36:J36)/1000</f>
        <v>11.314</v>
      </c>
    </row>
    <row r="37" spans="1:24" hidden="1">
      <c r="A37" s="172">
        <v>42644</v>
      </c>
      <c r="B37" s="173">
        <v>1976</v>
      </c>
      <c r="C37" s="174">
        <v>707</v>
      </c>
      <c r="D37" s="174">
        <v>0</v>
      </c>
      <c r="E37" s="174">
        <v>5000</v>
      </c>
      <c r="F37" s="174">
        <v>2964</v>
      </c>
      <c r="G37" s="174">
        <v>0</v>
      </c>
      <c r="H37" s="174">
        <v>0</v>
      </c>
      <c r="I37" s="174">
        <v>500</v>
      </c>
      <c r="J37" s="174">
        <v>0</v>
      </c>
      <c r="K37" s="174">
        <v>549</v>
      </c>
      <c r="L37" s="174">
        <v>0</v>
      </c>
      <c r="M37" s="174"/>
      <c r="N37" s="174"/>
      <c r="O37" s="174">
        <v>242</v>
      </c>
      <c r="P37" s="174">
        <v>0</v>
      </c>
      <c r="Q37" s="174">
        <v>0</v>
      </c>
      <c r="R37" s="174"/>
      <c r="S37" s="175">
        <v>0</v>
      </c>
      <c r="T37" s="174"/>
      <c r="U37" s="174"/>
      <c r="V37" s="176"/>
      <c r="W37" s="176"/>
      <c r="X37" s="177">
        <f>SUM(B37:J37)/1000</f>
        <v>11.147</v>
      </c>
    </row>
    <row r="38" spans="1:24" hidden="1">
      <c r="A38" s="172">
        <v>42675</v>
      </c>
      <c r="B38" s="173">
        <v>3952</v>
      </c>
      <c r="C38" s="174">
        <v>704</v>
      </c>
      <c r="D38" s="174">
        <v>0</v>
      </c>
      <c r="E38" s="174">
        <v>8000</v>
      </c>
      <c r="F38" s="174">
        <v>2500</v>
      </c>
      <c r="G38" s="174">
        <v>378</v>
      </c>
      <c r="H38" s="174">
        <v>0</v>
      </c>
      <c r="I38" s="174">
        <v>400</v>
      </c>
      <c r="J38" s="174">
        <v>0</v>
      </c>
      <c r="K38" s="174">
        <v>1464</v>
      </c>
      <c r="L38" s="174">
        <v>905</v>
      </c>
      <c r="M38" s="174"/>
      <c r="N38" s="174"/>
      <c r="O38" s="174">
        <v>242</v>
      </c>
      <c r="P38" s="174">
        <v>0</v>
      </c>
      <c r="Q38" s="174">
        <v>0</v>
      </c>
      <c r="R38" s="174"/>
      <c r="S38" s="175">
        <v>0</v>
      </c>
      <c r="T38" s="174"/>
      <c r="U38" s="174"/>
      <c r="V38" s="176"/>
      <c r="W38" s="176"/>
      <c r="X38" s="177">
        <f>SUM(B38:L38)/1000</f>
        <v>18.303000000000001</v>
      </c>
    </row>
    <row r="39" spans="1:24" ht="13.5" hidden="1" thickBot="1">
      <c r="A39" s="178">
        <v>42705</v>
      </c>
      <c r="B39" s="179">
        <v>3952</v>
      </c>
      <c r="C39" s="180"/>
      <c r="D39" s="180">
        <v>0</v>
      </c>
      <c r="E39" s="180">
        <v>4000</v>
      </c>
      <c r="F39" s="180">
        <v>3750</v>
      </c>
      <c r="G39" s="180">
        <v>567</v>
      </c>
      <c r="H39" s="180">
        <v>183.8</v>
      </c>
      <c r="I39" s="180">
        <v>740</v>
      </c>
      <c r="J39" s="180">
        <v>0</v>
      </c>
      <c r="K39" s="180">
        <v>2562</v>
      </c>
      <c r="L39" s="180">
        <v>0</v>
      </c>
      <c r="M39" s="180">
        <v>350</v>
      </c>
      <c r="N39" s="180"/>
      <c r="O39" s="180">
        <v>242</v>
      </c>
      <c r="P39" s="180">
        <v>0</v>
      </c>
      <c r="Q39" s="180">
        <v>0</v>
      </c>
      <c r="R39" s="180"/>
      <c r="S39" s="181">
        <v>0</v>
      </c>
      <c r="T39" s="180"/>
      <c r="U39" s="180"/>
      <c r="V39" s="182"/>
      <c r="W39" s="182"/>
      <c r="X39" s="183">
        <f>SUM(B39:M39)/1000</f>
        <v>16.104800000000001</v>
      </c>
    </row>
    <row r="40" spans="1:24" ht="15" hidden="1">
      <c r="A40" s="184">
        <v>42736</v>
      </c>
      <c r="B40" s="185">
        <v>3952</v>
      </c>
      <c r="C40" s="186">
        <v>0</v>
      </c>
      <c r="D40" s="186">
        <v>0</v>
      </c>
      <c r="E40" s="186">
        <v>5000</v>
      </c>
      <c r="F40" s="186">
        <v>2500</v>
      </c>
      <c r="G40" s="186">
        <v>1260</v>
      </c>
      <c r="H40" s="186">
        <v>0</v>
      </c>
      <c r="I40" s="186">
        <v>440</v>
      </c>
      <c r="J40" s="186">
        <v>0</v>
      </c>
      <c r="K40" s="186">
        <v>2196</v>
      </c>
      <c r="L40" s="186">
        <v>181</v>
      </c>
      <c r="M40" s="186">
        <v>1050</v>
      </c>
      <c r="N40" s="186"/>
      <c r="O40" s="186">
        <v>242</v>
      </c>
      <c r="P40" s="186">
        <v>0</v>
      </c>
      <c r="Q40" s="186">
        <v>0</v>
      </c>
      <c r="R40" s="187">
        <v>0</v>
      </c>
      <c r="S40" s="188">
        <v>0</v>
      </c>
      <c r="T40" s="168"/>
      <c r="U40" s="168"/>
      <c r="V40" s="170"/>
      <c r="W40" s="170"/>
      <c r="X40" s="189">
        <f>SUM(B40:M40)/1000</f>
        <v>16.579000000000001</v>
      </c>
    </row>
    <row r="41" spans="1:24" ht="15" hidden="1">
      <c r="A41" s="190">
        <v>42767</v>
      </c>
      <c r="B41" s="173">
        <v>3952</v>
      </c>
      <c r="C41" s="174">
        <v>528</v>
      </c>
      <c r="D41" s="174">
        <v>0</v>
      </c>
      <c r="E41" s="174">
        <v>6000</v>
      </c>
      <c r="F41" s="174">
        <v>5000</v>
      </c>
      <c r="G41" s="174">
        <v>2268</v>
      </c>
      <c r="H41" s="174">
        <v>0</v>
      </c>
      <c r="I41" s="174">
        <v>0</v>
      </c>
      <c r="J41" s="174">
        <v>0</v>
      </c>
      <c r="K41" s="174">
        <v>549</v>
      </c>
      <c r="L41" s="174">
        <v>0</v>
      </c>
      <c r="M41" s="174">
        <v>1050</v>
      </c>
      <c r="N41" s="174"/>
      <c r="O41" s="174">
        <v>0</v>
      </c>
      <c r="P41" s="174">
        <v>0</v>
      </c>
      <c r="Q41" s="174">
        <v>0</v>
      </c>
      <c r="R41" s="174">
        <v>400</v>
      </c>
      <c r="S41" s="175">
        <v>0</v>
      </c>
      <c r="T41" s="174"/>
      <c r="U41" s="174"/>
      <c r="V41" s="176"/>
      <c r="W41" s="176"/>
      <c r="X41" s="191">
        <f>SUM(B41:M41)/1000</f>
        <v>19.347000000000001</v>
      </c>
    </row>
    <row r="42" spans="1:24" ht="15" hidden="1">
      <c r="A42" s="190">
        <v>42795</v>
      </c>
      <c r="B42" s="173">
        <v>3952</v>
      </c>
      <c r="C42" s="174">
        <v>0</v>
      </c>
      <c r="D42" s="174">
        <v>835</v>
      </c>
      <c r="E42" s="174">
        <v>6000</v>
      </c>
      <c r="F42" s="174">
        <v>1250</v>
      </c>
      <c r="G42" s="174">
        <v>1379.7</v>
      </c>
      <c r="H42" s="174">
        <v>205.20000000000005</v>
      </c>
      <c r="I42" s="174">
        <v>200</v>
      </c>
      <c r="J42" s="174">
        <v>0</v>
      </c>
      <c r="K42" s="174">
        <v>1830</v>
      </c>
      <c r="L42" s="174">
        <v>905</v>
      </c>
      <c r="M42" s="174">
        <v>1620</v>
      </c>
      <c r="N42" s="174"/>
      <c r="O42" s="174">
        <v>0</v>
      </c>
      <c r="P42" s="174">
        <v>0</v>
      </c>
      <c r="Q42" s="174">
        <v>0</v>
      </c>
      <c r="R42" s="174">
        <v>0</v>
      </c>
      <c r="S42" s="175">
        <v>0</v>
      </c>
      <c r="T42" s="174"/>
      <c r="U42" s="174"/>
      <c r="V42" s="176"/>
      <c r="W42" s="176"/>
      <c r="X42" s="191">
        <f>SUM(B42:M42)/1000</f>
        <v>18.1769</v>
      </c>
    </row>
    <row r="43" spans="1:24" ht="15" hidden="1">
      <c r="A43" s="190">
        <v>42826</v>
      </c>
      <c r="B43" s="192">
        <v>3952</v>
      </c>
      <c r="C43" s="193">
        <v>378.6</v>
      </c>
      <c r="D43" s="193">
        <v>334</v>
      </c>
      <c r="E43" s="193">
        <v>5000</v>
      </c>
      <c r="F43" s="193">
        <v>3750</v>
      </c>
      <c r="G43" s="193">
        <v>945</v>
      </c>
      <c r="H43" s="193"/>
      <c r="I43" s="193">
        <v>200</v>
      </c>
      <c r="J43" s="193">
        <v>0</v>
      </c>
      <c r="K43" s="193">
        <v>1281</v>
      </c>
      <c r="L43" s="193">
        <v>905</v>
      </c>
      <c r="M43" s="193">
        <v>1200</v>
      </c>
      <c r="N43" s="193">
        <v>200</v>
      </c>
      <c r="O43" s="193"/>
      <c r="P43" s="193"/>
      <c r="Q43" s="193"/>
      <c r="R43" s="193"/>
      <c r="S43" s="194"/>
      <c r="T43" s="174"/>
      <c r="U43" s="174"/>
      <c r="V43" s="176"/>
      <c r="W43" s="176"/>
      <c r="X43" s="191">
        <f t="shared" ref="X43:X48" si="4">SUM(B43:U43)/1000</f>
        <v>18.145599999999998</v>
      </c>
    </row>
    <row r="44" spans="1:24" ht="15" hidden="1">
      <c r="A44" s="190">
        <v>42856</v>
      </c>
      <c r="B44" s="195">
        <v>3952</v>
      </c>
      <c r="C44" s="174">
        <v>352</v>
      </c>
      <c r="D44" s="174">
        <v>668</v>
      </c>
      <c r="E44" s="174">
        <v>6000</v>
      </c>
      <c r="F44" s="174">
        <v>5000</v>
      </c>
      <c r="G44" s="195">
        <v>1890</v>
      </c>
      <c r="H44" s="174"/>
      <c r="I44" s="174">
        <v>550</v>
      </c>
      <c r="J44" s="174"/>
      <c r="K44" s="174">
        <v>2013</v>
      </c>
      <c r="L44" s="174">
        <v>733</v>
      </c>
      <c r="M44" s="195">
        <v>756.2</v>
      </c>
      <c r="N44" s="174">
        <v>200</v>
      </c>
      <c r="O44" s="174"/>
      <c r="P44" s="174"/>
      <c r="Q44" s="174"/>
      <c r="R44" s="174"/>
      <c r="S44" s="174"/>
      <c r="T44" s="195">
        <v>247</v>
      </c>
      <c r="U44" s="195"/>
      <c r="V44" s="196"/>
      <c r="W44" s="196"/>
      <c r="X44" s="191">
        <f t="shared" si="4"/>
        <v>22.3612</v>
      </c>
    </row>
    <row r="45" spans="1:24" ht="15" hidden="1">
      <c r="A45" s="190">
        <v>42887</v>
      </c>
      <c r="B45" s="195">
        <v>2964.5</v>
      </c>
      <c r="C45" s="174"/>
      <c r="D45" s="174"/>
      <c r="E45" s="174">
        <v>6000</v>
      </c>
      <c r="F45" s="174">
        <v>3210</v>
      </c>
      <c r="G45" s="195">
        <v>2551.5</v>
      </c>
      <c r="H45" s="174"/>
      <c r="I45" s="174">
        <v>341.6</v>
      </c>
      <c r="J45" s="174">
        <v>1000</v>
      </c>
      <c r="K45" s="174">
        <v>2013</v>
      </c>
      <c r="L45" s="174"/>
      <c r="M45" s="195">
        <v>1000</v>
      </c>
      <c r="N45" s="174">
        <v>200</v>
      </c>
      <c r="O45" s="174"/>
      <c r="P45" s="174"/>
      <c r="Q45" s="174"/>
      <c r="R45" s="174"/>
      <c r="S45" s="174"/>
      <c r="T45" s="195"/>
      <c r="U45" s="195">
        <v>840</v>
      </c>
      <c r="V45" s="196"/>
      <c r="W45" s="196"/>
      <c r="X45" s="191">
        <f t="shared" si="4"/>
        <v>20.1206</v>
      </c>
    </row>
    <row r="46" spans="1:24" ht="15" hidden="1">
      <c r="A46" s="190">
        <v>42917</v>
      </c>
      <c r="B46" s="195">
        <v>3261</v>
      </c>
      <c r="C46" s="174">
        <v>704</v>
      </c>
      <c r="D46" s="174"/>
      <c r="E46" s="174">
        <v>6000</v>
      </c>
      <c r="F46" s="174">
        <v>2840</v>
      </c>
      <c r="G46" s="195">
        <v>945</v>
      </c>
      <c r="H46" s="174"/>
      <c r="I46" s="174"/>
      <c r="J46" s="174"/>
      <c r="K46" s="174">
        <v>1098</v>
      </c>
      <c r="L46" s="174">
        <v>905</v>
      </c>
      <c r="M46" s="195">
        <v>1242.5999999999999</v>
      </c>
      <c r="N46" s="174">
        <v>958</v>
      </c>
      <c r="O46" s="174">
        <v>726</v>
      </c>
      <c r="P46" s="174"/>
      <c r="Q46" s="174"/>
      <c r="R46" s="174"/>
      <c r="S46" s="174"/>
      <c r="T46" s="195"/>
      <c r="U46" s="195"/>
      <c r="V46" s="196">
        <v>1047</v>
      </c>
      <c r="W46" s="196"/>
      <c r="X46" s="191">
        <f t="shared" si="4"/>
        <v>18.679599999999997</v>
      </c>
    </row>
    <row r="47" spans="1:24" ht="15" hidden="1">
      <c r="A47" s="190">
        <v>42948</v>
      </c>
      <c r="B47" s="174">
        <v>2964</v>
      </c>
      <c r="C47" s="174">
        <v>352</v>
      </c>
      <c r="D47" s="174"/>
      <c r="E47" s="174">
        <v>7000</v>
      </c>
      <c r="F47" s="174">
        <v>3488</v>
      </c>
      <c r="G47" s="174">
        <v>2835</v>
      </c>
      <c r="H47" s="174"/>
      <c r="I47" s="174">
        <v>1638</v>
      </c>
      <c r="J47" s="174"/>
      <c r="K47" s="174">
        <v>640.5</v>
      </c>
      <c r="L47" s="174"/>
      <c r="M47" s="174"/>
      <c r="N47" s="174"/>
      <c r="O47" s="174"/>
      <c r="P47" s="174"/>
      <c r="Q47" s="174"/>
      <c r="R47" s="174"/>
      <c r="S47" s="174"/>
      <c r="T47" s="174">
        <v>274.5</v>
      </c>
      <c r="U47" s="174">
        <v>840</v>
      </c>
      <c r="V47" s="176">
        <v>1048</v>
      </c>
      <c r="W47" s="176"/>
      <c r="X47" s="191">
        <f t="shared" si="4"/>
        <v>20.032</v>
      </c>
    </row>
    <row r="48" spans="1:24" ht="15" hidden="1">
      <c r="A48" s="190">
        <v>42979</v>
      </c>
      <c r="B48" s="174">
        <v>2964</v>
      </c>
      <c r="C48" s="174">
        <v>528</v>
      </c>
      <c r="D48" s="174"/>
      <c r="E48" s="174">
        <v>5000</v>
      </c>
      <c r="F48" s="174">
        <v>3750</v>
      </c>
      <c r="G48" s="174">
        <v>1890</v>
      </c>
      <c r="H48" s="174">
        <v>154</v>
      </c>
      <c r="I48" s="174">
        <v>1085</v>
      </c>
      <c r="J48" s="174"/>
      <c r="K48" s="174">
        <v>915</v>
      </c>
      <c r="L48" s="174"/>
      <c r="M48" s="174"/>
      <c r="N48" s="174">
        <v>958</v>
      </c>
      <c r="O48" s="174">
        <v>1210</v>
      </c>
      <c r="P48" s="174"/>
      <c r="Q48" s="174"/>
      <c r="R48" s="174"/>
      <c r="S48" s="174"/>
      <c r="T48" s="174"/>
      <c r="U48" s="174">
        <v>840</v>
      </c>
      <c r="V48" s="176">
        <v>1048</v>
      </c>
      <c r="W48" s="176"/>
      <c r="X48" s="191">
        <f t="shared" si="4"/>
        <v>19.294</v>
      </c>
    </row>
    <row r="49" spans="1:24" ht="15" hidden="1">
      <c r="A49" s="190">
        <v>43009</v>
      </c>
      <c r="B49" s="174">
        <v>3952</v>
      </c>
      <c r="C49" s="174"/>
      <c r="D49" s="174"/>
      <c r="E49" s="174">
        <v>6000</v>
      </c>
      <c r="F49" s="174">
        <v>5000</v>
      </c>
      <c r="G49" s="174">
        <v>1054.0999999999999</v>
      </c>
      <c r="H49" s="174"/>
      <c r="I49" s="174"/>
      <c r="J49" s="174">
        <v>893.8</v>
      </c>
      <c r="K49" s="174">
        <v>2562</v>
      </c>
      <c r="L49" s="174"/>
      <c r="M49" s="174"/>
      <c r="N49" s="174"/>
      <c r="O49" s="174"/>
      <c r="P49" s="174"/>
      <c r="Q49" s="174"/>
      <c r="R49" s="174"/>
      <c r="S49" s="174"/>
      <c r="T49" s="174"/>
      <c r="U49" s="174"/>
      <c r="V49" s="174">
        <v>1571</v>
      </c>
      <c r="W49" s="174">
        <v>951</v>
      </c>
      <c r="X49" s="191">
        <f t="shared" ref="X49:X57" si="5">SUM(B49:W49)/1000</f>
        <v>21.983900000000002</v>
      </c>
    </row>
    <row r="50" spans="1:24" ht="15">
      <c r="A50" s="197">
        <v>43040</v>
      </c>
      <c r="B50" s="198">
        <v>2964</v>
      </c>
      <c r="C50" s="198"/>
      <c r="D50" s="198">
        <v>167</v>
      </c>
      <c r="E50" s="198">
        <v>5000</v>
      </c>
      <c r="F50" s="198">
        <v>2500</v>
      </c>
      <c r="G50" s="198">
        <v>945</v>
      </c>
      <c r="H50" s="198"/>
      <c r="I50" s="198">
        <v>1085</v>
      </c>
      <c r="J50" s="198"/>
      <c r="K50" s="198">
        <v>915</v>
      </c>
      <c r="L50" s="198"/>
      <c r="M50" s="198"/>
      <c r="N50" s="198"/>
      <c r="O50" s="198"/>
      <c r="P50" s="198"/>
      <c r="Q50" s="198"/>
      <c r="R50" s="198"/>
      <c r="S50" s="198"/>
      <c r="T50" s="198"/>
      <c r="U50" s="198"/>
      <c r="V50" s="205">
        <v>1048</v>
      </c>
      <c r="W50" s="198"/>
      <c r="X50" s="191">
        <f t="shared" si="5"/>
        <v>14.624000000000001</v>
      </c>
    </row>
    <row r="51" spans="1:24" ht="15">
      <c r="A51" s="190">
        <v>43070</v>
      </c>
      <c r="B51" s="174">
        <v>2964</v>
      </c>
      <c r="C51" s="174"/>
      <c r="D51" s="195">
        <v>559.5</v>
      </c>
      <c r="E51" s="174">
        <v>4000</v>
      </c>
      <c r="F51" s="174">
        <v>3750</v>
      </c>
      <c r="G51" s="195">
        <v>756</v>
      </c>
      <c r="H51" s="195">
        <v>256.5</v>
      </c>
      <c r="I51" s="199">
        <v>1265</v>
      </c>
      <c r="J51" s="174"/>
      <c r="K51" s="195">
        <v>1327</v>
      </c>
      <c r="L51" s="200">
        <v>905</v>
      </c>
      <c r="M51" s="174"/>
      <c r="N51" s="174">
        <v>724.8</v>
      </c>
      <c r="O51" s="174"/>
      <c r="P51" s="195"/>
      <c r="Q51" s="174"/>
      <c r="R51" s="174"/>
      <c r="S51" s="174"/>
      <c r="T51" s="174"/>
      <c r="U51" s="174"/>
      <c r="V51" s="206">
        <v>1048</v>
      </c>
      <c r="W51" s="195">
        <v>428.4</v>
      </c>
      <c r="X51" s="191">
        <f t="shared" si="5"/>
        <v>17.984200000000001</v>
      </c>
    </row>
    <row r="52" spans="1:24" ht="15">
      <c r="A52" s="190">
        <v>43101</v>
      </c>
      <c r="B52" s="174">
        <v>2889.8</v>
      </c>
      <c r="C52" s="174"/>
      <c r="D52" s="195">
        <v>592.9</v>
      </c>
      <c r="E52" s="174">
        <v>5270</v>
      </c>
      <c r="F52" s="174">
        <v>3750</v>
      </c>
      <c r="G52" s="195">
        <v>1548.9</v>
      </c>
      <c r="H52" s="195">
        <v>409.7</v>
      </c>
      <c r="I52" s="195">
        <v>721.3</v>
      </c>
      <c r="J52" s="174"/>
      <c r="K52" s="195">
        <v>1464</v>
      </c>
      <c r="L52" s="200"/>
      <c r="M52" s="174"/>
      <c r="N52" s="174">
        <v>1302</v>
      </c>
      <c r="O52" s="174"/>
      <c r="P52" s="195"/>
      <c r="Q52" s="174"/>
      <c r="R52" s="174"/>
      <c r="S52" s="174"/>
      <c r="T52" s="174"/>
      <c r="U52" s="174"/>
      <c r="V52" s="206">
        <v>1866</v>
      </c>
      <c r="W52" s="195">
        <v>341.6</v>
      </c>
      <c r="X52" s="191">
        <f t="shared" si="5"/>
        <v>20.156199999999998</v>
      </c>
    </row>
    <row r="53" spans="1:24" ht="15">
      <c r="A53" s="190">
        <v>43132</v>
      </c>
      <c r="B53" s="174">
        <v>1758.2</v>
      </c>
      <c r="C53" s="174"/>
      <c r="D53" s="195">
        <v>501</v>
      </c>
      <c r="E53" s="174">
        <v>2300</v>
      </c>
      <c r="F53" s="174">
        <v>1250</v>
      </c>
      <c r="G53" s="195">
        <v>793.8</v>
      </c>
      <c r="H53" s="195">
        <v>420.7</v>
      </c>
      <c r="I53" s="195">
        <v>849.2</v>
      </c>
      <c r="J53" s="174"/>
      <c r="K53" s="195">
        <v>1464</v>
      </c>
      <c r="L53" s="200">
        <v>905</v>
      </c>
      <c r="M53" s="174"/>
      <c r="N53" s="174"/>
      <c r="O53" s="174"/>
      <c r="P53" s="195"/>
      <c r="Q53" s="174"/>
      <c r="R53" s="174"/>
      <c r="S53" s="174"/>
      <c r="T53" s="174"/>
      <c r="U53" s="174"/>
      <c r="V53" s="206">
        <v>1048</v>
      </c>
      <c r="W53" s="195">
        <v>255.1</v>
      </c>
      <c r="X53" s="191">
        <f t="shared" si="5"/>
        <v>11.545</v>
      </c>
    </row>
    <row r="54" spans="1:24" ht="15">
      <c r="A54" s="190">
        <v>43160</v>
      </c>
      <c r="B54" s="174">
        <v>1995.8</v>
      </c>
      <c r="C54" s="174"/>
      <c r="D54" s="195">
        <v>501</v>
      </c>
      <c r="E54" s="174">
        <v>4070</v>
      </c>
      <c r="F54" s="174">
        <v>3750</v>
      </c>
      <c r="G54" s="195">
        <v>1672.7</v>
      </c>
      <c r="H54" s="195"/>
      <c r="I54" s="195">
        <v>827.8</v>
      </c>
      <c r="J54" s="174"/>
      <c r="K54" s="195">
        <v>732</v>
      </c>
      <c r="L54" s="200">
        <v>905</v>
      </c>
      <c r="M54" s="174"/>
      <c r="N54" s="174">
        <v>1711.6</v>
      </c>
      <c r="O54" s="174">
        <v>242</v>
      </c>
      <c r="P54" s="195">
        <v>921.8</v>
      </c>
      <c r="Q54" s="174"/>
      <c r="R54" s="174"/>
      <c r="S54" s="174"/>
      <c r="T54" s="174"/>
      <c r="U54" s="174"/>
      <c r="V54" s="206">
        <v>724</v>
      </c>
      <c r="W54" s="195">
        <v>245.7</v>
      </c>
      <c r="X54" s="191">
        <f t="shared" si="5"/>
        <v>18.299400000000002</v>
      </c>
    </row>
    <row r="55" spans="1:24" ht="15">
      <c r="A55" s="201">
        <v>43191</v>
      </c>
      <c r="B55" s="195">
        <v>3635.8</v>
      </c>
      <c r="C55" s="156"/>
      <c r="D55" s="195">
        <v>656</v>
      </c>
      <c r="E55" s="195">
        <v>7000</v>
      </c>
      <c r="F55" s="195">
        <v>6292.3</v>
      </c>
      <c r="G55" s="195">
        <v>1559.3</v>
      </c>
      <c r="H55" s="195">
        <v>327.8</v>
      </c>
      <c r="I55" s="195">
        <v>902.9</v>
      </c>
      <c r="J55" s="195">
        <v>206.2</v>
      </c>
      <c r="K55" s="195">
        <v>1281</v>
      </c>
      <c r="L55" s="200"/>
      <c r="M55" s="156"/>
      <c r="N55" s="195">
        <v>1483.9</v>
      </c>
      <c r="O55" s="156"/>
      <c r="P55" s="156"/>
      <c r="Q55" s="156"/>
      <c r="R55" s="156"/>
      <c r="S55" s="156"/>
      <c r="T55" s="156"/>
      <c r="U55" s="156"/>
      <c r="V55" s="206">
        <v>1048</v>
      </c>
      <c r="W55" s="195">
        <v>510.3</v>
      </c>
      <c r="X55" s="191">
        <f t="shared" si="5"/>
        <v>24.903500000000001</v>
      </c>
    </row>
    <row r="56" spans="1:24" ht="15">
      <c r="A56" s="201">
        <v>43221</v>
      </c>
      <c r="B56" s="195">
        <v>2726.5</v>
      </c>
      <c r="C56" s="156"/>
      <c r="D56" s="195">
        <v>580.4</v>
      </c>
      <c r="E56" s="202">
        <v>2900</v>
      </c>
      <c r="F56" s="202">
        <v>1359.7</v>
      </c>
      <c r="G56" s="195">
        <v>945</v>
      </c>
      <c r="H56" s="195">
        <v>820.9</v>
      </c>
      <c r="I56" s="195">
        <v>915.6</v>
      </c>
      <c r="J56" s="195">
        <v>275</v>
      </c>
      <c r="K56" s="195">
        <v>1552</v>
      </c>
      <c r="L56" s="200">
        <v>905</v>
      </c>
      <c r="M56" s="156"/>
      <c r="N56" s="195">
        <v>527.79999999999995</v>
      </c>
      <c r="O56" s="156"/>
      <c r="P56" s="156"/>
      <c r="Q56" s="156"/>
      <c r="R56" s="156"/>
      <c r="S56" s="156"/>
      <c r="T56" s="156"/>
      <c r="U56" s="156"/>
      <c r="V56" s="195">
        <v>1622.8</v>
      </c>
      <c r="W56" s="195">
        <v>355.6</v>
      </c>
      <c r="X56" s="191">
        <f t="shared" si="5"/>
        <v>15.486299999999998</v>
      </c>
    </row>
    <row r="57" spans="1:24" ht="15">
      <c r="A57" s="203" t="s">
        <v>501</v>
      </c>
      <c r="B57" s="157">
        <f>AVERAGE(B50:B56)</f>
        <v>2704.8714285714282</v>
      </c>
      <c r="C57" s="157"/>
      <c r="D57" s="157">
        <f t="shared" ref="D57:J57" si="6">AVERAGE(D50:D56)</f>
        <v>508.25714285714287</v>
      </c>
      <c r="E57" s="157">
        <f t="shared" si="6"/>
        <v>4362.8571428571431</v>
      </c>
      <c r="F57" s="157">
        <f t="shared" si="6"/>
        <v>3236</v>
      </c>
      <c r="G57" s="157">
        <f t="shared" si="6"/>
        <v>1174.3857142857144</v>
      </c>
      <c r="H57" s="157">
        <f t="shared" si="6"/>
        <v>447.12</v>
      </c>
      <c r="I57" s="157">
        <f t="shared" si="6"/>
        <v>938.11428571428576</v>
      </c>
      <c r="J57" s="157">
        <f t="shared" si="6"/>
        <v>240.6</v>
      </c>
      <c r="K57" s="157">
        <f t="shared" ref="K57:V57" si="7">AVERAGE(K50:K56)</f>
        <v>1247.8571428571429</v>
      </c>
      <c r="L57" s="157">
        <f t="shared" si="7"/>
        <v>905</v>
      </c>
      <c r="M57" s="157"/>
      <c r="N57" s="157">
        <f t="shared" si="7"/>
        <v>1150.02</v>
      </c>
      <c r="O57" s="157">
        <f t="shared" si="7"/>
        <v>242</v>
      </c>
      <c r="P57" s="157">
        <f t="shared" si="7"/>
        <v>921.8</v>
      </c>
      <c r="Q57" s="157"/>
      <c r="R57" s="157"/>
      <c r="S57" s="157"/>
      <c r="T57" s="157"/>
      <c r="U57" s="157"/>
      <c r="V57" s="157">
        <f t="shared" si="7"/>
        <v>1200.6857142857141</v>
      </c>
      <c r="W57" s="157">
        <f>AVERAGE(W50:W56)</f>
        <v>356.11666666666662</v>
      </c>
      <c r="X57" s="191">
        <f t="shared" si="5"/>
        <v>19.635685238095238</v>
      </c>
    </row>
  </sheetData>
  <mergeCells count="2">
    <mergeCell ref="A25:A27"/>
    <mergeCell ref="B25:X25"/>
  </mergeCells>
  <pageMargins left="0.7" right="0.7" top="0.75" bottom="0.75" header="0.3" footer="0.3"/>
  <pageSetup paperSize="9" scale="50" orientation="landscape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B1:F13"/>
  <sheetViews>
    <sheetView zoomScale="80" zoomScaleNormal="80" zoomScaleSheetLayoutView="50" workbookViewId="0">
      <selection activeCell="D47" sqref="D47"/>
    </sheetView>
  </sheetViews>
  <sheetFormatPr baseColWidth="10" defaultColWidth="11.5703125" defaultRowHeight="15"/>
  <cols>
    <col min="1" max="1" width="2.85546875" style="128" customWidth="1"/>
    <col min="2" max="2" width="13.85546875" style="128" customWidth="1"/>
    <col min="3" max="3" width="19.7109375" style="128" customWidth="1"/>
    <col min="4" max="5" width="16.5703125" style="128" customWidth="1"/>
    <col min="6" max="6" width="70.42578125" style="128" customWidth="1"/>
    <col min="7" max="16384" width="11.5703125" style="128"/>
  </cols>
  <sheetData>
    <row r="1" spans="2:6" s="137" customFormat="1" ht="18" customHeight="1">
      <c r="B1" s="136" t="s">
        <v>296</v>
      </c>
    </row>
    <row r="2" spans="2:6" ht="37.9" customHeight="1">
      <c r="B2" s="126" t="s">
        <v>431</v>
      </c>
      <c r="C2" s="126" t="s">
        <v>446</v>
      </c>
      <c r="D2" s="129" t="s">
        <v>432</v>
      </c>
      <c r="E2" s="129" t="s">
        <v>447</v>
      </c>
      <c r="F2" s="126" t="s">
        <v>430</v>
      </c>
    </row>
    <row r="3" spans="2:6" ht="17.45" customHeight="1">
      <c r="B3" s="125"/>
      <c r="C3" s="127" t="s">
        <v>433</v>
      </c>
      <c r="D3" s="130">
        <v>1</v>
      </c>
      <c r="E3" s="130">
        <v>23</v>
      </c>
      <c r="F3" s="148" t="s">
        <v>456</v>
      </c>
    </row>
    <row r="4" spans="2:6" ht="17.45" customHeight="1">
      <c r="B4" s="125"/>
      <c r="C4" s="127" t="s">
        <v>434</v>
      </c>
      <c r="D4" s="130">
        <v>1</v>
      </c>
      <c r="E4" s="130">
        <v>36</v>
      </c>
      <c r="F4" s="125" t="s">
        <v>435</v>
      </c>
    </row>
    <row r="5" spans="2:6" ht="17.45" customHeight="1">
      <c r="B5" s="125"/>
      <c r="C5" s="127" t="s">
        <v>444</v>
      </c>
      <c r="D5" s="130">
        <v>0</v>
      </c>
      <c r="E5" s="130">
        <v>0</v>
      </c>
      <c r="F5" s="125" t="s">
        <v>436</v>
      </c>
    </row>
    <row r="6" spans="2:6" ht="17.45" customHeight="1">
      <c r="B6" s="131"/>
      <c r="C6" s="132" t="s">
        <v>437</v>
      </c>
      <c r="D6" s="133">
        <v>1</v>
      </c>
      <c r="E6" s="133">
        <v>8</v>
      </c>
      <c r="F6" s="149" t="s">
        <v>457</v>
      </c>
    </row>
    <row r="7" spans="2:6" ht="17.45" customHeight="1">
      <c r="B7" s="131"/>
      <c r="C7" s="132" t="s">
        <v>445</v>
      </c>
      <c r="D7" s="134">
        <v>0</v>
      </c>
      <c r="E7" s="133">
        <v>0</v>
      </c>
      <c r="F7" s="135"/>
    </row>
    <row r="8" spans="2:6" ht="17.45" customHeight="1">
      <c r="B8" s="126" t="s">
        <v>438</v>
      </c>
      <c r="C8" s="126"/>
      <c r="D8" s="129"/>
      <c r="E8" s="129"/>
      <c r="F8" s="126"/>
    </row>
    <row r="9" spans="2:6" ht="17.45" customHeight="1">
      <c r="B9" s="131"/>
      <c r="C9" s="132" t="s">
        <v>439</v>
      </c>
      <c r="D9" s="134">
        <v>1</v>
      </c>
      <c r="E9" s="133">
        <v>1</v>
      </c>
      <c r="F9" s="135" t="s">
        <v>440</v>
      </c>
    </row>
    <row r="10" spans="2:6" ht="17.45" customHeight="1">
      <c r="B10" s="126" t="s">
        <v>429</v>
      </c>
      <c r="C10" s="126"/>
      <c r="D10" s="129"/>
      <c r="E10" s="129"/>
      <c r="F10" s="126"/>
    </row>
    <row r="11" spans="2:6" ht="17.45" customHeight="1">
      <c r="B11" s="131"/>
      <c r="C11" s="132" t="s">
        <v>250</v>
      </c>
      <c r="D11" s="133">
        <v>4</v>
      </c>
      <c r="E11" s="133">
        <v>3</v>
      </c>
      <c r="F11" s="149" t="s">
        <v>458</v>
      </c>
    </row>
    <row r="12" spans="2:6" ht="17.45" customHeight="1">
      <c r="B12" s="131"/>
      <c r="C12" s="132" t="s">
        <v>249</v>
      </c>
      <c r="D12" s="133">
        <v>4</v>
      </c>
      <c r="E12" s="133">
        <v>3</v>
      </c>
      <c r="F12" s="149" t="s">
        <v>458</v>
      </c>
    </row>
    <row r="13" spans="2:6" ht="17.45" customHeight="1">
      <c r="B13" s="131"/>
      <c r="C13" s="132" t="s">
        <v>441</v>
      </c>
      <c r="D13" s="133">
        <v>4</v>
      </c>
      <c r="E13" s="133">
        <v>3</v>
      </c>
      <c r="F13" s="149" t="s">
        <v>458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G22"/>
  <sheetViews>
    <sheetView topLeftCell="A2" workbookViewId="0">
      <selection activeCell="C19" sqref="C19:J19"/>
    </sheetView>
  </sheetViews>
  <sheetFormatPr baseColWidth="10" defaultColWidth="11.42578125" defaultRowHeight="15"/>
  <cols>
    <col min="1" max="1" width="11.42578125" style="227"/>
    <col min="2" max="2" width="27.5703125" style="227" bestFit="1" customWidth="1"/>
    <col min="3" max="3" width="5.42578125" style="227" bestFit="1" customWidth="1"/>
    <col min="4" max="4" width="4.7109375" style="227" bestFit="1" customWidth="1"/>
    <col min="5" max="5" width="16.42578125" style="227" bestFit="1" customWidth="1"/>
    <col min="6" max="6" width="19.28515625" style="227" bestFit="1" customWidth="1"/>
    <col min="7" max="16384" width="11.42578125" style="227"/>
  </cols>
  <sheetData>
    <row r="2" spans="1:7">
      <c r="E2" s="227" t="s">
        <v>510</v>
      </c>
      <c r="F2" s="228" t="s">
        <v>511</v>
      </c>
    </row>
    <row r="3" spans="1:7">
      <c r="A3" s="229" t="s">
        <v>512</v>
      </c>
      <c r="B3" s="230" t="s">
        <v>513</v>
      </c>
      <c r="C3" s="230" t="s">
        <v>505</v>
      </c>
      <c r="D3" s="230" t="s">
        <v>514</v>
      </c>
      <c r="E3" s="231">
        <v>0.44</v>
      </c>
      <c r="F3" s="228">
        <f>E3+($E$6*0.3%)+($E$7*0.4%)+($E$8*0.2%)+($E$9*0.2%)</f>
        <v>0.49670000000000003</v>
      </c>
      <c r="G3" s="227" t="s">
        <v>515</v>
      </c>
    </row>
    <row r="4" spans="1:7">
      <c r="A4" s="229" t="s">
        <v>516</v>
      </c>
      <c r="B4" s="230" t="s">
        <v>517</v>
      </c>
      <c r="C4" s="230" t="s">
        <v>505</v>
      </c>
      <c r="D4" s="230" t="s">
        <v>514</v>
      </c>
      <c r="E4" s="231">
        <v>0.32</v>
      </c>
      <c r="F4" s="228">
        <f>E4+($E$6*0.3%)+($E$7*0.4%)+($E$8*0.2%)+($E$9*0.2%)</f>
        <v>0.37670000000000003</v>
      </c>
      <c r="G4" s="227" t="s">
        <v>515</v>
      </c>
    </row>
    <row r="5" spans="1:7">
      <c r="A5" s="229" t="s">
        <v>518</v>
      </c>
      <c r="B5" s="230" t="s">
        <v>519</v>
      </c>
      <c r="C5" s="230" t="s">
        <v>505</v>
      </c>
      <c r="D5" s="230" t="s">
        <v>514</v>
      </c>
      <c r="E5" s="231">
        <v>0.25</v>
      </c>
      <c r="F5" s="228">
        <f>E5+($E$6*0.3%)+($E$7*0.4%)+($E$8*0.2%)+($E$9*0.2%)</f>
        <v>0.30670000000000003</v>
      </c>
      <c r="G5" s="227" t="s">
        <v>515</v>
      </c>
    </row>
    <row r="6" spans="1:7">
      <c r="A6" s="229" t="s">
        <v>520</v>
      </c>
      <c r="B6" s="230" t="s">
        <v>521</v>
      </c>
      <c r="C6" s="230" t="s">
        <v>505</v>
      </c>
      <c r="D6" s="230" t="s">
        <v>514</v>
      </c>
      <c r="E6" s="231">
        <v>7.5</v>
      </c>
    </row>
    <row r="7" spans="1:7">
      <c r="A7" s="229" t="s">
        <v>522</v>
      </c>
      <c r="B7" s="230" t="s">
        <v>523</v>
      </c>
      <c r="C7" s="230" t="s">
        <v>505</v>
      </c>
      <c r="D7" s="230" t="s">
        <v>514</v>
      </c>
      <c r="E7" s="231">
        <v>5.3</v>
      </c>
    </row>
    <row r="8" spans="1:7">
      <c r="A8" s="229" t="s">
        <v>524</v>
      </c>
      <c r="B8" s="230" t="s">
        <v>525</v>
      </c>
      <c r="C8" s="230" t="s">
        <v>505</v>
      </c>
      <c r="D8" s="230" t="s">
        <v>514</v>
      </c>
      <c r="E8" s="231">
        <v>2.8</v>
      </c>
    </row>
    <row r="9" spans="1:7">
      <c r="A9" s="229" t="s">
        <v>526</v>
      </c>
      <c r="B9" s="230" t="s">
        <v>527</v>
      </c>
      <c r="C9" s="230" t="s">
        <v>505</v>
      </c>
      <c r="D9" s="230" t="s">
        <v>514</v>
      </c>
      <c r="E9" s="231">
        <v>3.7</v>
      </c>
    </row>
    <row r="11" spans="1:7">
      <c r="E11" s="227" t="s">
        <v>528</v>
      </c>
      <c r="F11" s="228" t="s">
        <v>511</v>
      </c>
    </row>
    <row r="12" spans="1:7">
      <c r="A12" s="232" t="s">
        <v>512</v>
      </c>
      <c r="B12" s="230" t="s">
        <v>513</v>
      </c>
      <c r="C12" s="233" t="s">
        <v>529</v>
      </c>
      <c r="D12" s="230" t="s">
        <v>530</v>
      </c>
      <c r="E12" s="231">
        <v>15353.69</v>
      </c>
      <c r="F12" s="234">
        <f>(E12+$E$15+$E$16+$E$17+$E$18)/1000</f>
        <v>16.715139999999998</v>
      </c>
    </row>
    <row r="13" spans="1:7">
      <c r="A13" s="232" t="s">
        <v>516</v>
      </c>
      <c r="B13" s="230" t="s">
        <v>517</v>
      </c>
      <c r="C13" s="233" t="s">
        <v>529</v>
      </c>
      <c r="D13" s="230" t="s">
        <v>530</v>
      </c>
      <c r="E13" s="231">
        <v>10235.81</v>
      </c>
      <c r="F13" s="234">
        <f>(E13+$E$15+$E$16+$E$17+$E$18)/1000</f>
        <v>11.597259999999999</v>
      </c>
    </row>
    <row r="14" spans="1:7">
      <c r="A14" s="232" t="s">
        <v>518</v>
      </c>
      <c r="B14" s="230" t="s">
        <v>519</v>
      </c>
      <c r="C14" s="233" t="s">
        <v>529</v>
      </c>
      <c r="D14" s="230" t="s">
        <v>530</v>
      </c>
      <c r="E14" s="231">
        <v>7847.46</v>
      </c>
      <c r="F14" s="234">
        <f>(E14+$E$15+$E$16+$E$17+$E$18)/1000</f>
        <v>9.2089099999999977</v>
      </c>
    </row>
    <row r="15" spans="1:7">
      <c r="A15" s="232" t="s">
        <v>520</v>
      </c>
      <c r="B15" s="230" t="s">
        <v>531</v>
      </c>
      <c r="C15" s="233" t="s">
        <v>529</v>
      </c>
      <c r="D15" s="230" t="s">
        <v>530</v>
      </c>
      <c r="E15" s="231">
        <v>493.01</v>
      </c>
    </row>
    <row r="16" spans="1:7">
      <c r="A16" s="232" t="s">
        <v>522</v>
      </c>
      <c r="B16" s="230" t="s">
        <v>532</v>
      </c>
      <c r="C16" s="233" t="s">
        <v>529</v>
      </c>
      <c r="D16" s="230" t="s">
        <v>530</v>
      </c>
      <c r="E16" s="231">
        <v>436.83</v>
      </c>
    </row>
    <row r="17" spans="1:5">
      <c r="A17" s="232" t="s">
        <v>524</v>
      </c>
      <c r="B17" s="230" t="s">
        <v>533</v>
      </c>
      <c r="C17" s="233" t="s">
        <v>529</v>
      </c>
      <c r="D17" s="230" t="s">
        <v>530</v>
      </c>
      <c r="E17" s="231">
        <v>189.13</v>
      </c>
    </row>
    <row r="18" spans="1:5">
      <c r="A18" s="232" t="s">
        <v>526</v>
      </c>
      <c r="B18" s="230" t="s">
        <v>534</v>
      </c>
      <c r="C18" s="233" t="s">
        <v>529</v>
      </c>
      <c r="D18" s="230" t="s">
        <v>530</v>
      </c>
      <c r="E18" s="231">
        <v>242.48</v>
      </c>
    </row>
    <row r="21" spans="1:5">
      <c r="B21" s="235" t="s">
        <v>535</v>
      </c>
      <c r="C21" s="236">
        <v>16</v>
      </c>
      <c r="D21" s="235" t="s">
        <v>536</v>
      </c>
    </row>
    <row r="22" spans="1:5">
      <c r="B22" s="227" t="s">
        <v>513</v>
      </c>
      <c r="C22" s="227">
        <f>C21*0.4166*1.11</f>
        <v>7.3988160000000009</v>
      </c>
      <c r="D22" s="235" t="s">
        <v>536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F18"/>
  <sheetViews>
    <sheetView zoomScale="80" zoomScaleNormal="80" zoomScaleSheetLayoutView="50" workbookViewId="0">
      <selection activeCell="C19" sqref="C19:J19"/>
    </sheetView>
  </sheetViews>
  <sheetFormatPr baseColWidth="10" defaultColWidth="11.5703125" defaultRowHeight="15"/>
  <cols>
    <col min="1" max="1" width="2.85546875" style="217" customWidth="1"/>
    <col min="2" max="2" width="13.85546875" style="217" customWidth="1"/>
    <col min="3" max="3" width="19.7109375" style="217" customWidth="1"/>
    <col min="4" max="5" width="16.5703125" style="217" customWidth="1"/>
    <col min="6" max="16384" width="11.5703125" style="217"/>
  </cols>
  <sheetData>
    <row r="1" spans="2:6" s="214" customFormat="1" ht="18" customHeight="1">
      <c r="B1" s="213" t="s">
        <v>296</v>
      </c>
    </row>
    <row r="2" spans="2:6" ht="37.9" customHeight="1">
      <c r="B2" s="215" t="s">
        <v>431</v>
      </c>
      <c r="C2" s="215" t="s">
        <v>446</v>
      </c>
      <c r="D2" s="216" t="s">
        <v>432</v>
      </c>
      <c r="E2" s="216" t="s">
        <v>447</v>
      </c>
      <c r="F2" s="217" t="s">
        <v>508</v>
      </c>
    </row>
    <row r="3" spans="2:6" ht="17.45" customHeight="1">
      <c r="B3" s="212"/>
      <c r="C3" s="218" t="s">
        <v>433</v>
      </c>
      <c r="D3" s="219">
        <v>4</v>
      </c>
      <c r="E3" s="219">
        <v>5</v>
      </c>
      <c r="F3" s="217">
        <f>D3*E3</f>
        <v>20</v>
      </c>
    </row>
    <row r="4" spans="2:6" ht="17.45" customHeight="1">
      <c r="B4" s="212"/>
      <c r="C4" s="218" t="s">
        <v>434</v>
      </c>
      <c r="D4" s="219">
        <v>2</v>
      </c>
      <c r="E4" s="219">
        <v>8</v>
      </c>
      <c r="F4" s="217">
        <f t="shared" ref="F4:F13" si="0">D4*E4</f>
        <v>16</v>
      </c>
    </row>
    <row r="5" spans="2:6" ht="17.45" customHeight="1">
      <c r="B5" s="212"/>
      <c r="C5" s="218" t="s">
        <v>444</v>
      </c>
      <c r="D5" s="219">
        <v>4</v>
      </c>
      <c r="E5" s="219">
        <v>2</v>
      </c>
      <c r="F5" s="217">
        <f t="shared" si="0"/>
        <v>8</v>
      </c>
    </row>
    <row r="6" spans="2:6" ht="17.45" customHeight="1">
      <c r="B6" s="220"/>
      <c r="C6" s="221" t="s">
        <v>437</v>
      </c>
      <c r="D6" s="222">
        <v>3</v>
      </c>
      <c r="E6" s="223">
        <v>3</v>
      </c>
      <c r="F6" s="217">
        <f t="shared" si="0"/>
        <v>9</v>
      </c>
    </row>
    <row r="7" spans="2:6" ht="17.45" customHeight="1">
      <c r="B7" s="220"/>
      <c r="C7" s="221" t="s">
        <v>445</v>
      </c>
      <c r="D7" s="224">
        <v>4</v>
      </c>
      <c r="E7" s="223">
        <v>1</v>
      </c>
      <c r="F7" s="217">
        <f t="shared" si="0"/>
        <v>4</v>
      </c>
    </row>
    <row r="8" spans="2:6" ht="17.45" customHeight="1">
      <c r="B8" s="215" t="s">
        <v>438</v>
      </c>
      <c r="C8" s="215"/>
      <c r="D8" s="216"/>
      <c r="E8" s="216"/>
      <c r="F8" s="217">
        <f t="shared" si="0"/>
        <v>0</v>
      </c>
    </row>
    <row r="9" spans="2:6" ht="17.45" customHeight="1">
      <c r="B9" s="220"/>
      <c r="C9" s="221" t="s">
        <v>439</v>
      </c>
      <c r="D9" s="224">
        <v>4</v>
      </c>
      <c r="E9" s="223">
        <v>5</v>
      </c>
      <c r="F9" s="217">
        <f t="shared" si="0"/>
        <v>20</v>
      </c>
    </row>
    <row r="10" spans="2:6" ht="17.45" customHeight="1">
      <c r="B10" s="215" t="s">
        <v>429</v>
      </c>
      <c r="C10" s="215"/>
      <c r="D10" s="216"/>
      <c r="E10" s="216"/>
      <c r="F10" s="217">
        <f t="shared" si="0"/>
        <v>0</v>
      </c>
    </row>
    <row r="11" spans="2:6" ht="17.45" customHeight="1">
      <c r="B11" s="220"/>
      <c r="C11" s="221" t="s">
        <v>250</v>
      </c>
      <c r="D11" s="223">
        <v>4</v>
      </c>
      <c r="E11" s="223">
        <v>3</v>
      </c>
      <c r="F11" s="217">
        <f t="shared" si="0"/>
        <v>12</v>
      </c>
    </row>
    <row r="12" spans="2:6" ht="17.45" customHeight="1">
      <c r="B12" s="220"/>
      <c r="C12" s="221" t="s">
        <v>249</v>
      </c>
      <c r="D12" s="223">
        <v>4</v>
      </c>
      <c r="E12" s="223">
        <v>3</v>
      </c>
      <c r="F12" s="217">
        <f t="shared" si="0"/>
        <v>12</v>
      </c>
    </row>
    <row r="13" spans="2:6" ht="17.45" customHeight="1">
      <c r="B13" s="220"/>
      <c r="C13" s="221" t="s">
        <v>441</v>
      </c>
      <c r="D13" s="223">
        <v>4</v>
      </c>
      <c r="E13" s="223">
        <v>3</v>
      </c>
      <c r="F13" s="217">
        <f t="shared" si="0"/>
        <v>12</v>
      </c>
    </row>
    <row r="17" spans="3:4">
      <c r="C17" s="225" t="s">
        <v>506</v>
      </c>
      <c r="D17" s="226">
        <f>SUM(D3:D5)+SUM(D11:D13)+SUM(D7)</f>
        <v>26</v>
      </c>
    </row>
    <row r="18" spans="3:4">
      <c r="C18" s="225" t="s">
        <v>507</v>
      </c>
      <c r="D18" s="226">
        <f>D5+D9</f>
        <v>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0000"/>
  </sheetPr>
  <dimension ref="B1:O13"/>
  <sheetViews>
    <sheetView showGridLines="0" workbookViewId="0">
      <selection activeCell="C23" sqref="C23"/>
    </sheetView>
  </sheetViews>
  <sheetFormatPr baseColWidth="10" defaultRowHeight="12.75"/>
  <cols>
    <col min="1" max="1" width="1.85546875" customWidth="1"/>
    <col min="2" max="2" width="35.140625" customWidth="1"/>
    <col min="6" max="6" width="2.140625" customWidth="1"/>
    <col min="7" max="7" width="33.42578125" customWidth="1"/>
    <col min="8" max="10" width="13.28515625" customWidth="1"/>
    <col min="11" max="11" width="2.28515625" customWidth="1"/>
    <col min="12" max="12" width="28.42578125" customWidth="1"/>
    <col min="13" max="15" width="17.5703125" customWidth="1"/>
  </cols>
  <sheetData>
    <row r="1" spans="2:15" ht="9" customHeight="1"/>
    <row r="2" spans="2:15" ht="25.5" customHeight="1">
      <c r="B2" s="1008" t="s">
        <v>1872</v>
      </c>
      <c r="C2" s="1008"/>
      <c r="D2" s="1008"/>
      <c r="E2" s="1008"/>
      <c r="G2" s="1008" t="s">
        <v>1873</v>
      </c>
      <c r="H2" s="1008"/>
      <c r="I2" s="1008"/>
      <c r="J2" s="1008"/>
      <c r="L2" s="1008" t="s">
        <v>1873</v>
      </c>
      <c r="M2" s="1008"/>
      <c r="N2" s="1008"/>
      <c r="O2" s="1008"/>
    </row>
    <row r="3" spans="2:15" ht="14.25" customHeight="1">
      <c r="B3" s="675" t="s">
        <v>1660</v>
      </c>
      <c r="C3" s="1007"/>
      <c r="D3" s="1007"/>
      <c r="E3" s="1007"/>
      <c r="G3" s="675" t="s">
        <v>1660</v>
      </c>
      <c r="H3" s="1007"/>
      <c r="I3" s="1007"/>
      <c r="J3" s="1007"/>
      <c r="L3" s="675" t="s">
        <v>1660</v>
      </c>
      <c r="M3" s="1007"/>
      <c r="N3" s="1007"/>
      <c r="O3" s="1007"/>
    </row>
    <row r="4" spans="2:15" ht="14.25" customHeight="1">
      <c r="B4" s="675"/>
      <c r="C4" s="676" t="s">
        <v>1661</v>
      </c>
      <c r="D4" s="676" t="s">
        <v>361</v>
      </c>
      <c r="E4" s="676" t="s">
        <v>1662</v>
      </c>
      <c r="G4" s="675"/>
      <c r="H4" s="676" t="s">
        <v>1661</v>
      </c>
      <c r="I4" s="676" t="s">
        <v>361</v>
      </c>
      <c r="J4" s="676" t="s">
        <v>1662</v>
      </c>
      <c r="L4" s="675"/>
      <c r="M4" s="688" t="s">
        <v>1661</v>
      </c>
      <c r="N4" s="688" t="s">
        <v>361</v>
      </c>
      <c r="O4" s="688" t="s">
        <v>1662</v>
      </c>
    </row>
    <row r="5" spans="2:15" ht="14.25" customHeight="1">
      <c r="B5" s="681" t="s">
        <v>1871</v>
      </c>
      <c r="C5" s="682" t="e">
        <f>FCR5a!$AF66/60</f>
        <v>#REF!</v>
      </c>
      <c r="D5" s="682" t="e">
        <f>FCR5a!$AN66/60</f>
        <v>#REF!</v>
      </c>
      <c r="E5" s="683" t="e">
        <f>+SUM(C5:D5)</f>
        <v>#REF!</v>
      </c>
      <c r="G5" s="681" t="s">
        <v>1871</v>
      </c>
      <c r="H5" s="682" t="e">
        <f>'FCL3aVR=0'!$AA66/36</f>
        <v>#REF!</v>
      </c>
      <c r="I5" s="682" t="e">
        <f>'FCL3aVR=0'!$AI66/36</f>
        <v>#REF!</v>
      </c>
      <c r="J5" s="683" t="e">
        <f>+SUM(H5:I5)</f>
        <v>#REF!</v>
      </c>
      <c r="L5" s="681" t="s">
        <v>1871</v>
      </c>
      <c r="M5" s="682" t="e">
        <f>#REF!/60</f>
        <v>#REF!</v>
      </c>
      <c r="N5" s="682" t="e">
        <f>#REF!/60</f>
        <v>#REF!</v>
      </c>
      <c r="O5" s="683" t="e">
        <f>+SUM(M5:N5)</f>
        <v>#REF!</v>
      </c>
    </row>
    <row r="6" spans="2:15" ht="14.25" customHeight="1">
      <c r="B6" s="681" t="s">
        <v>259</v>
      </c>
      <c r="C6" s="684" t="e">
        <f>FCR5a!$AG66/60</f>
        <v>#REF!</v>
      </c>
      <c r="D6" s="684" t="e">
        <f>FCR5a!$AO66/60</f>
        <v>#REF!</v>
      </c>
      <c r="E6" s="685" t="e">
        <f>+SUM(C6:D6)</f>
        <v>#REF!</v>
      </c>
      <c r="G6" s="681" t="s">
        <v>259</v>
      </c>
      <c r="H6" s="684" t="e">
        <f>'FCL3aVR=0'!$AB66/36</f>
        <v>#REF!</v>
      </c>
      <c r="I6" s="684" t="e">
        <f>'FCL3aVR=0'!$AJ66/36</f>
        <v>#REF!</v>
      </c>
      <c r="J6" s="685" t="e">
        <f>+SUM(H6:I6)</f>
        <v>#REF!</v>
      </c>
      <c r="L6" s="681" t="s">
        <v>259</v>
      </c>
      <c r="M6" s="684" t="e">
        <f>#REF!/60</f>
        <v>#REF!</v>
      </c>
      <c r="N6" s="684" t="e">
        <f>#REF!/60</f>
        <v>#REF!</v>
      </c>
      <c r="O6" s="685" t="e">
        <f>+SUM(M6:N6)</f>
        <v>#REF!</v>
      </c>
    </row>
    <row r="7" spans="2:15" ht="14.25" customHeight="1">
      <c r="B7" s="678" t="s">
        <v>1669</v>
      </c>
      <c r="C7" s="686" t="e">
        <f>5%*C5</f>
        <v>#REF!</v>
      </c>
      <c r="D7" s="686" t="e">
        <f>4.5%*D5</f>
        <v>#REF!</v>
      </c>
      <c r="E7" s="680" t="e">
        <f>4.5%*E5</f>
        <v>#REF!</v>
      </c>
      <c r="G7" s="678" t="s">
        <v>1669</v>
      </c>
      <c r="H7" s="686" t="e">
        <f>5%*H5</f>
        <v>#REF!</v>
      </c>
      <c r="I7" s="686" t="e">
        <f>4.5%*I5</f>
        <v>#REF!</v>
      </c>
      <c r="J7" s="680" t="e">
        <f>4.5%*J5</f>
        <v>#REF!</v>
      </c>
      <c r="L7" s="678" t="s">
        <v>1669</v>
      </c>
      <c r="M7" s="686" t="e">
        <f>5%*M5</f>
        <v>#REF!</v>
      </c>
      <c r="N7" s="686" t="e">
        <f>4.5%*N5</f>
        <v>#REF!</v>
      </c>
      <c r="O7" s="680" t="e">
        <f>4.5%*O5</f>
        <v>#REF!</v>
      </c>
    </row>
    <row r="8" spans="2:15" ht="14.25" customHeight="1">
      <c r="B8" s="678" t="s">
        <v>1663</v>
      </c>
      <c r="C8" s="686" t="e">
        <f>+C5-SUM(C6:C7)</f>
        <v>#REF!</v>
      </c>
      <c r="D8" s="686" t="e">
        <f t="shared" ref="D8" si="0">+D5-SUM(D6:D7)</f>
        <v>#REF!</v>
      </c>
      <c r="E8" s="679" t="e">
        <f>+E5-SUM(E6:E7)</f>
        <v>#REF!</v>
      </c>
      <c r="G8" s="678" t="s">
        <v>1663</v>
      </c>
      <c r="H8" s="686" t="e">
        <f>+H5-SUM(H6:H7)</f>
        <v>#REF!</v>
      </c>
      <c r="I8" s="686" t="e">
        <f t="shared" ref="I8" si="1">+I5-SUM(I6:I7)</f>
        <v>#REF!</v>
      </c>
      <c r="J8" s="679" t="e">
        <f>+J5-SUM(J6:J7)</f>
        <v>#REF!</v>
      </c>
      <c r="L8" s="678" t="s">
        <v>1663</v>
      </c>
      <c r="M8" s="686" t="e">
        <f>+M5-SUM(M6:M7)</f>
        <v>#REF!</v>
      </c>
      <c r="N8" s="686" t="e">
        <f t="shared" ref="N8" si="2">+N5-SUM(N6:N7)</f>
        <v>#REF!</v>
      </c>
      <c r="O8" s="679" t="e">
        <f>+O5-SUM(O6:O7)</f>
        <v>#REF!</v>
      </c>
    </row>
    <row r="9" spans="2:15" ht="14.25" customHeight="1">
      <c r="B9" s="678" t="s">
        <v>1664</v>
      </c>
      <c r="C9" s="686" t="e">
        <f>4%*C5</f>
        <v>#REF!</v>
      </c>
      <c r="D9" s="686" t="e">
        <f t="shared" ref="D9" si="3">4%*D5</f>
        <v>#REF!</v>
      </c>
      <c r="E9" s="680" t="e">
        <f>4%*E5</f>
        <v>#REF!</v>
      </c>
      <c r="G9" s="678" t="s">
        <v>1664</v>
      </c>
      <c r="H9" s="686" t="e">
        <f>4%*H5</f>
        <v>#REF!</v>
      </c>
      <c r="I9" s="686" t="e">
        <f t="shared" ref="I9" si="4">4%*I5</f>
        <v>#REF!</v>
      </c>
      <c r="J9" s="680" t="e">
        <f>4%*J5</f>
        <v>#REF!</v>
      </c>
      <c r="L9" s="678" t="s">
        <v>1664</v>
      </c>
      <c r="M9" s="686" t="e">
        <f>4%*M5</f>
        <v>#REF!</v>
      </c>
      <c r="N9" s="686" t="e">
        <f t="shared" ref="N9" si="5">4%*N5</f>
        <v>#REF!</v>
      </c>
      <c r="O9" s="680" t="e">
        <f>4%*O5</f>
        <v>#REF!</v>
      </c>
    </row>
    <row r="10" spans="2:15" ht="14.25" customHeight="1">
      <c r="B10" s="678" t="s">
        <v>1665</v>
      </c>
      <c r="C10" s="686" t="e">
        <f>+C8-C9</f>
        <v>#REF!</v>
      </c>
      <c r="D10" s="686" t="e">
        <f t="shared" ref="D10" si="6">+D8-D9</f>
        <v>#REF!</v>
      </c>
      <c r="E10" s="679" t="e">
        <f>+E8-E9</f>
        <v>#REF!</v>
      </c>
      <c r="G10" s="678" t="s">
        <v>1665</v>
      </c>
      <c r="H10" s="686" t="e">
        <f>+H8-H9</f>
        <v>#REF!</v>
      </c>
      <c r="I10" s="686" t="e">
        <f t="shared" ref="I10" si="7">+I8-I9</f>
        <v>#REF!</v>
      </c>
      <c r="J10" s="679" t="e">
        <f>+J8-J9</f>
        <v>#REF!</v>
      </c>
      <c r="L10" s="678" t="s">
        <v>1665</v>
      </c>
      <c r="M10" s="686" t="e">
        <f>+M8-M9</f>
        <v>#REF!</v>
      </c>
      <c r="N10" s="686" t="e">
        <f t="shared" ref="N10" si="8">+N8-N9</f>
        <v>#REF!</v>
      </c>
      <c r="O10" s="679" t="e">
        <f>+O8-O9</f>
        <v>#REF!</v>
      </c>
    </row>
    <row r="11" spans="2:15" ht="14.25" customHeight="1">
      <c r="B11" s="678" t="s">
        <v>1666</v>
      </c>
      <c r="C11" s="686" t="e">
        <f>3%*C5</f>
        <v>#REF!</v>
      </c>
      <c r="D11" s="686" t="e">
        <f>3%*D5</f>
        <v>#REF!</v>
      </c>
      <c r="E11" s="680" t="e">
        <f>3%*E5</f>
        <v>#REF!</v>
      </c>
      <c r="G11" s="678" t="s">
        <v>1666</v>
      </c>
      <c r="H11" s="686" t="e">
        <f>3%*H5</f>
        <v>#REF!</v>
      </c>
      <c r="I11" s="686" t="e">
        <f>3%*I5</f>
        <v>#REF!</v>
      </c>
      <c r="J11" s="680" t="e">
        <f>3%*J5</f>
        <v>#REF!</v>
      </c>
      <c r="L11" s="678" t="s">
        <v>1666</v>
      </c>
      <c r="M11" s="686" t="e">
        <f>3%*M5</f>
        <v>#REF!</v>
      </c>
      <c r="N11" s="686" t="e">
        <f>3%*N5</f>
        <v>#REF!</v>
      </c>
      <c r="O11" s="680" t="e">
        <f>3%*O5</f>
        <v>#REF!</v>
      </c>
    </row>
    <row r="12" spans="2:15" ht="14.25" customHeight="1">
      <c r="B12" s="678" t="s">
        <v>1667</v>
      </c>
      <c r="C12" s="686" t="e">
        <f>+C10-C11</f>
        <v>#REF!</v>
      </c>
      <c r="D12" s="686" t="e">
        <f>+D10-D11</f>
        <v>#REF!</v>
      </c>
      <c r="E12" s="679" t="e">
        <f>+E10-E11</f>
        <v>#REF!</v>
      </c>
      <c r="G12" s="678" t="s">
        <v>1667</v>
      </c>
      <c r="H12" s="686" t="e">
        <f>+H10-H11</f>
        <v>#REF!</v>
      </c>
      <c r="I12" s="686" t="e">
        <f>+I10-I11</f>
        <v>#REF!</v>
      </c>
      <c r="J12" s="679" t="e">
        <f>+J10-J11</f>
        <v>#REF!</v>
      </c>
      <c r="L12" s="678" t="s">
        <v>1667</v>
      </c>
      <c r="M12" s="686" t="e">
        <f>+M10-M11</f>
        <v>#REF!</v>
      </c>
      <c r="N12" s="686" t="e">
        <f>+N10-N11</f>
        <v>#REF!</v>
      </c>
      <c r="O12" s="679" t="e">
        <f>+O10-O11</f>
        <v>#REF!</v>
      </c>
    </row>
    <row r="13" spans="2:15" ht="14.25" customHeight="1">
      <c r="B13" s="675" t="s">
        <v>1668</v>
      </c>
      <c r="C13" s="677" t="e">
        <f t="shared" ref="C13:D13" si="9">+C12/C5</f>
        <v>#REF!</v>
      </c>
      <c r="D13" s="677" t="e">
        <f t="shared" si="9"/>
        <v>#REF!</v>
      </c>
      <c r="E13" s="677" t="e">
        <f>+E12/E5</f>
        <v>#REF!</v>
      </c>
      <c r="G13" s="675" t="s">
        <v>1668</v>
      </c>
      <c r="H13" s="677" t="e">
        <f t="shared" ref="H13:I13" si="10">+H12/H5</f>
        <v>#REF!</v>
      </c>
      <c r="I13" s="677" t="e">
        <f t="shared" si="10"/>
        <v>#REF!</v>
      </c>
      <c r="J13" s="677" t="e">
        <f>+J12/J5</f>
        <v>#REF!</v>
      </c>
      <c r="L13" s="675" t="s">
        <v>1668</v>
      </c>
      <c r="M13" s="677" t="e">
        <f>+M12/M5</f>
        <v>#REF!</v>
      </c>
      <c r="N13" s="677" t="e">
        <f>+N12/N5</f>
        <v>#REF!</v>
      </c>
      <c r="O13" s="677" t="e">
        <f>+O12/O5</f>
        <v>#REF!</v>
      </c>
    </row>
  </sheetData>
  <mergeCells count="6">
    <mergeCell ref="C3:E3"/>
    <mergeCell ref="B2:E2"/>
    <mergeCell ref="G2:J2"/>
    <mergeCell ref="H3:J3"/>
    <mergeCell ref="L2:O2"/>
    <mergeCell ref="M3:O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rgb="FFFF0000"/>
  </sheetPr>
  <dimension ref="A1:K53"/>
  <sheetViews>
    <sheetView showGridLines="0" zoomScale="80" zoomScaleNormal="80" zoomScaleSheetLayoutView="80" workbookViewId="0">
      <selection activeCell="B3" sqref="B3"/>
    </sheetView>
  </sheetViews>
  <sheetFormatPr baseColWidth="10" defaultColWidth="11.42578125" defaultRowHeight="12.75"/>
  <cols>
    <col min="1" max="1" width="11.42578125" style="3" customWidth="1"/>
    <col min="2" max="2" width="51.7109375" style="3" customWidth="1"/>
    <col min="3" max="3" width="31.28515625" style="3" bestFit="1" customWidth="1"/>
    <col min="4" max="4" width="12" style="3" bestFit="1" customWidth="1"/>
    <col min="5" max="5" width="21.140625" style="95" customWidth="1"/>
    <col min="6" max="7" width="17.28515625" style="3" customWidth="1"/>
    <col min="8" max="8" width="18.42578125" style="3" customWidth="1"/>
    <col min="9" max="16384" width="11.42578125" style="3"/>
  </cols>
  <sheetData>
    <row r="1" spans="1:8" s="2" customFormat="1" ht="20.100000000000001" customHeight="1">
      <c r="A1" s="5" t="s">
        <v>105</v>
      </c>
      <c r="B1" s="6">
        <v>44266</v>
      </c>
      <c r="C1" s="5" t="s">
        <v>106</v>
      </c>
      <c r="D1" s="102" t="e">
        <f>#REF!</f>
        <v>#REF!</v>
      </c>
      <c r="E1" s="4"/>
    </row>
    <row r="2" spans="1:8" ht="13.5" thickBot="1"/>
    <row r="3" spans="1:8" s="1" customFormat="1" ht="61.5" customHeight="1" thickTop="1" thickBot="1">
      <c r="A3" s="124"/>
      <c r="B3" s="124"/>
      <c r="C3" s="124"/>
      <c r="D3" s="124"/>
      <c r="E3" s="237" t="s">
        <v>1730</v>
      </c>
      <c r="F3" s="237" t="s">
        <v>1731</v>
      </c>
      <c r="G3" s="237" t="s">
        <v>1746</v>
      </c>
      <c r="H3" s="237" t="s">
        <v>1746</v>
      </c>
    </row>
    <row r="4" spans="1:8" s="59" customFormat="1" ht="30" customHeight="1" thickTop="1" thickBot="1">
      <c r="A4" s="1009" t="s">
        <v>252</v>
      </c>
      <c r="B4" s="1010"/>
      <c r="C4" s="1010"/>
      <c r="D4" s="1011"/>
      <c r="E4" s="58"/>
      <c r="F4" s="58"/>
      <c r="G4" s="58"/>
      <c r="H4" s="58"/>
    </row>
    <row r="5" spans="1:8" s="61" customFormat="1" ht="30" customHeight="1" thickTop="1" thickBot="1">
      <c r="A5" s="1009" t="s">
        <v>253</v>
      </c>
      <c r="B5" s="1010"/>
      <c r="C5" s="1010"/>
      <c r="D5" s="1011"/>
      <c r="E5" s="60" t="s">
        <v>254</v>
      </c>
      <c r="F5" s="60" t="s">
        <v>254</v>
      </c>
      <c r="G5" s="60" t="s">
        <v>254</v>
      </c>
      <c r="H5" s="60" t="s">
        <v>254</v>
      </c>
    </row>
    <row r="6" spans="1:8" s="59" customFormat="1" ht="15" customHeight="1" thickTop="1" thickBot="1">
      <c r="A6" s="1018" t="s">
        <v>1764</v>
      </c>
      <c r="B6" s="1021" t="s">
        <v>255</v>
      </c>
      <c r="C6" s="62" t="s">
        <v>256</v>
      </c>
      <c r="D6" s="63" t="s">
        <v>257</v>
      </c>
      <c r="E6" s="138">
        <f>S_!H15</f>
        <v>171.63369393209592</v>
      </c>
      <c r="F6" s="138"/>
      <c r="G6" s="138"/>
      <c r="H6" s="138"/>
    </row>
    <row r="7" spans="1:8" s="59" customFormat="1" ht="15" customHeight="1" thickBot="1">
      <c r="A7" s="1019"/>
      <c r="B7" s="1022"/>
      <c r="C7" s="64" t="s">
        <v>258</v>
      </c>
      <c r="D7" s="65" t="s">
        <v>257</v>
      </c>
      <c r="E7" s="139">
        <f>S_!H10+S_!H12</f>
        <v>290.04266545919978</v>
      </c>
      <c r="F7" s="139"/>
      <c r="G7" s="139"/>
      <c r="H7" s="139"/>
    </row>
    <row r="8" spans="1:8" s="59" customFormat="1" ht="20.25" customHeight="1" thickBot="1">
      <c r="A8" s="1019"/>
      <c r="B8" s="1023"/>
      <c r="C8" s="140" t="s">
        <v>259</v>
      </c>
      <c r="D8" s="141" t="s">
        <v>257</v>
      </c>
      <c r="E8" s="139">
        <f>(E6+E7)</f>
        <v>461.6763593912957</v>
      </c>
      <c r="F8" s="139"/>
      <c r="G8" s="139"/>
      <c r="H8" s="139"/>
    </row>
    <row r="9" spans="1:8" s="59" customFormat="1" ht="22.15" customHeight="1" thickTop="1" thickBot="1">
      <c r="A9" s="1019"/>
      <c r="B9" s="1012" t="s">
        <v>448</v>
      </c>
      <c r="C9" s="67" t="s">
        <v>449</v>
      </c>
      <c r="D9" s="68" t="s">
        <v>257</v>
      </c>
      <c r="E9" s="142">
        <f>S_!H18</f>
        <v>51.809883537928854</v>
      </c>
      <c r="F9" s="142"/>
      <c r="G9" s="142"/>
      <c r="H9" s="142"/>
    </row>
    <row r="10" spans="1:8" s="59" customFormat="1" ht="22.15" customHeight="1" thickTop="1" thickBot="1">
      <c r="A10" s="1019"/>
      <c r="B10" s="1013"/>
      <c r="C10" s="67" t="s">
        <v>161</v>
      </c>
      <c r="D10" s="68" t="s">
        <v>257</v>
      </c>
      <c r="E10" s="142">
        <f>S_!H24</f>
        <v>725.33262497694159</v>
      </c>
      <c r="F10" s="142"/>
      <c r="G10" s="142"/>
      <c r="H10" s="142"/>
    </row>
    <row r="11" spans="1:8" s="59" customFormat="1" ht="22.15" customHeight="1" thickTop="1" thickBot="1">
      <c r="A11" s="1019"/>
      <c r="B11" s="66" t="s">
        <v>450</v>
      </c>
      <c r="C11" s="67" t="s">
        <v>451</v>
      </c>
      <c r="D11" s="68" t="s">
        <v>257</v>
      </c>
      <c r="E11" s="142">
        <f>S_!H29</f>
        <v>6.7624999999999993</v>
      </c>
      <c r="F11" s="142"/>
      <c r="G11" s="142"/>
      <c r="H11" s="142"/>
    </row>
    <row r="12" spans="1:8" s="59" customFormat="1" ht="22.15" customHeight="1" thickTop="1" thickBot="1">
      <c r="A12" s="1019"/>
      <c r="B12" s="69" t="s">
        <v>452</v>
      </c>
      <c r="C12" s="67" t="s">
        <v>453</v>
      </c>
      <c r="D12" s="68" t="s">
        <v>257</v>
      </c>
      <c r="E12" s="142">
        <v>0</v>
      </c>
      <c r="F12" s="142"/>
      <c r="G12" s="142"/>
      <c r="H12" s="142"/>
    </row>
    <row r="13" spans="1:8" s="59" customFormat="1" ht="22.15" customHeight="1" thickTop="1" thickBot="1">
      <c r="A13" s="1019"/>
      <c r="B13" s="70" t="s">
        <v>366</v>
      </c>
      <c r="C13" s="67" t="s">
        <v>454</v>
      </c>
      <c r="D13" s="68" t="s">
        <v>257</v>
      </c>
      <c r="E13" s="142" t="e">
        <f>S_!#REF!</f>
        <v>#REF!</v>
      </c>
      <c r="F13" s="142"/>
      <c r="G13" s="142"/>
      <c r="H13" s="142"/>
    </row>
    <row r="14" spans="1:8" s="59" customFormat="1" ht="22.15" customHeight="1" thickTop="1" thickBot="1">
      <c r="A14" s="1020"/>
      <c r="B14" s="70" t="s">
        <v>260</v>
      </c>
      <c r="C14" s="67" t="s">
        <v>261</v>
      </c>
      <c r="D14" s="68" t="s">
        <v>257</v>
      </c>
      <c r="E14" s="142" t="e">
        <f>S_!#REF!</f>
        <v>#REF!</v>
      </c>
      <c r="F14" s="142"/>
      <c r="G14" s="142"/>
      <c r="H14" s="142"/>
    </row>
    <row r="15" spans="1:8" s="59" customFormat="1" ht="9.75" customHeight="1" thickTop="1" thickBot="1">
      <c r="A15" s="597"/>
      <c r="B15" s="598"/>
      <c r="C15" s="598"/>
      <c r="D15" s="599"/>
      <c r="E15" s="600"/>
      <c r="F15" s="600"/>
      <c r="G15" s="600"/>
      <c r="H15" s="600"/>
    </row>
    <row r="16" spans="1:8" s="59" customFormat="1" ht="22.15" customHeight="1" thickTop="1" thickBot="1">
      <c r="A16" s="1018" t="s">
        <v>1765</v>
      </c>
      <c r="B16" s="1021" t="s">
        <v>255</v>
      </c>
      <c r="C16" s="62" t="s">
        <v>256</v>
      </c>
      <c r="D16" s="63" t="s">
        <v>257</v>
      </c>
      <c r="E16" s="138" t="e">
        <f>S_!#REF!</f>
        <v>#REF!</v>
      </c>
      <c r="F16" s="138"/>
      <c r="G16" s="138"/>
      <c r="H16" s="138"/>
    </row>
    <row r="17" spans="1:11" s="59" customFormat="1" ht="22.15" customHeight="1" thickBot="1">
      <c r="A17" s="1019"/>
      <c r="B17" s="1022"/>
      <c r="C17" s="64" t="s">
        <v>258</v>
      </c>
      <c r="D17" s="65" t="s">
        <v>257</v>
      </c>
      <c r="E17" s="139" t="e">
        <f>S_!#REF!+S_!#REF!</f>
        <v>#REF!</v>
      </c>
      <c r="F17" s="139"/>
      <c r="G17" s="139"/>
      <c r="H17" s="139"/>
    </row>
    <row r="18" spans="1:11" s="59" customFormat="1" ht="22.15" customHeight="1" thickBot="1">
      <c r="A18" s="1019"/>
      <c r="B18" s="1023"/>
      <c r="C18" s="140" t="s">
        <v>259</v>
      </c>
      <c r="D18" s="141" t="s">
        <v>257</v>
      </c>
      <c r="E18" s="139" t="e">
        <f>SUM(E16:E17)</f>
        <v>#REF!</v>
      </c>
      <c r="F18" s="139"/>
      <c r="G18" s="139"/>
      <c r="H18" s="139"/>
    </row>
    <row r="19" spans="1:11" s="59" customFormat="1" ht="22.15" customHeight="1" thickTop="1" thickBot="1">
      <c r="A19" s="1019"/>
      <c r="B19" s="1012" t="s">
        <v>448</v>
      </c>
      <c r="C19" s="67" t="s">
        <v>449</v>
      </c>
      <c r="D19" s="68" t="s">
        <v>257</v>
      </c>
      <c r="E19" s="142" t="e">
        <f>S_!#REF!</f>
        <v>#REF!</v>
      </c>
      <c r="F19" s="142"/>
      <c r="G19" s="142"/>
      <c r="H19" s="142"/>
    </row>
    <row r="20" spans="1:11" s="59" customFormat="1" ht="22.15" customHeight="1" thickTop="1" thickBot="1">
      <c r="A20" s="1019"/>
      <c r="B20" s="1013"/>
      <c r="C20" s="67" t="s">
        <v>161</v>
      </c>
      <c r="D20" s="68" t="s">
        <v>257</v>
      </c>
      <c r="E20" s="142" t="e">
        <f>S_!#REF!</f>
        <v>#REF!</v>
      </c>
      <c r="F20" s="142"/>
      <c r="G20" s="142"/>
      <c r="H20" s="142"/>
    </row>
    <row r="21" spans="1:11" s="59" customFormat="1" ht="22.15" customHeight="1" thickTop="1" thickBot="1">
      <c r="A21" s="1019"/>
      <c r="B21" s="66" t="s">
        <v>450</v>
      </c>
      <c r="C21" s="67" t="s">
        <v>451</v>
      </c>
      <c r="D21" s="68" t="s">
        <v>257</v>
      </c>
      <c r="E21" s="142" t="e">
        <f>+S_!#REF!</f>
        <v>#REF!</v>
      </c>
      <c r="F21" s="142"/>
      <c r="G21" s="142"/>
      <c r="H21" s="142"/>
    </row>
    <row r="22" spans="1:11" s="59" customFormat="1" ht="22.15" customHeight="1" thickTop="1" thickBot="1">
      <c r="A22" s="1019"/>
      <c r="B22" s="69" t="s">
        <v>452</v>
      </c>
      <c r="C22" s="67" t="s">
        <v>453</v>
      </c>
      <c r="D22" s="68" t="s">
        <v>257</v>
      </c>
      <c r="E22" s="142"/>
      <c r="F22" s="142"/>
      <c r="G22" s="142"/>
      <c r="H22" s="142"/>
    </row>
    <row r="23" spans="1:11" s="59" customFormat="1" ht="22.15" customHeight="1" thickTop="1" thickBot="1">
      <c r="A23" s="1019"/>
      <c r="B23" s="70" t="s">
        <v>366</v>
      </c>
      <c r="C23" s="67" t="s">
        <v>454</v>
      </c>
      <c r="D23" s="68" t="s">
        <v>257</v>
      </c>
      <c r="E23" s="142" t="e">
        <f>S_!#REF!</f>
        <v>#REF!</v>
      </c>
      <c r="F23" s="142"/>
      <c r="G23" s="142"/>
      <c r="H23" s="142"/>
    </row>
    <row r="24" spans="1:11" s="59" customFormat="1" ht="22.15" customHeight="1" thickTop="1" thickBot="1">
      <c r="A24" s="1020"/>
      <c r="B24" s="70" t="s">
        <v>260</v>
      </c>
      <c r="C24" s="67" t="s">
        <v>261</v>
      </c>
      <c r="D24" s="68" t="s">
        <v>257</v>
      </c>
      <c r="E24" s="142" t="e">
        <f>S_!#REF!</f>
        <v>#REF!</v>
      </c>
      <c r="F24" s="142"/>
      <c r="G24" s="142"/>
      <c r="H24" s="142"/>
      <c r="K24" s="601" t="e">
        <f>E28+E33+E37+E41</f>
        <v>#REF!</v>
      </c>
    </row>
    <row r="25" spans="1:11" s="59" customFormat="1" ht="7.5" customHeight="1" thickTop="1" thickBot="1">
      <c r="A25" s="1030"/>
      <c r="B25" s="1031"/>
      <c r="C25" s="1031"/>
      <c r="D25" s="1031"/>
      <c r="E25" s="1031"/>
      <c r="F25" s="1031"/>
      <c r="G25" s="1031"/>
      <c r="H25" s="1031"/>
    </row>
    <row r="26" spans="1:11" s="59" customFormat="1" ht="15" customHeight="1" thickTop="1">
      <c r="A26" s="1024" t="s">
        <v>1766</v>
      </c>
      <c r="B26" s="1025"/>
      <c r="C26" s="1014" t="s">
        <v>455</v>
      </c>
      <c r="D26" s="1015"/>
      <c r="E26" s="143"/>
      <c r="F26" s="143"/>
      <c r="G26" s="143"/>
      <c r="H26" s="143"/>
    </row>
    <row r="27" spans="1:11" s="59" customFormat="1" ht="15" customHeight="1">
      <c r="A27" s="1026"/>
      <c r="B27" s="1027"/>
      <c r="C27" s="71" t="s">
        <v>262</v>
      </c>
      <c r="D27" s="72" t="s">
        <v>257</v>
      </c>
      <c r="E27" s="144" t="e">
        <f>SUM(E8:E14)</f>
        <v>#REF!</v>
      </c>
      <c r="F27" s="144"/>
      <c r="G27" s="144"/>
      <c r="H27" s="144"/>
    </row>
    <row r="28" spans="1:11" s="59" customFormat="1" ht="15" customHeight="1">
      <c r="A28" s="1026"/>
      <c r="B28" s="1027"/>
      <c r="C28" s="73" t="s">
        <v>263</v>
      </c>
      <c r="D28" s="74" t="s">
        <v>257</v>
      </c>
      <c r="E28" s="145" t="e">
        <f>#REF!*#REF!/D1</f>
        <v>#REF!</v>
      </c>
      <c r="F28" s="145"/>
      <c r="G28" s="145"/>
      <c r="H28" s="145"/>
    </row>
    <row r="29" spans="1:11" s="59" customFormat="1" ht="15" customHeight="1" thickBot="1">
      <c r="A29" s="1028"/>
      <c r="B29" s="1029"/>
      <c r="C29" s="1016" t="s">
        <v>264</v>
      </c>
      <c r="D29" s="1017"/>
      <c r="E29" s="146" t="e">
        <f>E28/E27</f>
        <v>#REF!</v>
      </c>
      <c r="F29" s="146"/>
      <c r="G29" s="146"/>
      <c r="H29" s="146"/>
    </row>
    <row r="30" spans="1:11" s="59" customFormat="1" ht="7.5" customHeight="1" thickTop="1" thickBot="1">
      <c r="A30" s="638"/>
      <c r="B30" s="639"/>
      <c r="C30" s="639"/>
      <c r="D30" s="639"/>
      <c r="E30" s="639"/>
      <c r="F30" s="639"/>
      <c r="G30" s="639"/>
      <c r="H30" s="639"/>
    </row>
    <row r="31" spans="1:11" s="59" customFormat="1" ht="22.15" customHeight="1" thickTop="1">
      <c r="A31" s="1024" t="s">
        <v>1767</v>
      </c>
      <c r="B31" s="1025"/>
      <c r="C31" s="1014" t="s">
        <v>455</v>
      </c>
      <c r="D31" s="1015"/>
      <c r="E31" s="143"/>
      <c r="F31" s="143"/>
      <c r="G31" s="143"/>
      <c r="H31" s="143"/>
    </row>
    <row r="32" spans="1:11" s="59" customFormat="1" ht="22.15" customHeight="1">
      <c r="A32" s="1026"/>
      <c r="B32" s="1027"/>
      <c r="C32" s="71" t="s">
        <v>262</v>
      </c>
      <c r="D32" s="72" t="s">
        <v>257</v>
      </c>
      <c r="E32" s="144" t="e">
        <f>SUM(E18:E24)</f>
        <v>#REF!</v>
      </c>
      <c r="F32" s="144"/>
      <c r="G32" s="144"/>
      <c r="H32" s="144"/>
    </row>
    <row r="33" spans="1:11" s="59" customFormat="1" ht="22.15" customHeight="1">
      <c r="A33" s="1026"/>
      <c r="B33" s="1027"/>
      <c r="C33" s="73" t="s">
        <v>263</v>
      </c>
      <c r="D33" s="74" t="s">
        <v>257</v>
      </c>
      <c r="E33" s="145" t="e">
        <f>#REF!*#REF!/TC!D1</f>
        <v>#REF!</v>
      </c>
      <c r="F33" s="145"/>
      <c r="G33" s="145"/>
      <c r="H33" s="145"/>
    </row>
    <row r="34" spans="1:11" s="59" customFormat="1" ht="22.15" customHeight="1" thickBot="1">
      <c r="A34" s="1028"/>
      <c r="B34" s="1029"/>
      <c r="C34" s="1016" t="s">
        <v>264</v>
      </c>
      <c r="D34" s="1017"/>
      <c r="E34" s="146" t="e">
        <f>E33/E32</f>
        <v>#REF!</v>
      </c>
      <c r="F34" s="146"/>
      <c r="G34" s="146"/>
      <c r="H34" s="146"/>
    </row>
    <row r="35" spans="1:11" s="59" customFormat="1" ht="15" customHeight="1" thickTop="1">
      <c r="A35" s="1024" t="s">
        <v>1804</v>
      </c>
      <c r="B35" s="1025"/>
      <c r="C35" s="1014" t="s">
        <v>455</v>
      </c>
      <c r="D35" s="1015"/>
      <c r="E35" s="143"/>
      <c r="F35" s="143"/>
      <c r="G35" s="143"/>
      <c r="H35" s="143"/>
    </row>
    <row r="36" spans="1:11" s="59" customFormat="1" ht="15" customHeight="1">
      <c r="A36" s="1026"/>
      <c r="B36" s="1027"/>
      <c r="C36" s="71" t="s">
        <v>262</v>
      </c>
      <c r="D36" s="72" t="s">
        <v>257</v>
      </c>
      <c r="E36" s="144" t="e">
        <f>(S_!#REF!+S_!#REF!)*#REF!/60/D1</f>
        <v>#REF!</v>
      </c>
      <c r="F36" s="144"/>
      <c r="G36" s="144"/>
      <c r="H36" s="144"/>
    </row>
    <row r="37" spans="1:11" s="59" customFormat="1" ht="15" customHeight="1">
      <c r="A37" s="1026"/>
      <c r="B37" s="1027"/>
      <c r="C37" s="73" t="s">
        <v>263</v>
      </c>
      <c r="D37" s="74" t="s">
        <v>257</v>
      </c>
      <c r="E37" s="145" t="e">
        <f>#REF!*#REF!/60</f>
        <v>#REF!</v>
      </c>
      <c r="F37" s="145"/>
      <c r="G37" s="145"/>
      <c r="H37" s="145"/>
    </row>
    <row r="38" spans="1:11" s="59" customFormat="1" ht="15" customHeight="1" thickBot="1">
      <c r="A38" s="1028"/>
      <c r="B38" s="1029"/>
      <c r="C38" s="1016" t="s">
        <v>264</v>
      </c>
      <c r="D38" s="1017"/>
      <c r="E38" s="146" t="e">
        <f>E37/E36</f>
        <v>#REF!</v>
      </c>
      <c r="F38" s="146"/>
      <c r="G38" s="146"/>
      <c r="H38" s="146"/>
    </row>
    <row r="39" spans="1:11" s="59" customFormat="1" ht="15" customHeight="1" thickTop="1">
      <c r="A39" s="1024" t="s">
        <v>1747</v>
      </c>
      <c r="B39" s="1025"/>
      <c r="C39" s="1014" t="s">
        <v>455</v>
      </c>
      <c r="D39" s="1015"/>
      <c r="E39" s="143"/>
      <c r="F39" s="143"/>
      <c r="G39" s="143"/>
      <c r="H39" s="143"/>
    </row>
    <row r="40" spans="1:11" s="59" customFormat="1" ht="15" customHeight="1">
      <c r="A40" s="1026"/>
      <c r="B40" s="1027"/>
      <c r="C40" s="71" t="s">
        <v>262</v>
      </c>
      <c r="D40" s="72" t="s">
        <v>257</v>
      </c>
      <c r="E40" s="144">
        <f>S_!H36+S_!H37+S_!H38</f>
        <v>498.69496436184374</v>
      </c>
      <c r="F40" s="144"/>
      <c r="G40" s="144"/>
      <c r="H40" s="144"/>
    </row>
    <row r="41" spans="1:11" s="59" customFormat="1" ht="15" customHeight="1">
      <c r="A41" s="1026"/>
      <c r="B41" s="1027"/>
      <c r="C41" s="73" t="s">
        <v>263</v>
      </c>
      <c r="D41" s="74" t="s">
        <v>257</v>
      </c>
      <c r="E41" s="145">
        <f>S_!M36+S_!M37+S_!M38</f>
        <v>723.78732718036576</v>
      </c>
      <c r="F41" s="145"/>
      <c r="G41" s="145"/>
      <c r="H41" s="145"/>
      <c r="K41" s="59" t="e">
        <f>(E41+E37)*D1</f>
        <v>#REF!</v>
      </c>
    </row>
    <row r="42" spans="1:11" s="59" customFormat="1" ht="15" customHeight="1" thickBot="1">
      <c r="A42" s="1028"/>
      <c r="B42" s="1029"/>
      <c r="C42" s="1016" t="s">
        <v>264</v>
      </c>
      <c r="D42" s="1017"/>
      <c r="E42" s="146">
        <f>E41/E40</f>
        <v>1.4513628147550317</v>
      </c>
      <c r="F42" s="146"/>
      <c r="G42" s="146"/>
      <c r="H42" s="146"/>
    </row>
    <row r="43" spans="1:11" s="59" customFormat="1" ht="15" customHeight="1" thickTop="1" thickBot="1">
      <c r="A43" s="1009" t="s">
        <v>265</v>
      </c>
      <c r="B43" s="1034"/>
      <c r="C43" s="75"/>
      <c r="D43" s="76" t="s">
        <v>257</v>
      </c>
      <c r="E43" s="92" t="e">
        <f>(E28-E27)+(E33-E32)+(E37-E36)</f>
        <v>#REF!</v>
      </c>
      <c r="F43" s="92"/>
      <c r="G43" s="92"/>
      <c r="H43" s="92"/>
    </row>
    <row r="44" spans="1:11" s="59" customFormat="1" ht="15" customHeight="1" thickTop="1" thickBot="1">
      <c r="A44" s="1009" t="s">
        <v>266</v>
      </c>
      <c r="B44" s="1034"/>
      <c r="C44" s="75"/>
      <c r="D44" s="76" t="s">
        <v>257</v>
      </c>
      <c r="E44" s="92" t="e">
        <f>4.5%*(E41+E37+E33+E28)</f>
        <v>#REF!</v>
      </c>
      <c r="F44" s="92"/>
      <c r="G44" s="92"/>
      <c r="H44" s="92"/>
    </row>
    <row r="45" spans="1:11" s="59" customFormat="1" ht="15" customHeight="1" thickTop="1" thickBot="1">
      <c r="A45" s="1035" t="s">
        <v>267</v>
      </c>
      <c r="B45" s="1036"/>
      <c r="C45" s="77"/>
      <c r="D45" s="78" t="s">
        <v>257</v>
      </c>
      <c r="E45" s="93" t="e">
        <f>E$43-E$44</f>
        <v>#REF!</v>
      </c>
      <c r="F45" s="93"/>
      <c r="G45" s="93"/>
      <c r="H45" s="93"/>
    </row>
    <row r="46" spans="1:11" s="59" customFormat="1" ht="15" customHeight="1" thickTop="1" thickBot="1">
      <c r="A46" s="1032" t="s">
        <v>268</v>
      </c>
      <c r="B46" s="1033"/>
      <c r="C46" s="147"/>
      <c r="D46" s="79" t="s">
        <v>110</v>
      </c>
      <c r="E46" s="94" t="e">
        <f>E45/(E41+E37+E33+E28)</f>
        <v>#REF!</v>
      </c>
      <c r="F46" s="94"/>
      <c r="G46" s="94"/>
      <c r="H46" s="94"/>
    </row>
    <row r="47" spans="1:11" s="59" customFormat="1" ht="20.25" customHeight="1" thickTop="1">
      <c r="A47" s="3"/>
      <c r="B47" s="3"/>
      <c r="C47" s="3"/>
      <c r="D47" s="3"/>
      <c r="E47" s="95"/>
    </row>
    <row r="48" spans="1:11" s="59" customFormat="1" ht="20.25" customHeight="1">
      <c r="A48" s="3"/>
      <c r="B48" s="3"/>
      <c r="C48" s="3"/>
      <c r="D48" s="3"/>
      <c r="E48" s="95"/>
    </row>
    <row r="49" spans="1:5" s="59" customFormat="1" ht="20.25" customHeight="1">
      <c r="A49" s="3"/>
      <c r="B49" s="3"/>
      <c r="C49" s="3"/>
      <c r="D49" s="3"/>
      <c r="E49" s="95"/>
    </row>
    <row r="50" spans="1:5" s="59" customFormat="1" ht="30" customHeight="1">
      <c r="A50" s="3"/>
      <c r="B50" s="3"/>
      <c r="C50" s="3"/>
      <c r="D50" s="3"/>
      <c r="E50" s="95"/>
    </row>
    <row r="51" spans="1:5" s="59" customFormat="1" ht="30" customHeight="1">
      <c r="A51" s="3"/>
      <c r="B51" s="3"/>
      <c r="C51" s="3"/>
      <c r="D51" s="3"/>
      <c r="E51" s="95"/>
    </row>
    <row r="52" spans="1:5" s="59" customFormat="1" ht="30" customHeight="1">
      <c r="A52" s="3"/>
      <c r="B52" s="3"/>
      <c r="C52" s="3"/>
      <c r="D52" s="3"/>
      <c r="E52" s="95"/>
    </row>
    <row r="53" spans="1:5" s="59" customFormat="1" ht="30" customHeight="1">
      <c r="A53" s="3"/>
      <c r="B53" s="3"/>
      <c r="C53" s="3"/>
      <c r="D53" s="3"/>
      <c r="E53" s="95"/>
    </row>
  </sheetData>
  <mergeCells count="25">
    <mergeCell ref="A31:B34"/>
    <mergeCell ref="C31:D31"/>
    <mergeCell ref="C34:D34"/>
    <mergeCell ref="A46:B46"/>
    <mergeCell ref="A35:B38"/>
    <mergeCell ref="C35:D35"/>
    <mergeCell ref="C38:D38"/>
    <mergeCell ref="A39:B42"/>
    <mergeCell ref="C39:D39"/>
    <mergeCell ref="C42:D42"/>
    <mergeCell ref="A43:B43"/>
    <mergeCell ref="A44:B44"/>
    <mergeCell ref="A45:B45"/>
    <mergeCell ref="A4:D4"/>
    <mergeCell ref="A5:D5"/>
    <mergeCell ref="B9:B10"/>
    <mergeCell ref="C26:D26"/>
    <mergeCell ref="C29:D29"/>
    <mergeCell ref="A6:A14"/>
    <mergeCell ref="B6:B8"/>
    <mergeCell ref="A26:B29"/>
    <mergeCell ref="A25:H25"/>
    <mergeCell ref="A16:A24"/>
    <mergeCell ref="B16:B18"/>
    <mergeCell ref="B19:B20"/>
  </mergeCells>
  <phoneticPr fontId="98" type="noConversion"/>
  <pageMargins left="0.75" right="0.75" top="1" bottom="1" header="0" footer="0"/>
  <pageSetup scale="90" orientation="portrait" horizontalDpi="300" verticalDpi="300" r:id="rId1"/>
  <headerFooter alignWithMargins="0"/>
  <rowBreaks count="1" manualBreakCount="1">
    <brk id="5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/>
  <dimension ref="A3:B4"/>
  <sheetViews>
    <sheetView workbookViewId="0">
      <selection activeCell="C17" sqref="C17"/>
    </sheetView>
  </sheetViews>
  <sheetFormatPr baseColWidth="10" defaultRowHeight="12.75"/>
  <cols>
    <col min="1" max="1" width="13.28515625" bestFit="1" customWidth="1"/>
  </cols>
  <sheetData>
    <row r="3" spans="1:2">
      <c r="A3" s="8" t="s">
        <v>1827</v>
      </c>
      <c r="B3" s="8" t="s">
        <v>1828</v>
      </c>
    </row>
    <row r="4" spans="1:2">
      <c r="A4" s="8" t="s">
        <v>1829</v>
      </c>
      <c r="B4" s="8" t="s">
        <v>1830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H24"/>
  <sheetViews>
    <sheetView showGridLines="0" workbookViewId="0">
      <selection activeCell="E19" sqref="E19"/>
    </sheetView>
  </sheetViews>
  <sheetFormatPr baseColWidth="10" defaultRowHeight="12.75"/>
  <cols>
    <col min="1" max="1" width="39.5703125" customWidth="1"/>
    <col min="2" max="2" width="21.85546875" customWidth="1"/>
    <col min="3" max="3" width="26.85546875" customWidth="1"/>
    <col min="6" max="6" width="19.140625" bestFit="1" customWidth="1"/>
  </cols>
  <sheetData>
    <row r="1" spans="1:8">
      <c r="A1" s="608" t="s">
        <v>1902</v>
      </c>
      <c r="B1" s="608">
        <v>238</v>
      </c>
      <c r="C1" s="608" t="e">
        <f>E23&amp;" - "&amp;ROUND(E24,2)</f>
        <v>#REF!</v>
      </c>
    </row>
    <row r="2" spans="1:8">
      <c r="A2" s="719" t="str">
        <f>"TC "&amp;TEXT(TC!B1,"dd-mm-yy")</f>
        <v>TC 11-03-21</v>
      </c>
      <c r="B2" s="720" t="e">
        <f>TC!D1</f>
        <v>#REF!</v>
      </c>
    </row>
    <row r="3" spans="1:8" ht="13.5" thickBot="1">
      <c r="B3" s="637"/>
    </row>
    <row r="4" spans="1:8" ht="15.75">
      <c r="A4" s="1037" t="s">
        <v>1802</v>
      </c>
      <c r="B4" s="1038"/>
      <c r="C4" s="1039"/>
      <c r="E4" s="724" t="s">
        <v>1904</v>
      </c>
      <c r="F4" s="724"/>
      <c r="G4" s="724"/>
      <c r="H4" s="724"/>
    </row>
    <row r="5" spans="1:8" ht="16.5" thickBot="1">
      <c r="A5" s="1040" t="s">
        <v>1785</v>
      </c>
      <c r="B5" s="1041"/>
      <c r="C5" s="1042"/>
      <c r="E5" s="724" t="s">
        <v>1905</v>
      </c>
      <c r="F5" s="724"/>
      <c r="G5" s="724"/>
      <c r="H5" s="724"/>
    </row>
    <row r="6" spans="1:8">
      <c r="A6" s="1043" t="s">
        <v>1786</v>
      </c>
      <c r="B6" s="1045" t="s">
        <v>441</v>
      </c>
      <c r="C6" s="1047" t="s">
        <v>1787</v>
      </c>
    </row>
    <row r="7" spans="1:8" ht="13.5" thickBot="1">
      <c r="A7" s="1044"/>
      <c r="B7" s="1046"/>
      <c r="C7" s="1048"/>
    </row>
    <row r="8" spans="1:8">
      <c r="A8" s="618" t="s">
        <v>1788</v>
      </c>
      <c r="B8" s="619"/>
      <c r="C8" s="620"/>
    </row>
    <row r="9" spans="1:8">
      <c r="A9" s="621" t="s">
        <v>1789</v>
      </c>
      <c r="B9" s="713" t="e">
        <f>C9/$C$20</f>
        <v>#REF!</v>
      </c>
      <c r="C9" s="622" t="e">
        <f>S_!#REF!</f>
        <v>#REF!</v>
      </c>
    </row>
    <row r="10" spans="1:8">
      <c r="A10" s="621" t="s">
        <v>1790</v>
      </c>
      <c r="B10" s="713" t="e">
        <f t="shared" ref="B10:B20" si="0">C10/$C$20</f>
        <v>#REF!</v>
      </c>
      <c r="C10" s="622" t="e">
        <f>+S_!#REF!+S_!#REF!</f>
        <v>#REF!</v>
      </c>
    </row>
    <row r="11" spans="1:8">
      <c r="A11" s="621" t="s">
        <v>1675</v>
      </c>
      <c r="B11" s="714" t="e">
        <f t="shared" si="0"/>
        <v>#REF!</v>
      </c>
      <c r="C11" s="623" t="e">
        <f>+S_!#REF!</f>
        <v>#REF!</v>
      </c>
    </row>
    <row r="12" spans="1:8">
      <c r="A12" s="618" t="s">
        <v>1791</v>
      </c>
      <c r="B12" s="715"/>
      <c r="C12" s="624"/>
    </row>
    <row r="13" spans="1:8">
      <c r="A13" s="621" t="s">
        <v>1792</v>
      </c>
      <c r="B13" s="713" t="e">
        <f t="shared" si="0"/>
        <v>#REF!</v>
      </c>
      <c r="C13" s="622" t="e">
        <f>+S_!#REF!</f>
        <v>#REF!</v>
      </c>
    </row>
    <row r="14" spans="1:8">
      <c r="A14" s="621" t="s">
        <v>1907</v>
      </c>
      <c r="B14" s="714" t="e">
        <f t="shared" si="0"/>
        <v>#REF!</v>
      </c>
      <c r="C14" s="623" t="e">
        <f>+S_!#REF!</f>
        <v>#REF!</v>
      </c>
    </row>
    <row r="15" spans="1:8">
      <c r="A15" s="618" t="s">
        <v>1793</v>
      </c>
      <c r="B15" s="715"/>
      <c r="C15" s="624"/>
    </row>
    <row r="16" spans="1:8">
      <c r="A16" s="621" t="s">
        <v>1794</v>
      </c>
      <c r="B16" s="714" t="e">
        <f t="shared" si="0"/>
        <v>#REF!</v>
      </c>
      <c r="C16" s="623" t="e">
        <f>+S_!#REF!</f>
        <v>#REF!</v>
      </c>
    </row>
    <row r="17" spans="1:6">
      <c r="A17" s="625" t="s">
        <v>1795</v>
      </c>
      <c r="B17" s="715"/>
      <c r="C17" s="626"/>
    </row>
    <row r="18" spans="1:6">
      <c r="A18" s="627" t="s">
        <v>1796</v>
      </c>
      <c r="B18" s="713" t="e">
        <f t="shared" si="0"/>
        <v>#REF!</v>
      </c>
      <c r="C18" s="622" t="e">
        <f>+S_!#REF!</f>
        <v>#REF!</v>
      </c>
    </row>
    <row r="19" spans="1:6">
      <c r="A19" s="621" t="s">
        <v>1797</v>
      </c>
      <c r="B19" s="716" t="e">
        <f t="shared" si="0"/>
        <v>#REF!</v>
      </c>
      <c r="C19" s="623" t="e">
        <f>5%*C24</f>
        <v>#REF!</v>
      </c>
    </row>
    <row r="20" spans="1:6" ht="13.5" thickBot="1">
      <c r="A20" s="625" t="s">
        <v>1798</v>
      </c>
      <c r="B20" s="717" t="e">
        <f t="shared" si="0"/>
        <v>#REF!</v>
      </c>
      <c r="C20" s="628" t="e">
        <f>SUM(C8:C19)</f>
        <v>#REF!</v>
      </c>
    </row>
    <row r="21" spans="1:6" ht="13.5" thickBot="1">
      <c r="A21" s="629"/>
      <c r="B21" s="630"/>
      <c r="C21" s="631"/>
    </row>
    <row r="22" spans="1:6">
      <c r="A22" s="618" t="s">
        <v>1799</v>
      </c>
      <c r="B22" s="632"/>
      <c r="C22" s="633" t="e">
        <f>+C24-C23-C20</f>
        <v>#REF!</v>
      </c>
    </row>
    <row r="23" spans="1:6" ht="13.5" thickBot="1">
      <c r="A23" s="618" t="s">
        <v>1800</v>
      </c>
      <c r="B23" s="632"/>
      <c r="C23" s="634" t="e">
        <f>5.5%*C24</f>
        <v>#REF!</v>
      </c>
      <c r="E23" s="718" t="s">
        <v>1868</v>
      </c>
      <c r="F23" s="721" t="s">
        <v>1903</v>
      </c>
    </row>
    <row r="24" spans="1:6" ht="13.5" thickBot="1">
      <c r="A24" s="635" t="s">
        <v>1801</v>
      </c>
      <c r="B24" s="636"/>
      <c r="C24" s="628" t="e">
        <f>#REF!*30*B2</f>
        <v>#REF!</v>
      </c>
      <c r="E24" s="722" t="e">
        <f>C24/C20</f>
        <v>#REF!</v>
      </c>
      <c r="F24" s="723" t="e">
        <f>+C24*(0.045+0.006*66%*1.21)+C20*0.006*1.21</f>
        <v>#REF!</v>
      </c>
    </row>
  </sheetData>
  <mergeCells count="5">
    <mergeCell ref="A4:C4"/>
    <mergeCell ref="A5:C5"/>
    <mergeCell ref="A6:A7"/>
    <mergeCell ref="B6:B7"/>
    <mergeCell ref="C6:C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16"/>
  <sheetViews>
    <sheetView zoomScale="70" zoomScaleNormal="70" workbookViewId="0">
      <selection activeCell="B23" sqref="B23"/>
    </sheetView>
  </sheetViews>
  <sheetFormatPr baseColWidth="10" defaultColWidth="9.140625" defaultRowHeight="15"/>
  <cols>
    <col min="1" max="1" width="5.85546875" style="825" bestFit="1" customWidth="1"/>
    <col min="2" max="2" width="71.7109375" style="825" bestFit="1" customWidth="1"/>
    <col min="3" max="3" width="11" style="825" bestFit="1" customWidth="1"/>
    <col min="4" max="4" width="11.7109375" style="825" bestFit="1" customWidth="1"/>
    <col min="5" max="5" width="23" style="825" bestFit="1" customWidth="1"/>
    <col min="6" max="6" width="11.7109375" style="825" bestFit="1" customWidth="1"/>
    <col min="7" max="7" width="23" style="825" bestFit="1" customWidth="1"/>
    <col min="8" max="8" width="11.7109375" style="825" bestFit="1" customWidth="1"/>
    <col min="9" max="9" width="23" style="825" bestFit="1" customWidth="1"/>
    <col min="10" max="10" width="9.140625" style="825"/>
    <col min="11" max="11" width="53.5703125" style="825" bestFit="1" customWidth="1"/>
    <col min="12" max="16384" width="9.140625" style="825"/>
  </cols>
  <sheetData>
    <row r="1" spans="1:9">
      <c r="D1" s="1053">
        <v>15</v>
      </c>
      <c r="E1" s="1054"/>
      <c r="F1" s="1055">
        <v>15</v>
      </c>
      <c r="G1" s="1056"/>
      <c r="H1" s="1057">
        <v>40</v>
      </c>
      <c r="I1" s="1058"/>
    </row>
    <row r="2" spans="1:9" ht="15" customHeight="1">
      <c r="A2" s="1059" t="s">
        <v>1909</v>
      </c>
      <c r="B2" s="1060" t="s">
        <v>1987</v>
      </c>
      <c r="C2" s="1061" t="s">
        <v>1988</v>
      </c>
      <c r="D2" s="1049" t="s">
        <v>1989</v>
      </c>
      <c r="E2" s="1051" t="s">
        <v>514</v>
      </c>
      <c r="F2" s="1049" t="s">
        <v>1989</v>
      </c>
      <c r="G2" s="1051" t="s">
        <v>514</v>
      </c>
      <c r="H2" s="1049" t="s">
        <v>1989</v>
      </c>
      <c r="I2" s="1051" t="s">
        <v>514</v>
      </c>
    </row>
    <row r="3" spans="1:9" ht="15" customHeight="1">
      <c r="A3" s="1059"/>
      <c r="B3" s="1060"/>
      <c r="C3" s="1062"/>
      <c r="D3" s="1050"/>
      <c r="E3" s="1052"/>
      <c r="F3" s="1050"/>
      <c r="G3" s="1052"/>
      <c r="H3" s="1050"/>
      <c r="I3" s="1052"/>
    </row>
    <row r="4" spans="1:9" ht="15.75">
      <c r="A4" s="802">
        <v>1</v>
      </c>
      <c r="B4" s="803" t="s">
        <v>1990</v>
      </c>
      <c r="C4" s="804"/>
      <c r="D4" s="805"/>
      <c r="E4" s="806"/>
      <c r="F4" s="805"/>
      <c r="G4" s="806"/>
      <c r="H4" s="805"/>
      <c r="I4" s="806"/>
    </row>
    <row r="5" spans="1:9" ht="15.75">
      <c r="A5" s="807"/>
      <c r="B5" s="808" t="s">
        <v>1991</v>
      </c>
      <c r="C5" s="809"/>
      <c r="D5" s="805"/>
      <c r="E5" s="810">
        <f>+D5*$C$5*D1</f>
        <v>0</v>
      </c>
      <c r="F5" s="805"/>
      <c r="G5" s="810">
        <f>+F5*$C$5*F1</f>
        <v>0</v>
      </c>
      <c r="H5" s="805">
        <v>0</v>
      </c>
      <c r="I5" s="810">
        <f>+H5*$C$5*H1</f>
        <v>0</v>
      </c>
    </row>
    <row r="6" spans="1:9" ht="15.75">
      <c r="A6" s="807"/>
      <c r="B6" s="808" t="s">
        <v>1992</v>
      </c>
      <c r="C6" s="809"/>
      <c r="D6" s="805">
        <v>1</v>
      </c>
      <c r="E6" s="810">
        <f>+D6*200*12</f>
        <v>2400</v>
      </c>
      <c r="F6" s="805">
        <v>1</v>
      </c>
      <c r="G6" s="810">
        <f>+F6*200*12</f>
        <v>2400</v>
      </c>
      <c r="H6" s="805">
        <v>1</v>
      </c>
      <c r="I6" s="810">
        <f>+H6*200*12</f>
        <v>2400</v>
      </c>
    </row>
    <row r="7" spans="1:9" ht="15.75">
      <c r="A7" s="807"/>
      <c r="B7" s="808" t="s">
        <v>1993</v>
      </c>
      <c r="C7" s="804"/>
      <c r="D7" s="805"/>
      <c r="E7" s="806">
        <f>+$C$7*D7</f>
        <v>0</v>
      </c>
      <c r="F7" s="805"/>
      <c r="G7" s="806">
        <f>+$C$7*F7</f>
        <v>0</v>
      </c>
      <c r="H7" s="805">
        <v>0</v>
      </c>
      <c r="I7" s="806">
        <f>+$C$7*H7</f>
        <v>0</v>
      </c>
    </row>
    <row r="8" spans="1:9" ht="15.75">
      <c r="A8" s="807"/>
      <c r="B8" s="808" t="s">
        <v>1994</v>
      </c>
      <c r="C8" s="804"/>
      <c r="D8" s="805"/>
      <c r="E8" s="806">
        <f>+$C$8*D8</f>
        <v>0</v>
      </c>
      <c r="F8" s="805"/>
      <c r="G8" s="806">
        <f>+$C$8*F8</f>
        <v>0</v>
      </c>
      <c r="H8" s="805">
        <v>0</v>
      </c>
      <c r="I8" s="806">
        <f>+$C$8*H8</f>
        <v>0</v>
      </c>
    </row>
    <row r="9" spans="1:9" ht="15.75">
      <c r="A9" s="802">
        <v>2</v>
      </c>
      <c r="B9" s="803" t="s">
        <v>1995</v>
      </c>
      <c r="C9" s="804"/>
      <c r="D9" s="805"/>
      <c r="E9" s="810"/>
      <c r="F9" s="805"/>
      <c r="G9" s="806"/>
      <c r="H9" s="805"/>
      <c r="I9" s="806"/>
    </row>
    <row r="10" spans="1:9" ht="15.75">
      <c r="A10" s="807"/>
      <c r="B10" s="808" t="s">
        <v>1996</v>
      </c>
      <c r="C10" s="809"/>
      <c r="D10" s="805">
        <v>2</v>
      </c>
      <c r="E10" s="810">
        <f>+D10*D1*30*12</f>
        <v>10800</v>
      </c>
      <c r="F10" s="805">
        <v>2</v>
      </c>
      <c r="G10" s="810">
        <f>+F10*F1*30*12</f>
        <v>10800</v>
      </c>
      <c r="H10" s="805">
        <v>3</v>
      </c>
      <c r="I10" s="810">
        <f>+H10*H1*30*12</f>
        <v>43200</v>
      </c>
    </row>
    <row r="11" spans="1:9" ht="15.75">
      <c r="A11" s="807"/>
      <c r="B11" s="808" t="s">
        <v>1997</v>
      </c>
      <c r="C11" s="804"/>
      <c r="D11" s="805">
        <v>2</v>
      </c>
      <c r="E11" s="806">
        <f>+D11*D1*30*12*0.1</f>
        <v>1080</v>
      </c>
      <c r="F11" s="805">
        <v>2</v>
      </c>
      <c r="G11" s="806">
        <f>+F11*F1*30*12*0.1</f>
        <v>1080</v>
      </c>
      <c r="H11" s="805">
        <v>3</v>
      </c>
      <c r="I11" s="806">
        <f>+H11*H1*30*12*0.1</f>
        <v>4320</v>
      </c>
    </row>
    <row r="12" spans="1:9" ht="15.75">
      <c r="A12" s="802">
        <v>3</v>
      </c>
      <c r="B12" s="803" t="s">
        <v>1998</v>
      </c>
      <c r="C12" s="804"/>
      <c r="D12" s="805"/>
      <c r="E12" s="806"/>
      <c r="F12" s="805"/>
      <c r="G12" s="806"/>
      <c r="H12" s="805"/>
      <c r="I12" s="806"/>
    </row>
    <row r="13" spans="1:9" ht="15.75">
      <c r="A13" s="807"/>
      <c r="B13" s="808" t="s">
        <v>1999</v>
      </c>
      <c r="C13" s="804"/>
      <c r="D13" s="805">
        <v>12</v>
      </c>
      <c r="E13" s="806">
        <f>+D13*1200</f>
        <v>14400</v>
      </c>
      <c r="F13" s="805">
        <v>12</v>
      </c>
      <c r="G13" s="806">
        <f>+F13*1200</f>
        <v>14400</v>
      </c>
      <c r="H13" s="805">
        <v>20</v>
      </c>
      <c r="I13" s="806">
        <f>+H13*1200</f>
        <v>24000</v>
      </c>
    </row>
    <row r="14" spans="1:9" ht="15.75">
      <c r="A14" s="807"/>
      <c r="B14" s="808" t="s">
        <v>2000</v>
      </c>
      <c r="C14" s="804"/>
      <c r="D14" s="805"/>
      <c r="E14" s="806"/>
      <c r="F14" s="805"/>
      <c r="G14" s="806"/>
      <c r="H14" s="805"/>
      <c r="I14" s="806"/>
    </row>
    <row r="15" spans="1:9" ht="16.5" thickBot="1">
      <c r="A15" s="807"/>
      <c r="B15" s="808"/>
      <c r="C15" s="804"/>
      <c r="D15" s="811"/>
      <c r="E15" s="812"/>
      <c r="F15" s="811"/>
      <c r="G15" s="812"/>
      <c r="H15" s="811"/>
      <c r="I15" s="812"/>
    </row>
    <row r="16" spans="1:9">
      <c r="E16" s="826">
        <f>SUM(E5:E15)</f>
        <v>28680</v>
      </c>
      <c r="G16" s="826">
        <f>SUM(G5:G15)</f>
        <v>28680</v>
      </c>
      <c r="I16" s="826">
        <f>SUM(I5:I15)</f>
        <v>73920</v>
      </c>
    </row>
  </sheetData>
  <mergeCells count="12">
    <mergeCell ref="A2:A3"/>
    <mergeCell ref="B2:B3"/>
    <mergeCell ref="C2:C3"/>
    <mergeCell ref="D2:D3"/>
    <mergeCell ref="E2:E3"/>
    <mergeCell ref="H2:H3"/>
    <mergeCell ref="I2:I3"/>
    <mergeCell ref="D1:E1"/>
    <mergeCell ref="F1:G1"/>
    <mergeCell ref="H1:I1"/>
    <mergeCell ref="F2:F3"/>
    <mergeCell ref="G2:G3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N34"/>
  <sheetViews>
    <sheetView showGridLines="0" showOutlineSymbols="0" showWhiteSpace="0" topLeftCell="A4" workbookViewId="0">
      <selection activeCell="A14" sqref="A14"/>
    </sheetView>
  </sheetViews>
  <sheetFormatPr baseColWidth="10" defaultColWidth="10.28515625" defaultRowHeight="14.25"/>
  <cols>
    <col min="1" max="1" width="45.7109375" style="776" bestFit="1" customWidth="1"/>
    <col min="2" max="2" width="9.140625" style="776" bestFit="1" customWidth="1"/>
    <col min="3" max="3" width="68.5703125" style="776" bestFit="1" customWidth="1"/>
    <col min="4" max="5" width="9.140625" style="776" bestFit="1" customWidth="1"/>
    <col min="6" max="7" width="34.28515625" style="776" bestFit="1" customWidth="1"/>
    <col min="8" max="8" width="20.5703125" style="776" bestFit="1" customWidth="1"/>
    <col min="9" max="9" width="27.42578125" style="776" bestFit="1" customWidth="1"/>
    <col min="10" max="10" width="18.85546875" style="776" hidden="1" bestFit="1" customWidth="1"/>
    <col min="11" max="11" width="15.42578125" style="776" hidden="1" bestFit="1" customWidth="1"/>
    <col min="12" max="12" width="8.5703125" style="776" hidden="1" bestFit="1" customWidth="1"/>
    <col min="13" max="13" width="17.140625" style="776" hidden="1" bestFit="1" customWidth="1"/>
    <col min="14" max="14" width="30.85546875" style="776" bestFit="1" customWidth="1"/>
    <col min="15" max="16384" width="10.28515625" style="776"/>
  </cols>
  <sheetData>
    <row r="1" spans="1:14" ht="0.95" customHeight="1">
      <c r="A1" s="776" t="s">
        <v>728</v>
      </c>
    </row>
    <row r="2" spans="1:14" ht="27.95" customHeight="1">
      <c r="A2" s="777" t="s">
        <v>728</v>
      </c>
      <c r="B2" s="1063" t="s">
        <v>1942</v>
      </c>
      <c r="C2" s="1064"/>
      <c r="D2" s="1064"/>
      <c r="E2" s="1064"/>
      <c r="F2" s="1064"/>
      <c r="G2" s="1064"/>
    </row>
    <row r="3" spans="1:14" ht="5.0999999999999996" customHeight="1">
      <c r="A3" s="776" t="s">
        <v>728</v>
      </c>
    </row>
    <row r="4" spans="1:14">
      <c r="A4" s="776" t="s">
        <v>1943</v>
      </c>
      <c r="B4" s="776" t="s">
        <v>1944</v>
      </c>
    </row>
    <row r="5" spans="1:14" ht="20.100000000000001" customHeight="1">
      <c r="A5" s="778" t="s">
        <v>1945</v>
      </c>
      <c r="B5" s="778" t="s">
        <v>1946</v>
      </c>
      <c r="C5" s="778" t="s">
        <v>1947</v>
      </c>
      <c r="D5" s="778" t="s">
        <v>111</v>
      </c>
      <c r="E5" s="778" t="s">
        <v>1948</v>
      </c>
      <c r="F5" s="778" t="s">
        <v>1949</v>
      </c>
      <c r="G5" s="778" t="s">
        <v>1950</v>
      </c>
      <c r="H5" s="778" t="s">
        <v>1951</v>
      </c>
      <c r="I5" s="778" t="s">
        <v>1952</v>
      </c>
      <c r="J5" s="778" t="s">
        <v>1953</v>
      </c>
      <c r="K5" s="778" t="s">
        <v>1954</v>
      </c>
      <c r="L5" s="778" t="s">
        <v>1955</v>
      </c>
      <c r="M5" s="778" t="s">
        <v>1956</v>
      </c>
      <c r="N5" s="778" t="s">
        <v>1957</v>
      </c>
    </row>
    <row r="6" spans="1:14" ht="20.100000000000001" customHeight="1">
      <c r="A6" s="779" t="s">
        <v>1958</v>
      </c>
      <c r="B6" s="780" t="s">
        <v>1699</v>
      </c>
      <c r="C6" s="781" t="s">
        <v>1959</v>
      </c>
      <c r="D6" s="780" t="s">
        <v>1960</v>
      </c>
      <c r="E6" s="780" t="s">
        <v>1960</v>
      </c>
      <c r="F6" s="780" t="s">
        <v>1960</v>
      </c>
      <c r="G6" s="780" t="s">
        <v>1960</v>
      </c>
      <c r="H6" s="779" t="s">
        <v>728</v>
      </c>
      <c r="I6" s="779" t="s">
        <v>728</v>
      </c>
      <c r="J6" s="779" t="s">
        <v>728</v>
      </c>
      <c r="K6" s="779" t="s">
        <v>728</v>
      </c>
      <c r="L6" s="779" t="s">
        <v>728</v>
      </c>
      <c r="M6" s="779" t="s">
        <v>728</v>
      </c>
      <c r="N6" s="780" t="s">
        <v>1960</v>
      </c>
    </row>
    <row r="7" spans="1:14" ht="38.25">
      <c r="A7" s="782" t="s">
        <v>1961</v>
      </c>
      <c r="B7" s="783" t="s">
        <v>1962</v>
      </c>
      <c r="C7" s="784"/>
      <c r="D7" s="783">
        <v>36</v>
      </c>
      <c r="E7" s="783" t="s">
        <v>1963</v>
      </c>
      <c r="F7" s="783"/>
      <c r="G7" s="783"/>
      <c r="H7" s="785" t="s">
        <v>728</v>
      </c>
      <c r="I7" s="786" t="s">
        <v>1964</v>
      </c>
      <c r="J7" s="783">
        <v>18785</v>
      </c>
      <c r="K7" s="783" t="s">
        <v>728</v>
      </c>
      <c r="L7" s="783" t="s">
        <v>728</v>
      </c>
      <c r="M7" s="783" t="s">
        <v>728</v>
      </c>
      <c r="N7" s="783"/>
    </row>
    <row r="8" spans="1:14" ht="25.5">
      <c r="A8" s="785" t="s">
        <v>1965</v>
      </c>
      <c r="B8" s="787" t="s">
        <v>1699</v>
      </c>
      <c r="C8" s="784">
        <v>36</v>
      </c>
      <c r="D8" s="787" t="s">
        <v>728</v>
      </c>
      <c r="E8" s="787" t="s">
        <v>728</v>
      </c>
      <c r="F8" s="787" t="s">
        <v>728</v>
      </c>
      <c r="G8" s="787" t="s">
        <v>728</v>
      </c>
      <c r="H8" s="785" t="s">
        <v>728</v>
      </c>
      <c r="I8" s="786" t="s">
        <v>1966</v>
      </c>
      <c r="J8" s="783">
        <v>18785</v>
      </c>
      <c r="K8" s="783" t="s">
        <v>728</v>
      </c>
      <c r="L8" s="783" t="s">
        <v>728</v>
      </c>
      <c r="M8" s="783" t="s">
        <v>728</v>
      </c>
      <c r="N8" s="783" t="s">
        <v>728</v>
      </c>
    </row>
    <row r="9" spans="1:14">
      <c r="A9" s="785" t="s">
        <v>1967</v>
      </c>
      <c r="B9" s="787" t="s">
        <v>1962</v>
      </c>
      <c r="C9" s="788" t="s">
        <v>514</v>
      </c>
      <c r="D9" s="787" t="s">
        <v>728</v>
      </c>
      <c r="E9" s="787" t="s">
        <v>728</v>
      </c>
      <c r="F9" s="787" t="s">
        <v>728</v>
      </c>
      <c r="G9" s="787" t="s">
        <v>728</v>
      </c>
      <c r="H9" s="785" t="s">
        <v>728</v>
      </c>
      <c r="I9" s="786" t="s">
        <v>1968</v>
      </c>
      <c r="J9" s="783">
        <v>18785</v>
      </c>
      <c r="K9" s="783" t="s">
        <v>728</v>
      </c>
      <c r="L9" s="783" t="s">
        <v>728</v>
      </c>
      <c r="M9" s="783" t="s">
        <v>728</v>
      </c>
      <c r="N9" s="783" t="s">
        <v>728</v>
      </c>
    </row>
    <row r="10" spans="1:14">
      <c r="A10" s="785" t="s">
        <v>1969</v>
      </c>
      <c r="B10" s="787" t="s">
        <v>1699</v>
      </c>
      <c r="C10" s="784"/>
      <c r="D10" s="787" t="s">
        <v>728</v>
      </c>
      <c r="E10" s="787" t="s">
        <v>728</v>
      </c>
      <c r="F10" s="787" t="s">
        <v>728</v>
      </c>
      <c r="G10" s="787" t="s">
        <v>728</v>
      </c>
      <c r="H10" s="785" t="s">
        <v>728</v>
      </c>
      <c r="I10" s="786" t="s">
        <v>1970</v>
      </c>
      <c r="J10" s="783">
        <v>18785</v>
      </c>
      <c r="K10" s="783" t="s">
        <v>728</v>
      </c>
      <c r="L10" s="783" t="s">
        <v>728</v>
      </c>
      <c r="M10" s="783" t="s">
        <v>728</v>
      </c>
      <c r="N10" s="783" t="s">
        <v>728</v>
      </c>
    </row>
    <row r="11" spans="1:14" ht="25.5">
      <c r="A11" s="785" t="s">
        <v>1971</v>
      </c>
      <c r="B11" s="787" t="s">
        <v>1699</v>
      </c>
      <c r="C11" s="784"/>
      <c r="D11" s="787" t="s">
        <v>728</v>
      </c>
      <c r="E11" s="787" t="s">
        <v>728</v>
      </c>
      <c r="F11" s="787" t="s">
        <v>728</v>
      </c>
      <c r="G11" s="787" t="s">
        <v>728</v>
      </c>
      <c r="H11" s="785" t="s">
        <v>728</v>
      </c>
      <c r="I11" s="786" t="s">
        <v>1972</v>
      </c>
      <c r="J11" s="783">
        <v>18785</v>
      </c>
      <c r="K11" s="783" t="s">
        <v>728</v>
      </c>
      <c r="L11" s="783" t="s">
        <v>728</v>
      </c>
      <c r="M11" s="783" t="s">
        <v>728</v>
      </c>
      <c r="N11" s="783" t="s">
        <v>728</v>
      </c>
    </row>
    <row r="12" spans="1:14" ht="25.5">
      <c r="A12" s="785" t="s">
        <v>1973</v>
      </c>
      <c r="B12" s="787" t="s">
        <v>1699</v>
      </c>
      <c r="C12" s="784"/>
      <c r="D12" s="787" t="s">
        <v>728</v>
      </c>
      <c r="E12" s="787" t="s">
        <v>728</v>
      </c>
      <c r="F12" s="787" t="s">
        <v>728</v>
      </c>
      <c r="G12" s="787" t="s">
        <v>728</v>
      </c>
      <c r="H12" s="785" t="s">
        <v>728</v>
      </c>
      <c r="I12" s="786" t="s">
        <v>1974</v>
      </c>
      <c r="J12" s="783">
        <v>18785</v>
      </c>
      <c r="K12" s="783" t="s">
        <v>728</v>
      </c>
      <c r="L12" s="783" t="s">
        <v>728</v>
      </c>
      <c r="M12" s="783" t="s">
        <v>728</v>
      </c>
      <c r="N12" s="783" t="s">
        <v>728</v>
      </c>
    </row>
    <row r="13" spans="1:14">
      <c r="A13" s="785" t="s">
        <v>1975</v>
      </c>
      <c r="B13" s="787" t="s">
        <v>1699</v>
      </c>
      <c r="C13" s="784"/>
      <c r="D13" s="787" t="s">
        <v>728</v>
      </c>
      <c r="E13" s="787" t="s">
        <v>728</v>
      </c>
      <c r="F13" s="787" t="s">
        <v>728</v>
      </c>
      <c r="G13" s="787" t="s">
        <v>728</v>
      </c>
      <c r="H13" s="785" t="s">
        <v>728</v>
      </c>
      <c r="I13" s="786" t="s">
        <v>1976</v>
      </c>
      <c r="J13" s="783">
        <v>18785</v>
      </c>
      <c r="K13" s="783" t="s">
        <v>728</v>
      </c>
      <c r="L13" s="783" t="s">
        <v>728</v>
      </c>
      <c r="M13" s="783" t="s">
        <v>728</v>
      </c>
      <c r="N13" s="783" t="s">
        <v>728</v>
      </c>
    </row>
    <row r="14" spans="1:14" ht="25.5">
      <c r="A14" s="789" t="s">
        <v>1977</v>
      </c>
      <c r="B14" s="790" t="s">
        <v>1962</v>
      </c>
      <c r="C14" s="784"/>
      <c r="D14" s="790">
        <v>50000</v>
      </c>
      <c r="E14" s="790" t="s">
        <v>1978</v>
      </c>
      <c r="F14" s="790"/>
      <c r="G14" s="790"/>
      <c r="H14" s="791" t="s">
        <v>728</v>
      </c>
      <c r="I14" s="792" t="s">
        <v>1964</v>
      </c>
      <c r="J14" s="790">
        <v>18786</v>
      </c>
      <c r="K14" s="790" t="s">
        <v>728</v>
      </c>
      <c r="L14" s="790" t="s">
        <v>728</v>
      </c>
      <c r="M14" s="790" t="s">
        <v>728</v>
      </c>
      <c r="N14" s="790"/>
    </row>
    <row r="15" spans="1:14" ht="25.5">
      <c r="A15" s="791" t="s">
        <v>1965</v>
      </c>
      <c r="B15" s="793" t="s">
        <v>1699</v>
      </c>
      <c r="C15" s="784">
        <v>50000</v>
      </c>
      <c r="D15" s="793" t="s">
        <v>728</v>
      </c>
      <c r="E15" s="793" t="s">
        <v>728</v>
      </c>
      <c r="F15" s="793" t="s">
        <v>728</v>
      </c>
      <c r="G15" s="793" t="s">
        <v>728</v>
      </c>
      <c r="H15" s="791" t="s">
        <v>728</v>
      </c>
      <c r="I15" s="792" t="s">
        <v>1966</v>
      </c>
      <c r="J15" s="790">
        <v>18786</v>
      </c>
      <c r="K15" s="790" t="s">
        <v>728</v>
      </c>
      <c r="L15" s="790" t="s">
        <v>728</v>
      </c>
      <c r="M15" s="790" t="s">
        <v>728</v>
      </c>
      <c r="N15" s="790" t="s">
        <v>728</v>
      </c>
    </row>
    <row r="16" spans="1:14">
      <c r="A16" s="791" t="s">
        <v>1967</v>
      </c>
      <c r="B16" s="793" t="s">
        <v>1962</v>
      </c>
      <c r="C16" s="788" t="s">
        <v>514</v>
      </c>
      <c r="D16" s="793" t="s">
        <v>728</v>
      </c>
      <c r="E16" s="793" t="s">
        <v>728</v>
      </c>
      <c r="F16" s="793" t="s">
        <v>728</v>
      </c>
      <c r="G16" s="793" t="s">
        <v>728</v>
      </c>
      <c r="H16" s="791" t="s">
        <v>728</v>
      </c>
      <c r="I16" s="792" t="s">
        <v>1968</v>
      </c>
      <c r="J16" s="790">
        <v>18786</v>
      </c>
      <c r="K16" s="790" t="s">
        <v>728</v>
      </c>
      <c r="L16" s="790" t="s">
        <v>728</v>
      </c>
      <c r="M16" s="790" t="s">
        <v>728</v>
      </c>
      <c r="N16" s="790" t="s">
        <v>728</v>
      </c>
    </row>
    <row r="17" spans="1:14">
      <c r="A17" s="791" t="s">
        <v>1969</v>
      </c>
      <c r="B17" s="793" t="s">
        <v>1699</v>
      </c>
      <c r="C17" s="784"/>
      <c r="D17" s="793" t="s">
        <v>728</v>
      </c>
      <c r="E17" s="793" t="s">
        <v>728</v>
      </c>
      <c r="F17" s="793" t="s">
        <v>728</v>
      </c>
      <c r="G17" s="793" t="s">
        <v>728</v>
      </c>
      <c r="H17" s="791" t="s">
        <v>728</v>
      </c>
      <c r="I17" s="792" t="s">
        <v>1970</v>
      </c>
      <c r="J17" s="790">
        <v>18786</v>
      </c>
      <c r="K17" s="790" t="s">
        <v>728</v>
      </c>
      <c r="L17" s="790" t="s">
        <v>728</v>
      </c>
      <c r="M17" s="790" t="s">
        <v>728</v>
      </c>
      <c r="N17" s="790" t="s">
        <v>728</v>
      </c>
    </row>
    <row r="18" spans="1:14" ht="25.5">
      <c r="A18" s="791" t="s">
        <v>1971</v>
      </c>
      <c r="B18" s="793" t="s">
        <v>1699</v>
      </c>
      <c r="C18" s="784"/>
      <c r="D18" s="793" t="s">
        <v>728</v>
      </c>
      <c r="E18" s="793" t="s">
        <v>728</v>
      </c>
      <c r="F18" s="793" t="s">
        <v>728</v>
      </c>
      <c r="G18" s="793" t="s">
        <v>728</v>
      </c>
      <c r="H18" s="791" t="s">
        <v>728</v>
      </c>
      <c r="I18" s="792" t="s">
        <v>1972</v>
      </c>
      <c r="J18" s="790">
        <v>18786</v>
      </c>
      <c r="K18" s="790" t="s">
        <v>728</v>
      </c>
      <c r="L18" s="790" t="s">
        <v>728</v>
      </c>
      <c r="M18" s="790" t="s">
        <v>728</v>
      </c>
      <c r="N18" s="790" t="s">
        <v>728</v>
      </c>
    </row>
    <row r="19" spans="1:14" ht="25.5">
      <c r="A19" s="791" t="s">
        <v>1973</v>
      </c>
      <c r="B19" s="793" t="s">
        <v>1699</v>
      </c>
      <c r="C19" s="784"/>
      <c r="D19" s="793" t="s">
        <v>728</v>
      </c>
      <c r="E19" s="793" t="s">
        <v>728</v>
      </c>
      <c r="F19" s="793" t="s">
        <v>728</v>
      </c>
      <c r="G19" s="793" t="s">
        <v>728</v>
      </c>
      <c r="H19" s="791" t="s">
        <v>728</v>
      </c>
      <c r="I19" s="792" t="s">
        <v>1974</v>
      </c>
      <c r="J19" s="790">
        <v>18786</v>
      </c>
      <c r="K19" s="790" t="s">
        <v>728</v>
      </c>
      <c r="L19" s="790" t="s">
        <v>728</v>
      </c>
      <c r="M19" s="790" t="s">
        <v>728</v>
      </c>
      <c r="N19" s="790" t="s">
        <v>728</v>
      </c>
    </row>
    <row r="20" spans="1:14">
      <c r="A20" s="791" t="s">
        <v>1975</v>
      </c>
      <c r="B20" s="793" t="s">
        <v>1699</v>
      </c>
      <c r="C20" s="784"/>
      <c r="D20" s="793" t="s">
        <v>728</v>
      </c>
      <c r="E20" s="793" t="s">
        <v>728</v>
      </c>
      <c r="F20" s="793" t="s">
        <v>728</v>
      </c>
      <c r="G20" s="793" t="s">
        <v>728</v>
      </c>
      <c r="H20" s="791" t="s">
        <v>728</v>
      </c>
      <c r="I20" s="792" t="s">
        <v>1976</v>
      </c>
      <c r="J20" s="790">
        <v>18786</v>
      </c>
      <c r="K20" s="790" t="s">
        <v>728</v>
      </c>
      <c r="L20" s="790" t="s">
        <v>728</v>
      </c>
      <c r="M20" s="790" t="s">
        <v>728</v>
      </c>
      <c r="N20" s="790" t="s">
        <v>728</v>
      </c>
    </row>
    <row r="21" spans="1:14" ht="25.5">
      <c r="A21" s="782" t="s">
        <v>1979</v>
      </c>
      <c r="B21" s="783" t="s">
        <v>1962</v>
      </c>
      <c r="C21" s="784"/>
      <c r="D21" s="783">
        <v>6500</v>
      </c>
      <c r="E21" s="783" t="s">
        <v>1978</v>
      </c>
      <c r="F21" s="783"/>
      <c r="G21" s="783"/>
      <c r="H21" s="785" t="s">
        <v>728</v>
      </c>
      <c r="I21" s="786" t="s">
        <v>1964</v>
      </c>
      <c r="J21" s="783">
        <v>18787</v>
      </c>
      <c r="K21" s="783" t="s">
        <v>728</v>
      </c>
      <c r="L21" s="783" t="s">
        <v>728</v>
      </c>
      <c r="M21" s="783" t="s">
        <v>728</v>
      </c>
      <c r="N21" s="783"/>
    </row>
    <row r="22" spans="1:14" ht="25.5">
      <c r="A22" s="785" t="s">
        <v>1965</v>
      </c>
      <c r="B22" s="787" t="s">
        <v>1699</v>
      </c>
      <c r="C22" s="784">
        <v>6500</v>
      </c>
      <c r="D22" s="787" t="s">
        <v>728</v>
      </c>
      <c r="E22" s="787" t="s">
        <v>728</v>
      </c>
      <c r="F22" s="787" t="s">
        <v>728</v>
      </c>
      <c r="G22" s="787" t="s">
        <v>728</v>
      </c>
      <c r="H22" s="785" t="s">
        <v>728</v>
      </c>
      <c r="I22" s="786" t="s">
        <v>1966</v>
      </c>
      <c r="J22" s="783">
        <v>18787</v>
      </c>
      <c r="K22" s="783" t="s">
        <v>728</v>
      </c>
      <c r="L22" s="783" t="s">
        <v>728</v>
      </c>
      <c r="M22" s="783" t="s">
        <v>728</v>
      </c>
      <c r="N22" s="783" t="s">
        <v>728</v>
      </c>
    </row>
    <row r="23" spans="1:14">
      <c r="A23" s="785" t="s">
        <v>1967</v>
      </c>
      <c r="B23" s="787" t="s">
        <v>1962</v>
      </c>
      <c r="C23" s="788" t="s">
        <v>514</v>
      </c>
      <c r="D23" s="787" t="s">
        <v>728</v>
      </c>
      <c r="E23" s="787" t="s">
        <v>728</v>
      </c>
      <c r="F23" s="787" t="s">
        <v>728</v>
      </c>
      <c r="G23" s="787" t="s">
        <v>728</v>
      </c>
      <c r="H23" s="785" t="s">
        <v>728</v>
      </c>
      <c r="I23" s="786" t="s">
        <v>1968</v>
      </c>
      <c r="J23" s="783">
        <v>18787</v>
      </c>
      <c r="K23" s="783" t="s">
        <v>728</v>
      </c>
      <c r="L23" s="783" t="s">
        <v>728</v>
      </c>
      <c r="M23" s="783" t="s">
        <v>728</v>
      </c>
      <c r="N23" s="783" t="s">
        <v>728</v>
      </c>
    </row>
    <row r="24" spans="1:14">
      <c r="A24" s="785" t="s">
        <v>1969</v>
      </c>
      <c r="B24" s="787" t="s">
        <v>1699</v>
      </c>
      <c r="C24" s="784"/>
      <c r="D24" s="787" t="s">
        <v>728</v>
      </c>
      <c r="E24" s="787" t="s">
        <v>728</v>
      </c>
      <c r="F24" s="787" t="s">
        <v>728</v>
      </c>
      <c r="G24" s="787" t="s">
        <v>728</v>
      </c>
      <c r="H24" s="785" t="s">
        <v>728</v>
      </c>
      <c r="I24" s="786" t="s">
        <v>1970</v>
      </c>
      <c r="J24" s="783">
        <v>18787</v>
      </c>
      <c r="K24" s="783" t="s">
        <v>728</v>
      </c>
      <c r="L24" s="783" t="s">
        <v>728</v>
      </c>
      <c r="M24" s="783" t="s">
        <v>728</v>
      </c>
      <c r="N24" s="783" t="s">
        <v>728</v>
      </c>
    </row>
    <row r="25" spans="1:14" ht="25.5">
      <c r="A25" s="785" t="s">
        <v>1971</v>
      </c>
      <c r="B25" s="787" t="s">
        <v>1699</v>
      </c>
      <c r="C25" s="784"/>
      <c r="D25" s="787" t="s">
        <v>728</v>
      </c>
      <c r="E25" s="787" t="s">
        <v>728</v>
      </c>
      <c r="F25" s="787" t="s">
        <v>728</v>
      </c>
      <c r="G25" s="787" t="s">
        <v>728</v>
      </c>
      <c r="H25" s="785" t="s">
        <v>728</v>
      </c>
      <c r="I25" s="786" t="s">
        <v>1972</v>
      </c>
      <c r="J25" s="783">
        <v>18787</v>
      </c>
      <c r="K25" s="783" t="s">
        <v>728</v>
      </c>
      <c r="L25" s="783" t="s">
        <v>728</v>
      </c>
      <c r="M25" s="783" t="s">
        <v>728</v>
      </c>
      <c r="N25" s="783" t="s">
        <v>728</v>
      </c>
    </row>
    <row r="26" spans="1:14" ht="25.5">
      <c r="A26" s="785" t="s">
        <v>1973</v>
      </c>
      <c r="B26" s="787" t="s">
        <v>1699</v>
      </c>
      <c r="C26" s="784"/>
      <c r="D26" s="787" t="s">
        <v>728</v>
      </c>
      <c r="E26" s="787" t="s">
        <v>728</v>
      </c>
      <c r="F26" s="787" t="s">
        <v>728</v>
      </c>
      <c r="G26" s="787" t="s">
        <v>728</v>
      </c>
      <c r="H26" s="785" t="s">
        <v>728</v>
      </c>
      <c r="I26" s="786" t="s">
        <v>1974</v>
      </c>
      <c r="J26" s="783">
        <v>18787</v>
      </c>
      <c r="K26" s="783" t="s">
        <v>728</v>
      </c>
      <c r="L26" s="783" t="s">
        <v>728</v>
      </c>
      <c r="M26" s="783" t="s">
        <v>728</v>
      </c>
      <c r="N26" s="783" t="s">
        <v>728</v>
      </c>
    </row>
    <row r="27" spans="1:14">
      <c r="A27" s="785" t="s">
        <v>1975</v>
      </c>
      <c r="B27" s="787" t="s">
        <v>1699</v>
      </c>
      <c r="C27" s="784"/>
      <c r="D27" s="787" t="s">
        <v>728</v>
      </c>
      <c r="E27" s="787" t="s">
        <v>728</v>
      </c>
      <c r="F27" s="787" t="s">
        <v>728</v>
      </c>
      <c r="G27" s="787" t="s">
        <v>728</v>
      </c>
      <c r="H27" s="785" t="s">
        <v>728</v>
      </c>
      <c r="I27" s="786" t="s">
        <v>1976</v>
      </c>
      <c r="J27" s="783">
        <v>18787</v>
      </c>
      <c r="K27" s="783" t="s">
        <v>728</v>
      </c>
      <c r="L27" s="783" t="s">
        <v>728</v>
      </c>
      <c r="M27" s="783" t="s">
        <v>728</v>
      </c>
      <c r="N27" s="783" t="s">
        <v>728</v>
      </c>
    </row>
    <row r="28" spans="1:14" ht="51">
      <c r="A28" s="789" t="s">
        <v>1980</v>
      </c>
      <c r="B28" s="790" t="s">
        <v>1962</v>
      </c>
      <c r="C28" s="784"/>
      <c r="D28" s="790">
        <v>1200</v>
      </c>
      <c r="E28" s="790" t="s">
        <v>1981</v>
      </c>
      <c r="F28" s="790"/>
      <c r="G28" s="790"/>
      <c r="H28" s="791" t="s">
        <v>728</v>
      </c>
      <c r="I28" s="792" t="s">
        <v>1964</v>
      </c>
      <c r="J28" s="790">
        <v>18788</v>
      </c>
      <c r="K28" s="790" t="s">
        <v>728</v>
      </c>
      <c r="L28" s="790" t="s">
        <v>728</v>
      </c>
      <c r="M28" s="790" t="s">
        <v>728</v>
      </c>
      <c r="N28" s="790"/>
    </row>
    <row r="29" spans="1:14" ht="25.5">
      <c r="A29" s="791" t="s">
        <v>1965</v>
      </c>
      <c r="B29" s="793" t="s">
        <v>1699</v>
      </c>
      <c r="C29" s="784">
        <v>1200</v>
      </c>
      <c r="D29" s="793" t="s">
        <v>728</v>
      </c>
      <c r="E29" s="793" t="s">
        <v>728</v>
      </c>
      <c r="F29" s="793" t="s">
        <v>728</v>
      </c>
      <c r="G29" s="793" t="s">
        <v>728</v>
      </c>
      <c r="H29" s="791" t="s">
        <v>728</v>
      </c>
      <c r="I29" s="792" t="s">
        <v>1966</v>
      </c>
      <c r="J29" s="790">
        <v>18788</v>
      </c>
      <c r="K29" s="790" t="s">
        <v>728</v>
      </c>
      <c r="L29" s="790" t="s">
        <v>728</v>
      </c>
      <c r="M29" s="790" t="s">
        <v>728</v>
      </c>
      <c r="N29" s="790" t="s">
        <v>728</v>
      </c>
    </row>
    <row r="30" spans="1:14">
      <c r="A30" s="791" t="s">
        <v>1967</v>
      </c>
      <c r="B30" s="793" t="s">
        <v>1962</v>
      </c>
      <c r="C30" s="788" t="s">
        <v>514</v>
      </c>
      <c r="D30" s="793" t="s">
        <v>728</v>
      </c>
      <c r="E30" s="793" t="s">
        <v>728</v>
      </c>
      <c r="F30" s="793" t="s">
        <v>728</v>
      </c>
      <c r="G30" s="793" t="s">
        <v>728</v>
      </c>
      <c r="H30" s="791" t="s">
        <v>728</v>
      </c>
      <c r="I30" s="792" t="s">
        <v>1968</v>
      </c>
      <c r="J30" s="790">
        <v>18788</v>
      </c>
      <c r="K30" s="790" t="s">
        <v>728</v>
      </c>
      <c r="L30" s="790" t="s">
        <v>728</v>
      </c>
      <c r="M30" s="790" t="s">
        <v>728</v>
      </c>
      <c r="N30" s="790" t="s">
        <v>728</v>
      </c>
    </row>
    <row r="31" spans="1:14">
      <c r="A31" s="791" t="s">
        <v>1969</v>
      </c>
      <c r="B31" s="793" t="s">
        <v>1699</v>
      </c>
      <c r="C31" s="784"/>
      <c r="D31" s="793" t="s">
        <v>728</v>
      </c>
      <c r="E31" s="793" t="s">
        <v>728</v>
      </c>
      <c r="F31" s="793" t="s">
        <v>728</v>
      </c>
      <c r="G31" s="793" t="s">
        <v>728</v>
      </c>
      <c r="H31" s="791" t="s">
        <v>728</v>
      </c>
      <c r="I31" s="792" t="s">
        <v>1970</v>
      </c>
      <c r="J31" s="790">
        <v>18788</v>
      </c>
      <c r="K31" s="790" t="s">
        <v>728</v>
      </c>
      <c r="L31" s="790" t="s">
        <v>728</v>
      </c>
      <c r="M31" s="790" t="s">
        <v>728</v>
      </c>
      <c r="N31" s="790" t="s">
        <v>728</v>
      </c>
    </row>
    <row r="32" spans="1:14" ht="25.5">
      <c r="A32" s="791" t="s">
        <v>1971</v>
      </c>
      <c r="B32" s="793" t="s">
        <v>1699</v>
      </c>
      <c r="C32" s="784"/>
      <c r="D32" s="793" t="s">
        <v>728</v>
      </c>
      <c r="E32" s="793" t="s">
        <v>728</v>
      </c>
      <c r="F32" s="793" t="s">
        <v>728</v>
      </c>
      <c r="G32" s="793" t="s">
        <v>728</v>
      </c>
      <c r="H32" s="791" t="s">
        <v>728</v>
      </c>
      <c r="I32" s="792" t="s">
        <v>1972</v>
      </c>
      <c r="J32" s="790">
        <v>18788</v>
      </c>
      <c r="K32" s="790" t="s">
        <v>728</v>
      </c>
      <c r="L32" s="790" t="s">
        <v>728</v>
      </c>
      <c r="M32" s="790" t="s">
        <v>728</v>
      </c>
      <c r="N32" s="790" t="s">
        <v>728</v>
      </c>
    </row>
    <row r="33" spans="1:14" ht="25.5">
      <c r="A33" s="791" t="s">
        <v>1973</v>
      </c>
      <c r="B33" s="793" t="s">
        <v>1699</v>
      </c>
      <c r="C33" s="784"/>
      <c r="D33" s="793" t="s">
        <v>728</v>
      </c>
      <c r="E33" s="793" t="s">
        <v>728</v>
      </c>
      <c r="F33" s="793" t="s">
        <v>728</v>
      </c>
      <c r="G33" s="793" t="s">
        <v>728</v>
      </c>
      <c r="H33" s="791" t="s">
        <v>728</v>
      </c>
      <c r="I33" s="792" t="s">
        <v>1974</v>
      </c>
      <c r="J33" s="790">
        <v>18788</v>
      </c>
      <c r="K33" s="790" t="s">
        <v>728</v>
      </c>
      <c r="L33" s="790" t="s">
        <v>728</v>
      </c>
      <c r="M33" s="790" t="s">
        <v>728</v>
      </c>
      <c r="N33" s="790" t="s">
        <v>728</v>
      </c>
    </row>
    <row r="34" spans="1:14">
      <c r="A34" s="791" t="s">
        <v>1975</v>
      </c>
      <c r="B34" s="793" t="s">
        <v>1699</v>
      </c>
      <c r="C34" s="784"/>
      <c r="D34" s="793" t="s">
        <v>728</v>
      </c>
      <c r="E34" s="793" t="s">
        <v>728</v>
      </c>
      <c r="F34" s="793" t="s">
        <v>728</v>
      </c>
      <c r="G34" s="793" t="s">
        <v>728</v>
      </c>
      <c r="H34" s="791" t="s">
        <v>728</v>
      </c>
      <c r="I34" s="792" t="s">
        <v>1976</v>
      </c>
      <c r="J34" s="790">
        <v>18788</v>
      </c>
      <c r="K34" s="790" t="s">
        <v>728</v>
      </c>
      <c r="L34" s="790" t="s">
        <v>728</v>
      </c>
      <c r="M34" s="790" t="s">
        <v>728</v>
      </c>
      <c r="N34" s="790" t="s">
        <v>728</v>
      </c>
    </row>
  </sheetData>
  <sheetProtection sheet="1"/>
  <mergeCells count="1">
    <mergeCell ref="B2:G2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24"/>
  <sheetViews>
    <sheetView showGridLines="0" workbookViewId="0">
      <selection activeCell="C28" sqref="C28"/>
    </sheetView>
  </sheetViews>
  <sheetFormatPr baseColWidth="10" defaultRowHeight="12.75"/>
  <cols>
    <col min="1" max="1" width="5" bestFit="1" customWidth="1"/>
    <col min="2" max="2" width="10.28515625" customWidth="1"/>
    <col min="3" max="3" width="60" customWidth="1"/>
    <col min="4" max="4" width="12.7109375" bestFit="1" customWidth="1"/>
    <col min="6" max="6" width="11" customWidth="1"/>
  </cols>
  <sheetData>
    <row r="1" spans="1:7">
      <c r="A1" s="1066" t="s">
        <v>2069</v>
      </c>
      <c r="B1" s="1066"/>
      <c r="C1" s="1066"/>
      <c r="D1" s="1066"/>
      <c r="E1" s="1066"/>
    </row>
    <row r="2" spans="1:7" ht="25.5">
      <c r="A2" s="932" t="s">
        <v>1909</v>
      </c>
      <c r="B2" s="932" t="s">
        <v>1704</v>
      </c>
      <c r="C2" s="932" t="s">
        <v>0</v>
      </c>
      <c r="D2" s="932" t="s">
        <v>183</v>
      </c>
      <c r="E2" s="932" t="s">
        <v>2018</v>
      </c>
    </row>
    <row r="3" spans="1:7" ht="12.75" customHeight="1">
      <c r="A3" s="933">
        <f>+K_!A4</f>
        <v>1</v>
      </c>
      <c r="B3" s="933" t="s">
        <v>2017</v>
      </c>
      <c r="C3" s="933" t="str">
        <f>+K_!C4</f>
        <v>DS561 (HCl 15% +/- 2%)</v>
      </c>
      <c r="D3" s="933" t="str">
        <f>+K_!D4</f>
        <v>Litro</v>
      </c>
      <c r="E3" s="963">
        <f>+K_!G4</f>
        <v>1.1000000000000001</v>
      </c>
    </row>
    <row r="4" spans="1:7">
      <c r="A4" s="933">
        <f>+K_!A5</f>
        <v>2</v>
      </c>
      <c r="B4" s="933" t="s">
        <v>2017</v>
      </c>
      <c r="C4" s="933" t="str">
        <f>+K_!C5</f>
        <v>Equipo Dosificador Eléctrico con mantenimiento incluido - 1000 lts</v>
      </c>
      <c r="D4" s="933" t="str">
        <f>+K_!D5</f>
        <v>Mes</v>
      </c>
      <c r="E4" s="934">
        <f>+K_!G5</f>
        <v>160</v>
      </c>
    </row>
    <row r="5" spans="1:7">
      <c r="A5" s="933">
        <f>+K_!A6</f>
        <v>3</v>
      </c>
      <c r="B5" s="933" t="s">
        <v>361</v>
      </c>
      <c r="C5" s="933" t="str">
        <f>+K_!C6</f>
        <v>Visita de Reposición y Control</v>
      </c>
      <c r="D5" s="933" t="str">
        <f>+K_!D6</f>
        <v>Visita</v>
      </c>
      <c r="E5" s="934">
        <f>+K_!G6</f>
        <v>1500</v>
      </c>
    </row>
    <row r="6" spans="1:7">
      <c r="A6" s="933">
        <f>+K_!A7</f>
        <v>4</v>
      </c>
      <c r="B6" s="933" t="s">
        <v>361</v>
      </c>
      <c r="C6" s="933" t="str">
        <f>+K_!C7</f>
        <v>Visita de Control</v>
      </c>
      <c r="D6" s="933" t="str">
        <f>+K_!D7</f>
        <v>Visita</v>
      </c>
      <c r="E6" s="934">
        <f>+K_!G7</f>
        <v>1200</v>
      </c>
    </row>
    <row r="7" spans="1:7">
      <c r="A7" s="933">
        <f>+K_!A8</f>
        <v>5</v>
      </c>
      <c r="B7" s="933" t="s">
        <v>361</v>
      </c>
      <c r="C7" s="933" t="str">
        <f>+K_!C8</f>
        <v>Instalaciòn de skid de dosificaciòn</v>
      </c>
      <c r="D7" s="933" t="str">
        <f>+K_!D8</f>
        <v>Skid instalado</v>
      </c>
      <c r="E7" s="934">
        <f>+K_!G8</f>
        <v>2560</v>
      </c>
    </row>
    <row r="9" spans="1:7" ht="18" hidden="1" customHeight="1">
      <c r="A9" s="1067" t="s">
        <v>2070</v>
      </c>
      <c r="B9" s="1067"/>
      <c r="C9" s="1067"/>
      <c r="D9" s="1067"/>
      <c r="E9" s="1067"/>
      <c r="F9" s="1067"/>
      <c r="G9" s="1067"/>
    </row>
    <row r="10" spans="1:7" ht="44.25" hidden="1" customHeight="1">
      <c r="A10" s="932" t="s">
        <v>1909</v>
      </c>
      <c r="B10" s="932" t="s">
        <v>1704</v>
      </c>
      <c r="C10" s="932" t="s">
        <v>0</v>
      </c>
      <c r="D10" s="932" t="s">
        <v>183</v>
      </c>
      <c r="E10" s="932" t="s">
        <v>2018</v>
      </c>
      <c r="F10" s="932" t="s">
        <v>2072</v>
      </c>
      <c r="G10" s="932" t="s">
        <v>2056</v>
      </c>
    </row>
    <row r="11" spans="1:7" ht="12.75" hidden="1" customHeight="1">
      <c r="A11" s="935">
        <f>+A3</f>
        <v>1</v>
      </c>
      <c r="B11" s="935" t="str">
        <f t="shared" ref="B11:E11" si="0">+B3</f>
        <v>Material</v>
      </c>
      <c r="C11" s="935" t="str">
        <f t="shared" si="0"/>
        <v>DS561 (HCl 15% +/- 2%)</v>
      </c>
      <c r="D11" s="935" t="str">
        <f t="shared" si="0"/>
        <v>Litro</v>
      </c>
      <c r="E11" s="936">
        <f t="shared" si="0"/>
        <v>1.1000000000000001</v>
      </c>
      <c r="F11" s="937">
        <f>+K_!K4</f>
        <v>2849.5714285714284</v>
      </c>
      <c r="G11" s="937">
        <f>ROUND(F11*E11,2)</f>
        <v>3134.53</v>
      </c>
    </row>
    <row r="12" spans="1:7" ht="12.75" hidden="1" customHeight="1">
      <c r="A12" s="935">
        <f t="shared" ref="A12:E12" si="1">+A4</f>
        <v>2</v>
      </c>
      <c r="B12" s="935" t="str">
        <f t="shared" si="1"/>
        <v>Material</v>
      </c>
      <c r="C12" s="935" t="str">
        <f t="shared" si="1"/>
        <v>Equipo Dosificador Eléctrico con mantenimiento incluido - 1000 lts</v>
      </c>
      <c r="D12" s="935" t="str">
        <f t="shared" si="1"/>
        <v>Mes</v>
      </c>
      <c r="E12" s="935">
        <f t="shared" si="1"/>
        <v>160</v>
      </c>
      <c r="F12" s="938">
        <f>+K_!K5</f>
        <v>12</v>
      </c>
      <c r="G12" s="937">
        <f t="shared" ref="G12:G13" si="2">+F12*E12</f>
        <v>1920</v>
      </c>
    </row>
    <row r="13" spans="1:7" ht="12.75" hidden="1" customHeight="1">
      <c r="A13" s="935">
        <f t="shared" ref="A13:E13" si="3">+A5</f>
        <v>3</v>
      </c>
      <c r="B13" s="935" t="str">
        <f t="shared" si="3"/>
        <v>Servicio</v>
      </c>
      <c r="C13" s="935" t="str">
        <f t="shared" si="3"/>
        <v>Visita de Reposición y Control</v>
      </c>
      <c r="D13" s="935" t="str">
        <f t="shared" si="3"/>
        <v>Visita</v>
      </c>
      <c r="E13" s="935">
        <f t="shared" si="3"/>
        <v>1500</v>
      </c>
      <c r="F13" s="938">
        <f>+K_!K6</f>
        <v>12</v>
      </c>
      <c r="G13" s="937">
        <f t="shared" si="2"/>
        <v>18000</v>
      </c>
    </row>
    <row r="14" spans="1:7" ht="12.75" hidden="1" customHeight="1">
      <c r="A14" s="935">
        <f>+A7</f>
        <v>5</v>
      </c>
      <c r="B14" s="935" t="str">
        <f>+B7</f>
        <v>Servicio</v>
      </c>
      <c r="C14" s="935" t="str">
        <f>+C7</f>
        <v>Instalaciòn de skid de dosificaciòn</v>
      </c>
      <c r="D14" s="935" t="str">
        <f>+D7</f>
        <v>Skid instalado</v>
      </c>
      <c r="E14" s="935">
        <f>+E7</f>
        <v>2560</v>
      </c>
      <c r="F14" s="938">
        <v>1</v>
      </c>
      <c r="G14" s="937">
        <f t="shared" ref="G14" si="4">+F14*E14</f>
        <v>2560</v>
      </c>
    </row>
    <row r="15" spans="1:7" hidden="1">
      <c r="A15" s="1065" t="s">
        <v>2057</v>
      </c>
      <c r="B15" s="1065"/>
      <c r="C15" s="1065"/>
      <c r="D15" s="1065"/>
      <c r="E15" s="1065"/>
      <c r="F15" s="1065"/>
      <c r="G15" s="939">
        <f>+SUM(G11:G14)</f>
        <v>25614.53</v>
      </c>
    </row>
    <row r="17" spans="1:2">
      <c r="A17" s="945" t="s">
        <v>1708</v>
      </c>
    </row>
    <row r="19" spans="1:2" ht="18" customHeight="1">
      <c r="A19" t="s">
        <v>2080</v>
      </c>
    </row>
    <row r="20" spans="1:2" ht="18" customHeight="1">
      <c r="B20" t="s">
        <v>2082</v>
      </c>
    </row>
    <row r="21" spans="1:2" ht="18" customHeight="1">
      <c r="B21" t="s">
        <v>2081</v>
      </c>
    </row>
    <row r="22" spans="1:2" ht="18" customHeight="1">
      <c r="A22" s="8" t="s">
        <v>2088</v>
      </c>
    </row>
    <row r="23" spans="1:2" ht="18" customHeight="1">
      <c r="A23" s="8" t="s">
        <v>2086</v>
      </c>
    </row>
    <row r="24" spans="1:2">
      <c r="A24" s="8" t="s">
        <v>2087</v>
      </c>
    </row>
  </sheetData>
  <mergeCells count="3">
    <mergeCell ref="A15:F15"/>
    <mergeCell ref="A1:E1"/>
    <mergeCell ref="A9:G9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5"/>
  <sheetViews>
    <sheetView showGridLines="0" workbookViewId="0">
      <selection activeCell="L7" sqref="L7"/>
    </sheetView>
  </sheetViews>
  <sheetFormatPr baseColWidth="10" defaultRowHeight="12.75"/>
  <cols>
    <col min="4" max="4" width="19.140625" bestFit="1" customWidth="1"/>
    <col min="6" max="6" width="18.42578125" customWidth="1"/>
  </cols>
  <sheetData>
    <row r="1" spans="1:8">
      <c r="A1" s="983" t="s">
        <v>2028</v>
      </c>
      <c r="B1" s="983" t="s">
        <v>1923</v>
      </c>
      <c r="C1" s="983" t="s">
        <v>2105</v>
      </c>
      <c r="D1" s="983" t="s">
        <v>2106</v>
      </c>
      <c r="E1" s="983" t="s">
        <v>443</v>
      </c>
      <c r="F1" s="983" t="s">
        <v>2107</v>
      </c>
    </row>
    <row r="2" spans="1:8">
      <c r="A2" s="1004">
        <v>44562</v>
      </c>
      <c r="B2" s="983">
        <v>3060</v>
      </c>
      <c r="C2" s="983">
        <v>12</v>
      </c>
      <c r="D2" s="983">
        <f>+B2/C2</f>
        <v>255</v>
      </c>
      <c r="E2" s="983">
        <f>+F2/D2</f>
        <v>3.5294117647058822</v>
      </c>
      <c r="F2" s="983">
        <v>900</v>
      </c>
      <c r="G2" s="991">
        <f>+(F2-F4)/F4</f>
        <v>-0.25</v>
      </c>
      <c r="H2">
        <f>+B2/F2</f>
        <v>3.4</v>
      </c>
    </row>
    <row r="4" spans="1:8">
      <c r="F4">
        <v>1200</v>
      </c>
    </row>
    <row r="5" spans="1:8">
      <c r="B5">
        <f>+B2/5</f>
        <v>612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C4:P24"/>
  <sheetViews>
    <sheetView showGridLines="0" topLeftCell="B16" workbookViewId="0">
      <selection activeCell="E25" sqref="E25"/>
    </sheetView>
  </sheetViews>
  <sheetFormatPr baseColWidth="10" defaultRowHeight="12.75"/>
  <cols>
    <col min="5" max="5" width="56.85546875" bestFit="1" customWidth="1"/>
    <col min="6" max="6" width="13.28515625" customWidth="1"/>
    <col min="7" max="9" width="8" customWidth="1"/>
  </cols>
  <sheetData>
    <row r="4" spans="3:16">
      <c r="C4" s="929" t="s">
        <v>388</v>
      </c>
      <c r="D4" s="929"/>
      <c r="E4" s="929" t="s">
        <v>0</v>
      </c>
      <c r="F4" s="929" t="s">
        <v>1879</v>
      </c>
      <c r="G4" s="929" t="s">
        <v>2091</v>
      </c>
      <c r="H4" s="929" t="s">
        <v>2092</v>
      </c>
      <c r="I4" s="929" t="s">
        <v>2094</v>
      </c>
      <c r="J4" s="986" t="s">
        <v>2095</v>
      </c>
      <c r="K4" s="985" t="s">
        <v>2096</v>
      </c>
    </row>
    <row r="5" spans="3:16">
      <c r="C5" s="983">
        <v>1</v>
      </c>
      <c r="D5" s="983"/>
      <c r="E5" s="983" t="str">
        <f>+'Planilla de Cotización'!C3</f>
        <v>DS561 (HCl 15% +/- 2%)</v>
      </c>
      <c r="F5" s="984">
        <v>0.1</v>
      </c>
      <c r="G5" s="984">
        <v>0.06</v>
      </c>
      <c r="H5" s="984">
        <v>0.1</v>
      </c>
      <c r="I5" s="993">
        <v>0.74</v>
      </c>
      <c r="J5" s="987"/>
      <c r="K5" s="960">
        <f>+K_!K4</f>
        <v>2849.5714285714284</v>
      </c>
      <c r="L5" s="991">
        <f>+(F5*$K$5+F6*$K$6)/($K$5+$K$6)</f>
        <v>9.9580649992511608E-2</v>
      </c>
      <c r="M5" s="991">
        <f>+(G5*$K$5+G6*$K$6)/($K$5+$K$6)</f>
        <v>6.0364593547203298E-2</v>
      </c>
      <c r="N5" s="991">
        <f>+(H5*$K$5+H6*$K$6)/($K$5+$K$6)</f>
        <v>9.9580649992511608E-2</v>
      </c>
      <c r="O5" s="992">
        <f>+(I5*$K$5+I6*$K$6)/($K$5+$K$6)</f>
        <v>0.74047410646777345</v>
      </c>
      <c r="P5" s="994"/>
    </row>
    <row r="6" spans="3:16">
      <c r="C6" s="983">
        <v>2</v>
      </c>
      <c r="D6" s="983"/>
      <c r="E6" s="983" t="str">
        <f>+'Planilla de Cotización'!C4</f>
        <v>Equipo Dosificador Eléctrico con mantenimiento incluido - 1000 lts</v>
      </c>
      <c r="F6" s="984">
        <v>0</v>
      </c>
      <c r="G6" s="984">
        <f>+'E-de-D'!E32+'E-de-D'!E58</f>
        <v>0.14694253980987032</v>
      </c>
      <c r="H6" s="984">
        <v>0</v>
      </c>
      <c r="I6" s="984">
        <f>1-G6</f>
        <v>0.85305746019012973</v>
      </c>
      <c r="J6" s="987">
        <v>0</v>
      </c>
      <c r="K6" s="960">
        <f>+K_!K5</f>
        <v>12</v>
      </c>
      <c r="L6" s="981">
        <f>+F6</f>
        <v>0</v>
      </c>
      <c r="M6" s="981">
        <f t="shared" ref="M6:O6" si="0">+G6</f>
        <v>0.14694253980987032</v>
      </c>
      <c r="N6" s="981">
        <f t="shared" si="0"/>
        <v>0</v>
      </c>
      <c r="O6" s="981">
        <f t="shared" si="0"/>
        <v>0.85305746019012973</v>
      </c>
    </row>
    <row r="7" spans="3:16">
      <c r="C7" s="983">
        <v>3</v>
      </c>
      <c r="D7" s="983"/>
      <c r="E7" s="988" t="str">
        <f>+'Planilla de Cotización'!C5</f>
        <v>Visita de Reposición y Control</v>
      </c>
      <c r="F7" s="989">
        <f>+S_!U6</f>
        <v>0.47972843752582184</v>
      </c>
      <c r="G7" s="989">
        <f>+S_!V6</f>
        <v>0.36181028120622516</v>
      </c>
      <c r="H7" s="989">
        <f>+S_!W6</f>
        <v>0.15846128126795311</v>
      </c>
      <c r="I7" s="989">
        <f>+S_!X6</f>
        <v>0</v>
      </c>
      <c r="J7" s="990">
        <v>0</v>
      </c>
      <c r="K7" s="960">
        <f>+K_!K6</f>
        <v>12</v>
      </c>
      <c r="L7" s="1071">
        <f>+(F7*$K$7+F9*$K$9)/($K$7+$K$9)</f>
        <v>0.45663067396871504</v>
      </c>
      <c r="M7" s="1071">
        <f t="shared" ref="M7:O7" si="1">+(G7*$K$7+G9*$K$9)/($K$7+$K$9)</f>
        <v>0.37183013373027057</v>
      </c>
      <c r="N7" s="1071">
        <f t="shared" si="1"/>
        <v>0.1712443843584045</v>
      </c>
      <c r="O7" s="1071">
        <f t="shared" si="1"/>
        <v>0</v>
      </c>
    </row>
    <row r="8" spans="3:16">
      <c r="C8" s="983">
        <v>4</v>
      </c>
      <c r="D8" s="983"/>
      <c r="E8" s="988" t="str">
        <f>+'Planilla de Cotización'!C6</f>
        <v>Visita de Control</v>
      </c>
      <c r="F8" s="989">
        <f>+S_!U7</f>
        <v>0.47972843752582184</v>
      </c>
      <c r="G8" s="989">
        <f>+S_!V7</f>
        <v>0.36181028120622516</v>
      </c>
      <c r="H8" s="989">
        <f>+S_!W7</f>
        <v>0.15846128126795311</v>
      </c>
      <c r="I8" s="989">
        <f>+S_!X7</f>
        <v>0</v>
      </c>
      <c r="J8" s="990">
        <v>0</v>
      </c>
      <c r="L8" s="1071"/>
      <c r="M8" s="1071"/>
      <c r="N8" s="1071"/>
      <c r="O8" s="1071"/>
    </row>
    <row r="9" spans="3:16">
      <c r="C9" s="983">
        <v>5</v>
      </c>
      <c r="D9" s="983"/>
      <c r="E9" s="988" t="str">
        <f>+'Planilla de Cotización'!C7</f>
        <v>Instalaciòn de skid de dosificaciòn</v>
      </c>
      <c r="F9" s="989">
        <f>+S_!U5</f>
        <v>0.17945751128343335</v>
      </c>
      <c r="G9" s="989">
        <f>+S_!V5</f>
        <v>0.49206836401881554</v>
      </c>
      <c r="H9" s="989">
        <f>+S_!W5</f>
        <v>0.32464162144382108</v>
      </c>
      <c r="I9" s="989">
        <f>+S_!X5</f>
        <v>0</v>
      </c>
      <c r="J9" s="990">
        <v>0</v>
      </c>
      <c r="K9">
        <f>+K_!K8</f>
        <v>1</v>
      </c>
      <c r="L9" s="1071"/>
      <c r="M9" s="1071"/>
      <c r="N9" s="1071"/>
      <c r="O9" s="1071"/>
    </row>
    <row r="10" spans="3:16">
      <c r="M10" s="995"/>
      <c r="N10" s="995"/>
      <c r="O10" s="995"/>
    </row>
    <row r="12" spans="3:16">
      <c r="D12" s="114"/>
      <c r="E12" s="114"/>
      <c r="F12" s="1073" t="s">
        <v>2097</v>
      </c>
      <c r="G12" s="1073"/>
      <c r="H12" s="1073"/>
      <c r="I12" s="1073"/>
    </row>
    <row r="13" spans="3:16">
      <c r="D13" s="998" t="s">
        <v>2102</v>
      </c>
      <c r="E13" s="999" t="s">
        <v>388</v>
      </c>
      <c r="F13" s="1000" t="s">
        <v>1879</v>
      </c>
      <c r="G13" s="1001" t="s">
        <v>2091</v>
      </c>
      <c r="H13" s="1001" t="s">
        <v>2092</v>
      </c>
      <c r="I13" s="1002" t="s">
        <v>2094</v>
      </c>
    </row>
    <row r="14" spans="3:16">
      <c r="D14" s="942">
        <v>1</v>
      </c>
      <c r="E14" s="983" t="str">
        <f>+E5</f>
        <v>DS561 (HCl 15% +/- 2%)</v>
      </c>
      <c r="F14" s="997">
        <f>ROUND(L5,1)</f>
        <v>0.1</v>
      </c>
      <c r="G14" s="997">
        <f t="shared" ref="G14:I14" si="2">+M5</f>
        <v>6.0364593547203298E-2</v>
      </c>
      <c r="H14" s="997">
        <f t="shared" si="2"/>
        <v>9.9580649992511608E-2</v>
      </c>
      <c r="I14" s="997">
        <f t="shared" si="2"/>
        <v>0.74047410646777345</v>
      </c>
      <c r="J14" s="981"/>
    </row>
    <row r="15" spans="3:16">
      <c r="D15" s="942">
        <v>2</v>
      </c>
      <c r="E15" s="983" t="str">
        <f t="shared" ref="E15:E18" si="3">+E6</f>
        <v>Equipo Dosificador Eléctrico con mantenimiento incluido - 1000 lts</v>
      </c>
      <c r="F15" s="997">
        <f t="shared" ref="F15:F16" si="4">+L6</f>
        <v>0</v>
      </c>
      <c r="G15" s="997">
        <f t="shared" ref="G15:G16" si="5">+M6</f>
        <v>0.14694253980987032</v>
      </c>
      <c r="H15" s="997">
        <f t="shared" ref="H15:H16" si="6">+N6</f>
        <v>0</v>
      </c>
      <c r="I15" s="997">
        <f t="shared" ref="I15:I16" si="7">+O6</f>
        <v>0.85305746019012973</v>
      </c>
      <c r="K15" s="996"/>
    </row>
    <row r="16" spans="3:16">
      <c r="D16" s="1070">
        <v>3</v>
      </c>
      <c r="E16" s="983" t="str">
        <f t="shared" si="3"/>
        <v>Visita de Reposición y Control</v>
      </c>
      <c r="F16" s="1072">
        <f t="shared" si="4"/>
        <v>0.45663067396871504</v>
      </c>
      <c r="G16" s="1072">
        <f t="shared" si="5"/>
        <v>0.37183013373027057</v>
      </c>
      <c r="H16" s="1072">
        <f t="shared" si="6"/>
        <v>0.1712443843584045</v>
      </c>
      <c r="I16" s="1072">
        <f t="shared" si="7"/>
        <v>0</v>
      </c>
    </row>
    <row r="17" spans="4:13">
      <c r="D17" s="1070"/>
      <c r="E17" s="983" t="str">
        <f t="shared" si="3"/>
        <v>Visita de Control</v>
      </c>
      <c r="F17" s="1072"/>
      <c r="G17" s="1072"/>
      <c r="H17" s="1072"/>
      <c r="I17" s="1072"/>
    </row>
    <row r="18" spans="4:13">
      <c r="D18" s="1070"/>
      <c r="E18" s="983" t="str">
        <f t="shared" si="3"/>
        <v>Instalaciòn de skid de dosificaciòn</v>
      </c>
      <c r="F18" s="1072"/>
      <c r="G18" s="1072"/>
      <c r="H18" s="1072"/>
      <c r="I18" s="1072"/>
    </row>
    <row r="20" spans="4:13">
      <c r="E20" s="1003" t="s">
        <v>2100</v>
      </c>
      <c r="F20" s="1069" t="s">
        <v>2101</v>
      </c>
      <c r="G20" s="1069"/>
      <c r="H20" s="1069"/>
      <c r="I20" s="1069"/>
      <c r="J20" s="1069"/>
      <c r="K20" s="1069"/>
      <c r="L20" s="1069"/>
      <c r="M20" s="1069"/>
    </row>
    <row r="21" spans="4:13">
      <c r="E21" s="982" t="s">
        <v>1879</v>
      </c>
      <c r="F21" s="1068" t="s">
        <v>2103</v>
      </c>
      <c r="G21" s="1068"/>
      <c r="H21" s="1068"/>
      <c r="I21" s="1068"/>
      <c r="J21" s="1068"/>
      <c r="K21" s="1068"/>
      <c r="L21" s="1068"/>
      <c r="M21" s="1068"/>
    </row>
    <row r="22" spans="4:13">
      <c r="E22" s="982" t="s">
        <v>2091</v>
      </c>
      <c r="F22" s="1068" t="s">
        <v>2098</v>
      </c>
      <c r="G22" s="1068"/>
      <c r="H22" s="1068"/>
      <c r="I22" s="1068"/>
      <c r="J22" s="1068"/>
      <c r="K22" s="1068"/>
      <c r="L22" s="1068"/>
      <c r="M22" s="1068"/>
    </row>
    <row r="23" spans="4:13">
      <c r="E23" s="982" t="s">
        <v>2092</v>
      </c>
      <c r="F23" s="1068" t="s">
        <v>2099</v>
      </c>
      <c r="G23" s="1068"/>
      <c r="H23" s="1068"/>
      <c r="I23" s="1068"/>
      <c r="J23" s="1068"/>
      <c r="K23" s="1068"/>
      <c r="L23" s="1068"/>
      <c r="M23" s="1068"/>
    </row>
    <row r="24" spans="4:13">
      <c r="E24" s="982" t="s">
        <v>2094</v>
      </c>
      <c r="F24" s="1068" t="s">
        <v>2104</v>
      </c>
      <c r="G24" s="1068"/>
      <c r="H24" s="1068"/>
      <c r="I24" s="1068"/>
      <c r="J24" s="1068"/>
      <c r="K24" s="1068"/>
      <c r="L24" s="1068"/>
      <c r="M24" s="1068"/>
    </row>
  </sheetData>
  <mergeCells count="15">
    <mergeCell ref="D16:D18"/>
    <mergeCell ref="L7:L9"/>
    <mergeCell ref="M7:M9"/>
    <mergeCell ref="N7:N9"/>
    <mergeCell ref="O7:O9"/>
    <mergeCell ref="F16:F18"/>
    <mergeCell ref="G16:G18"/>
    <mergeCell ref="H16:H18"/>
    <mergeCell ref="I16:I18"/>
    <mergeCell ref="F12:I12"/>
    <mergeCell ref="F21:M21"/>
    <mergeCell ref="F22:M22"/>
    <mergeCell ref="F23:M23"/>
    <mergeCell ref="F24:M24"/>
    <mergeCell ref="F20:M20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N23"/>
  <sheetViews>
    <sheetView showGridLines="0" tabSelected="1" topLeftCell="B5" workbookViewId="0">
      <selection activeCell="K14" sqref="K14"/>
    </sheetView>
  </sheetViews>
  <sheetFormatPr baseColWidth="10" defaultRowHeight="12.75"/>
  <cols>
    <col min="1" max="1" width="5" bestFit="1" customWidth="1"/>
    <col min="2" max="2" width="8.7109375" customWidth="1"/>
    <col min="3" max="3" width="56.85546875" bestFit="1" customWidth="1"/>
    <col min="4" max="4" width="22.7109375" customWidth="1"/>
    <col min="5" max="5" width="13.140625" customWidth="1"/>
    <col min="6" max="7" width="13.28515625" customWidth="1"/>
    <col min="8" max="8" width="2.28515625" customWidth="1"/>
    <col min="9" max="9" width="1" customWidth="1"/>
    <col min="10" max="10" width="0.42578125" customWidth="1"/>
    <col min="11" max="11" width="11.42578125" style="114"/>
    <col min="12" max="12" width="9.28515625" style="114" customWidth="1"/>
    <col min="13" max="13" width="11.42578125" style="114"/>
  </cols>
  <sheetData>
    <row r="2" spans="1:14">
      <c r="K2" s="1074"/>
      <c r="L2" s="1074"/>
      <c r="M2" s="1074"/>
    </row>
    <row r="3" spans="1:14" s="850" customFormat="1" ht="28.5" customHeight="1">
      <c r="A3" s="849" t="s">
        <v>1909</v>
      </c>
      <c r="B3" s="849" t="s">
        <v>1704</v>
      </c>
      <c r="C3" s="849" t="s">
        <v>0</v>
      </c>
      <c r="D3" s="849" t="s">
        <v>183</v>
      </c>
      <c r="E3" s="849" t="s">
        <v>2026</v>
      </c>
      <c r="F3" s="849" t="s">
        <v>443</v>
      </c>
      <c r="G3" s="849" t="s">
        <v>2018</v>
      </c>
      <c r="I3" s="615"/>
      <c r="K3" s="849" t="s">
        <v>2043</v>
      </c>
      <c r="L3" s="849" t="s">
        <v>2010</v>
      </c>
      <c r="M3" s="849" t="s">
        <v>2027</v>
      </c>
    </row>
    <row r="4" spans="1:14">
      <c r="A4" s="860">
        <v>1</v>
      </c>
      <c r="B4" s="860" t="s">
        <v>2017</v>
      </c>
      <c r="C4" s="860" t="str">
        <f>+PQ!B9</f>
        <v>DS561 (HCl 15% +/- 2%)</v>
      </c>
      <c r="D4" s="860" t="s">
        <v>1978</v>
      </c>
      <c r="E4" s="907">
        <f>+PQ!F9</f>
        <v>0.37368874458874457</v>
      </c>
      <c r="F4" s="907">
        <f>+G4/E4</f>
        <v>2.9436262556170441</v>
      </c>
      <c r="G4" s="907">
        <v>1.1000000000000001</v>
      </c>
      <c r="H4" s="8"/>
      <c r="I4" s="908"/>
      <c r="J4" s="8"/>
      <c r="K4" s="832">
        <f>12*(0.5*23+0.5*86)*30.5/7</f>
        <v>2849.5714285714284</v>
      </c>
      <c r="L4" s="832">
        <f>+K4*E4</f>
        <v>1064.8527697588124</v>
      </c>
      <c r="M4" s="832">
        <f>+G4*K4</f>
        <v>3134.5285714285715</v>
      </c>
      <c r="N4" s="949">
        <f>+M4/$M$9</f>
        <v>0.12237307287103245</v>
      </c>
    </row>
    <row r="5" spans="1:14">
      <c r="A5" s="860">
        <v>2</v>
      </c>
      <c r="B5" s="860" t="s">
        <v>2017</v>
      </c>
      <c r="C5" s="860" t="s">
        <v>2022</v>
      </c>
      <c r="D5" s="860" t="s">
        <v>243</v>
      </c>
      <c r="E5" s="605">
        <f>+S_!I37*0.9</f>
        <v>110.24121492805752</v>
      </c>
      <c r="F5" s="907">
        <f t="shared" ref="F5:F8" si="0">+G5/E5</f>
        <v>1.4513628147550319</v>
      </c>
      <c r="G5" s="832">
        <v>160</v>
      </c>
      <c r="H5" s="8"/>
      <c r="I5" s="908"/>
      <c r="J5" s="8"/>
      <c r="K5" s="909">
        <v>12</v>
      </c>
      <c r="L5" s="832">
        <f t="shared" ref="L5:L6" si="1">+K5*E5</f>
        <v>1322.8945791366903</v>
      </c>
      <c r="M5" s="832">
        <f t="shared" ref="M5:M6" si="2">+G5*K5</f>
        <v>1920</v>
      </c>
      <c r="N5" s="949">
        <f t="shared" ref="N5:N8" si="3">+M5/$M$9</f>
        <v>7.4957459968310394E-2</v>
      </c>
    </row>
    <row r="6" spans="1:14">
      <c r="A6" s="860">
        <v>3</v>
      </c>
      <c r="B6" s="860" t="s">
        <v>361</v>
      </c>
      <c r="C6" s="860" t="s">
        <v>2071</v>
      </c>
      <c r="D6" s="860" t="s">
        <v>2044</v>
      </c>
      <c r="E6" s="605">
        <f>+S_!I6</f>
        <v>962.37021464137308</v>
      </c>
      <c r="F6" s="907">
        <f t="shared" si="0"/>
        <v>1.5586517300506588</v>
      </c>
      <c r="G6" s="832">
        <v>1500</v>
      </c>
      <c r="H6" s="8"/>
      <c r="I6" s="908"/>
      <c r="J6" s="8"/>
      <c r="K6" s="832">
        <v>12</v>
      </c>
      <c r="L6" s="832">
        <f t="shared" si="1"/>
        <v>11548.442575696477</v>
      </c>
      <c r="M6" s="832">
        <f t="shared" si="2"/>
        <v>18000</v>
      </c>
      <c r="N6" s="949">
        <f t="shared" si="3"/>
        <v>0.70272618720290991</v>
      </c>
    </row>
    <row r="7" spans="1:14">
      <c r="A7" s="862">
        <v>4</v>
      </c>
      <c r="B7" s="862" t="s">
        <v>361</v>
      </c>
      <c r="C7" s="929" t="s">
        <v>2060</v>
      </c>
      <c r="D7" s="862" t="s">
        <v>2044</v>
      </c>
      <c r="E7" s="930">
        <f>+S_!I7</f>
        <v>866.13319317723585</v>
      </c>
      <c r="F7" s="907">
        <f t="shared" si="0"/>
        <v>1.3854682044894744</v>
      </c>
      <c r="G7" s="832">
        <v>1200</v>
      </c>
      <c r="H7" s="8"/>
      <c r="I7" s="908"/>
      <c r="J7" s="8"/>
      <c r="K7" s="931">
        <v>0</v>
      </c>
      <c r="L7" s="832">
        <f t="shared" ref="L7" si="4">+K7*E7</f>
        <v>0</v>
      </c>
      <c r="M7" s="832">
        <f t="shared" ref="M7" si="5">+G7*K7</f>
        <v>0</v>
      </c>
      <c r="N7" s="949"/>
    </row>
    <row r="8" spans="1:14">
      <c r="A8" s="862">
        <v>5</v>
      </c>
      <c r="B8" s="830" t="s">
        <v>361</v>
      </c>
      <c r="C8" s="830" t="s">
        <v>2049</v>
      </c>
      <c r="D8" s="710" t="s">
        <v>2050</v>
      </c>
      <c r="E8" s="910">
        <f>+S_!I5</f>
        <v>1764.5125266535883</v>
      </c>
      <c r="F8" s="907">
        <f t="shared" si="0"/>
        <v>1.4508256310625687</v>
      </c>
      <c r="G8" s="710">
        <v>2560</v>
      </c>
      <c r="K8" s="710">
        <v>1</v>
      </c>
      <c r="L8" s="832">
        <f t="shared" ref="L8" si="6">+K8*E8</f>
        <v>1764.5125266535883</v>
      </c>
      <c r="M8" s="832">
        <f t="shared" ref="M8" si="7">+G8*K8</f>
        <v>2560</v>
      </c>
      <c r="N8" s="949">
        <f t="shared" si="3"/>
        <v>9.9943279957747197E-2</v>
      </c>
    </row>
    <row r="9" spans="1:14">
      <c r="K9" s="857" t="s">
        <v>1705</v>
      </c>
      <c r="L9" s="858">
        <f>+SUM(L4:L8)</f>
        <v>15700.70245124557</v>
      </c>
      <c r="M9" s="858">
        <f>+SUM(M4:M8)</f>
        <v>25614.528571428571</v>
      </c>
    </row>
    <row r="10" spans="1:14" ht="18" customHeight="1">
      <c r="B10" s="855"/>
      <c r="C10" s="211"/>
      <c r="K10" s="857"/>
      <c r="L10" s="857" t="s">
        <v>443</v>
      </c>
      <c r="M10" s="859">
        <f>+M9/L9</f>
        <v>1.6314256416850008</v>
      </c>
    </row>
    <row r="11" spans="1:14" ht="18" customHeight="1">
      <c r="B11" s="854"/>
      <c r="C11" s="947" t="s">
        <v>2058</v>
      </c>
      <c r="D11" s="948">
        <f>+EE.RR!G10</f>
        <v>0.33203917944604561</v>
      </c>
    </row>
    <row r="12" spans="1:14" ht="18" customHeight="1">
      <c r="B12" s="8"/>
      <c r="C12" s="947" t="s">
        <v>2059</v>
      </c>
      <c r="D12" s="948">
        <f>+EE.RR!G13</f>
        <v>0.29203917944604557</v>
      </c>
    </row>
    <row r="13" spans="1:14" ht="18" customHeight="1">
      <c r="B13" s="8"/>
    </row>
    <row r="14" spans="1:14" s="940" customFormat="1" ht="61.5" customHeight="1">
      <c r="B14" s="941"/>
      <c r="C14" s="946" t="s">
        <v>2073</v>
      </c>
      <c r="D14" s="946" t="s">
        <v>2074</v>
      </c>
      <c r="E14" s="946" t="s">
        <v>2075</v>
      </c>
      <c r="F14" s="946" t="s">
        <v>2076</v>
      </c>
      <c r="G14" s="946" t="s">
        <v>2068</v>
      </c>
    </row>
    <row r="15" spans="1:14" s="940" customFormat="1" ht="18" customHeight="1">
      <c r="B15" s="941"/>
      <c r="C15" s="942">
        <v>86</v>
      </c>
      <c r="D15" s="944">
        <f>(30.5/7)*C15</f>
        <v>374.71428571428567</v>
      </c>
      <c r="E15" s="942">
        <v>400</v>
      </c>
      <c r="F15" s="943">
        <f>+E15/D15</f>
        <v>1.067479984750286</v>
      </c>
      <c r="G15" s="942">
        <f>ROUNDUP(12/F15,0)</f>
        <v>12</v>
      </c>
      <c r="K15" s="940">
        <f>+D15*8.4</f>
        <v>3147.6</v>
      </c>
    </row>
    <row r="16" spans="1:14" s="940" customFormat="1">
      <c r="C16" s="942">
        <v>23</v>
      </c>
      <c r="D16" s="944">
        <f>(30.5/7)*C16</f>
        <v>100.21428571428571</v>
      </c>
      <c r="E16" s="942">
        <v>400</v>
      </c>
      <c r="F16" s="943">
        <f>+E16/D16</f>
        <v>3.9914468995010695</v>
      </c>
      <c r="G16" s="942">
        <f>ROUNDUP(12/F16,0)</f>
        <v>4</v>
      </c>
      <c r="K16" s="940">
        <f>+D16*8.4</f>
        <v>841.8</v>
      </c>
    </row>
    <row r="17" spans="3:13">
      <c r="C17" s="961" t="s">
        <v>2083</v>
      </c>
      <c r="D17" s="962">
        <f>+AVERAGE(D15:D16)*12</f>
        <v>2849.5714285714284</v>
      </c>
      <c r="E17" s="960"/>
      <c r="F17" s="960"/>
    </row>
    <row r="23" spans="3:13" s="850" customFormat="1" ht="40.5" customHeight="1">
      <c r="K23" s="551"/>
      <c r="L23" s="551"/>
      <c r="M23" s="551"/>
    </row>
  </sheetData>
  <mergeCells count="1">
    <mergeCell ref="K2:M2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H18"/>
  <sheetViews>
    <sheetView showGridLines="0" workbookViewId="0">
      <selection activeCell="N18" sqref="N18"/>
    </sheetView>
  </sheetViews>
  <sheetFormatPr baseColWidth="10" defaultRowHeight="15"/>
  <cols>
    <col min="1" max="1" width="1.28515625" style="833" customWidth="1"/>
    <col min="2" max="2" width="11.42578125" style="833"/>
    <col min="3" max="3" width="18.5703125" style="833" customWidth="1"/>
    <col min="4" max="4" width="9.7109375" style="848" customWidth="1"/>
    <col min="5" max="5" width="9" style="848" customWidth="1"/>
    <col min="6" max="6" width="8.140625" style="833" bestFit="1" customWidth="1"/>
    <col min="7" max="7" width="8.5703125" style="833" bestFit="1" customWidth="1"/>
    <col min="8" max="8" width="0.5703125" style="833" customWidth="1"/>
    <col min="9" max="16384" width="11.42578125" style="833"/>
  </cols>
  <sheetData>
    <row r="1" spans="2:8">
      <c r="B1" s="1081" t="s">
        <v>2055</v>
      </c>
      <c r="C1" s="1081"/>
      <c r="D1" s="1082"/>
      <c r="E1" s="1078" t="s">
        <v>361</v>
      </c>
      <c r="F1" s="1078" t="s">
        <v>1986</v>
      </c>
      <c r="G1" s="1078" t="s">
        <v>2021</v>
      </c>
      <c r="H1" s="1075"/>
    </row>
    <row r="2" spans="2:8">
      <c r="B2" s="1083"/>
      <c r="C2" s="1083"/>
      <c r="D2" s="1084"/>
      <c r="E2" s="1079"/>
      <c r="F2" s="1079"/>
      <c r="G2" s="1079"/>
      <c r="H2" s="1076"/>
    </row>
    <row r="3" spans="2:8" ht="15" customHeight="1">
      <c r="B3" s="1083"/>
      <c r="C3" s="1083"/>
      <c r="D3" s="1084"/>
      <c r="E3" s="1079"/>
      <c r="F3" s="1079"/>
      <c r="G3" s="1079"/>
      <c r="H3" s="1076"/>
    </row>
    <row r="4" spans="2:8">
      <c r="B4" s="1085"/>
      <c r="C4" s="1085"/>
      <c r="D4" s="1086"/>
      <c r="E4" s="1080"/>
      <c r="F4" s="1080"/>
      <c r="G4" s="1080"/>
      <c r="H4" s="1076"/>
    </row>
    <row r="5" spans="2:8">
      <c r="B5" s="1089" t="s">
        <v>2011</v>
      </c>
      <c r="C5" s="1090"/>
      <c r="D5" s="1091"/>
      <c r="E5" s="834">
        <f>+K_!M5+K_!M6+K_!M7+K_!M8</f>
        <v>22480</v>
      </c>
      <c r="F5" s="834">
        <f>+K_!M4</f>
        <v>3134.5285714285715</v>
      </c>
      <c r="G5" s="834">
        <f>+F5+E5</f>
        <v>25614.528571428571</v>
      </c>
      <c r="H5" s="1076"/>
    </row>
    <row r="6" spans="2:8">
      <c r="B6" s="1087" t="s">
        <v>1923</v>
      </c>
      <c r="C6" s="1092"/>
      <c r="D6" s="1088"/>
      <c r="E6" s="834">
        <f>+K_!L5+K_!L6+K_!L7+K_!L8</f>
        <v>14635.849681486756</v>
      </c>
      <c r="F6" s="834">
        <f>+K_!L4</f>
        <v>1064.8527697588124</v>
      </c>
      <c r="G6" s="834">
        <f>+F6+E6</f>
        <v>15700.702451245568</v>
      </c>
      <c r="H6" s="1076"/>
    </row>
    <row r="7" spans="2:8">
      <c r="B7" s="1087" t="s">
        <v>1868</v>
      </c>
      <c r="C7" s="1092"/>
      <c r="D7" s="1088"/>
      <c r="E7" s="852">
        <f>E5/E6</f>
        <v>1.5359545560539272</v>
      </c>
      <c r="F7" s="852">
        <f>F5/F6</f>
        <v>2.9436262556170441</v>
      </c>
      <c r="G7" s="852">
        <f>G5/G6</f>
        <v>1.631425641685001</v>
      </c>
      <c r="H7" s="1076"/>
    </row>
    <row r="8" spans="2:8">
      <c r="B8" s="836" t="s">
        <v>2012</v>
      </c>
      <c r="C8" s="836"/>
      <c r="D8" s="837">
        <f>4.5%+1%</f>
        <v>5.5E-2</v>
      </c>
      <c r="E8" s="835">
        <f>$D8*E$5</f>
        <v>1236.4000000000001</v>
      </c>
      <c r="F8" s="835">
        <f>$D8*F$5</f>
        <v>172.39907142857143</v>
      </c>
      <c r="G8" s="835">
        <f>$D8*G$5</f>
        <v>1408.7990714285713</v>
      </c>
      <c r="H8" s="1076"/>
    </row>
    <row r="9" spans="2:8">
      <c r="B9" s="1093" t="s">
        <v>2013</v>
      </c>
      <c r="C9" s="1094"/>
      <c r="D9" s="838" t="s">
        <v>514</v>
      </c>
      <c r="E9" s="839">
        <f>+E5-SUM(E6,E8)</f>
        <v>6607.7503185132446</v>
      </c>
      <c r="F9" s="839">
        <f>+F5-SUM(F6,F8)</f>
        <v>1897.2767302411876</v>
      </c>
      <c r="G9" s="839">
        <f>+G5-SUM(G6,G8)</f>
        <v>8505.0270487544331</v>
      </c>
      <c r="H9" s="1076"/>
    </row>
    <row r="10" spans="2:8">
      <c r="B10" s="1095"/>
      <c r="C10" s="1096"/>
      <c r="D10" s="838" t="s">
        <v>441</v>
      </c>
      <c r="E10" s="856">
        <f>E9/E5</f>
        <v>0.29393907110824041</v>
      </c>
      <c r="F10" s="856">
        <f>F9/F5</f>
        <v>0.60528295946477773</v>
      </c>
      <c r="G10" s="856">
        <f>G9/G5</f>
        <v>0.33203917944604561</v>
      </c>
      <c r="H10" s="1076"/>
    </row>
    <row r="11" spans="2:8">
      <c r="B11" s="836" t="s">
        <v>2014</v>
      </c>
      <c r="C11" s="836"/>
      <c r="D11" s="840">
        <v>0.04</v>
      </c>
      <c r="E11" s="835">
        <f>$D11*E5</f>
        <v>899.2</v>
      </c>
      <c r="F11" s="835">
        <f>$D11*F5</f>
        <v>125.38114285714286</v>
      </c>
      <c r="G11" s="835">
        <f>$D11*G5</f>
        <v>1024.5811428571428</v>
      </c>
      <c r="H11" s="1076"/>
    </row>
    <row r="12" spans="2:8">
      <c r="B12" s="1097" t="s">
        <v>2015</v>
      </c>
      <c r="C12" s="1098"/>
      <c r="D12" s="1099"/>
      <c r="E12" s="841">
        <f>+E9-E11</f>
        <v>5708.5503185132447</v>
      </c>
      <c r="F12" s="841">
        <f>+F9-F11</f>
        <v>1771.8955873840448</v>
      </c>
      <c r="G12" s="853">
        <f>+G9-G11</f>
        <v>7480.4459058972898</v>
      </c>
      <c r="H12" s="1076"/>
    </row>
    <row r="13" spans="2:8">
      <c r="B13" s="1097" t="s">
        <v>2016</v>
      </c>
      <c r="C13" s="1098"/>
      <c r="D13" s="1099"/>
      <c r="E13" s="842">
        <f>E12/E5</f>
        <v>0.25393907110824043</v>
      </c>
      <c r="F13" s="842">
        <f>F12/F5</f>
        <v>0.56528295946477769</v>
      </c>
      <c r="G13" s="842">
        <f>G12/G5</f>
        <v>0.29203917944604557</v>
      </c>
      <c r="H13" s="1076"/>
    </row>
    <row r="14" spans="2:8">
      <c r="B14" s="836" t="s">
        <v>2084</v>
      </c>
      <c r="C14" s="836"/>
      <c r="D14" s="843">
        <v>0.04</v>
      </c>
      <c r="E14" s="835">
        <f>$D14*E5</f>
        <v>899.2</v>
      </c>
      <c r="F14" s="835">
        <f>$D14*F5</f>
        <v>125.38114285714286</v>
      </c>
      <c r="G14" s="835">
        <f>$D14*G5</f>
        <v>1024.5811428571428</v>
      </c>
      <c r="H14" s="1076"/>
    </row>
    <row r="15" spans="2:8">
      <c r="B15" s="1087" t="s">
        <v>1667</v>
      </c>
      <c r="C15" s="1088"/>
      <c r="D15" s="844"/>
      <c r="E15" s="834">
        <f>+E12-E14</f>
        <v>4809.3503185132449</v>
      </c>
      <c r="F15" s="834">
        <f>+F12-F14</f>
        <v>1646.514444526902</v>
      </c>
      <c r="G15" s="834">
        <f>+G12-G14</f>
        <v>6455.8647630401465</v>
      </c>
      <c r="H15" s="1076"/>
    </row>
    <row r="16" spans="2:8">
      <c r="B16" s="845" t="s">
        <v>1668</v>
      </c>
      <c r="C16" s="845"/>
      <c r="D16" s="846"/>
      <c r="E16" s="847">
        <f>+E15/E5</f>
        <v>0.21393907110824043</v>
      </c>
      <c r="F16" s="847">
        <f>+F15/F5</f>
        <v>0.52528295946477777</v>
      </c>
      <c r="G16" s="847">
        <f>+G15/G5</f>
        <v>0.25203917944604554</v>
      </c>
      <c r="H16" s="1077"/>
    </row>
    <row r="17" ht="5.25" customHeight="1"/>
    <row r="18" ht="5.25" customHeight="1"/>
  </sheetData>
  <mergeCells count="12">
    <mergeCell ref="H1:H16"/>
    <mergeCell ref="E1:E4"/>
    <mergeCell ref="G1:G4"/>
    <mergeCell ref="F1:F4"/>
    <mergeCell ref="B1:D4"/>
    <mergeCell ref="B15:C15"/>
    <mergeCell ref="B5:D5"/>
    <mergeCell ref="B6:D6"/>
    <mergeCell ref="B7:D7"/>
    <mergeCell ref="B9:C10"/>
    <mergeCell ref="B12:D12"/>
    <mergeCell ref="B13:D1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8">
    <tabColor rgb="FFFF0000"/>
    <pageSetUpPr fitToPage="1"/>
  </sheetPr>
  <dimension ref="A1:X41"/>
  <sheetViews>
    <sheetView showGridLines="0" topLeftCell="A6" zoomScale="70" zoomScaleNormal="70" workbookViewId="0">
      <pane xSplit="3" topLeftCell="D1" activePane="topRight" state="frozen"/>
      <selection pane="topRight" activeCell="F28" sqref="F28"/>
    </sheetView>
  </sheetViews>
  <sheetFormatPr baseColWidth="10" defaultRowHeight="12.75"/>
  <cols>
    <col min="1" max="1" width="4.42578125" style="287" customWidth="1"/>
    <col min="2" max="2" width="65.5703125" style="112" customWidth="1"/>
    <col min="3" max="3" width="9" style="287" customWidth="1"/>
    <col min="4" max="4" width="13" style="401" customWidth="1"/>
    <col min="5" max="5" width="2.28515625" style="384" customWidth="1"/>
    <col min="6" max="6" width="10.28515625" style="291" customWidth="1"/>
    <col min="7" max="7" width="14.140625" style="291" customWidth="1"/>
    <col min="8" max="9" width="12" style="291" customWidth="1"/>
    <col min="10" max="10" width="7.85546875" style="542" customWidth="1"/>
    <col min="11" max="11" width="14" style="291" customWidth="1"/>
    <col min="12" max="12" width="15.28515625" style="291" customWidth="1"/>
    <col min="13" max="13" width="12.28515625" style="291" customWidth="1"/>
    <col min="14" max="14" width="2.28515625" style="287" customWidth="1"/>
    <col min="15" max="15" width="8.42578125" style="287" customWidth="1"/>
    <col min="16" max="17" width="14.85546875" style="287" customWidth="1"/>
    <col min="18" max="19" width="13.85546875" style="287" customWidth="1"/>
    <col min="20" max="208" width="11.42578125" style="287"/>
    <col min="209" max="209" width="11.5703125" style="287" customWidth="1"/>
    <col min="210" max="210" width="8.42578125" style="287" customWidth="1"/>
    <col min="211" max="211" width="99.28515625" style="287" customWidth="1"/>
    <col min="212" max="212" width="15.85546875" style="287" customWidth="1"/>
    <col min="213" max="213" width="16.7109375" style="287" customWidth="1"/>
    <col min="214" max="214" width="21.5703125" style="287" customWidth="1"/>
    <col min="215" max="215" width="21.7109375" style="287" customWidth="1"/>
    <col min="216" max="464" width="11.42578125" style="287"/>
    <col min="465" max="465" width="11.5703125" style="287" customWidth="1"/>
    <col min="466" max="466" width="8.42578125" style="287" customWidth="1"/>
    <col min="467" max="467" width="99.28515625" style="287" customWidth="1"/>
    <col min="468" max="468" width="15.85546875" style="287" customWidth="1"/>
    <col min="469" max="469" width="16.7109375" style="287" customWidth="1"/>
    <col min="470" max="470" width="21.5703125" style="287" customWidth="1"/>
    <col min="471" max="471" width="21.7109375" style="287" customWidth="1"/>
    <col min="472" max="720" width="11.42578125" style="287"/>
    <col min="721" max="721" width="11.5703125" style="287" customWidth="1"/>
    <col min="722" max="722" width="8.42578125" style="287" customWidth="1"/>
    <col min="723" max="723" width="99.28515625" style="287" customWidth="1"/>
    <col min="724" max="724" width="15.85546875" style="287" customWidth="1"/>
    <col min="725" max="725" width="16.7109375" style="287" customWidth="1"/>
    <col min="726" max="726" width="21.5703125" style="287" customWidth="1"/>
    <col min="727" max="727" width="21.7109375" style="287" customWidth="1"/>
    <col min="728" max="976" width="11.42578125" style="287"/>
    <col min="977" max="977" width="11.5703125" style="287" customWidth="1"/>
    <col min="978" max="978" width="8.42578125" style="287" customWidth="1"/>
    <col min="979" max="979" width="99.28515625" style="287" customWidth="1"/>
    <col min="980" max="980" width="15.85546875" style="287" customWidth="1"/>
    <col min="981" max="981" width="16.7109375" style="287" customWidth="1"/>
    <col min="982" max="982" width="21.5703125" style="287" customWidth="1"/>
    <col min="983" max="983" width="21.7109375" style="287" customWidth="1"/>
    <col min="984" max="1232" width="11.42578125" style="287"/>
    <col min="1233" max="1233" width="11.5703125" style="287" customWidth="1"/>
    <col min="1234" max="1234" width="8.42578125" style="287" customWidth="1"/>
    <col min="1235" max="1235" width="99.28515625" style="287" customWidth="1"/>
    <col min="1236" max="1236" width="15.85546875" style="287" customWidth="1"/>
    <col min="1237" max="1237" width="16.7109375" style="287" customWidth="1"/>
    <col min="1238" max="1238" width="21.5703125" style="287" customWidth="1"/>
    <col min="1239" max="1239" width="21.7109375" style="287" customWidth="1"/>
    <col min="1240" max="1488" width="11.42578125" style="287"/>
    <col min="1489" max="1489" width="11.5703125" style="287" customWidth="1"/>
    <col min="1490" max="1490" width="8.42578125" style="287" customWidth="1"/>
    <col min="1491" max="1491" width="99.28515625" style="287" customWidth="1"/>
    <col min="1492" max="1492" width="15.85546875" style="287" customWidth="1"/>
    <col min="1493" max="1493" width="16.7109375" style="287" customWidth="1"/>
    <col min="1494" max="1494" width="21.5703125" style="287" customWidth="1"/>
    <col min="1495" max="1495" width="21.7109375" style="287" customWidth="1"/>
    <col min="1496" max="1744" width="11.42578125" style="287"/>
    <col min="1745" max="1745" width="11.5703125" style="287" customWidth="1"/>
    <col min="1746" max="1746" width="8.42578125" style="287" customWidth="1"/>
    <col min="1747" max="1747" width="99.28515625" style="287" customWidth="1"/>
    <col min="1748" max="1748" width="15.85546875" style="287" customWidth="1"/>
    <col min="1749" max="1749" width="16.7109375" style="287" customWidth="1"/>
    <col min="1750" max="1750" width="21.5703125" style="287" customWidth="1"/>
    <col min="1751" max="1751" width="21.7109375" style="287" customWidth="1"/>
    <col min="1752" max="2000" width="11.42578125" style="287"/>
    <col min="2001" max="2001" width="11.5703125" style="287" customWidth="1"/>
    <col min="2002" max="2002" width="8.42578125" style="287" customWidth="1"/>
    <col min="2003" max="2003" width="99.28515625" style="287" customWidth="1"/>
    <col min="2004" max="2004" width="15.85546875" style="287" customWidth="1"/>
    <col min="2005" max="2005" width="16.7109375" style="287" customWidth="1"/>
    <col min="2006" max="2006" width="21.5703125" style="287" customWidth="1"/>
    <col min="2007" max="2007" width="21.7109375" style="287" customWidth="1"/>
    <col min="2008" max="2256" width="11.42578125" style="287"/>
    <col min="2257" max="2257" width="11.5703125" style="287" customWidth="1"/>
    <col min="2258" max="2258" width="8.42578125" style="287" customWidth="1"/>
    <col min="2259" max="2259" width="99.28515625" style="287" customWidth="1"/>
    <col min="2260" max="2260" width="15.85546875" style="287" customWidth="1"/>
    <col min="2261" max="2261" width="16.7109375" style="287" customWidth="1"/>
    <col min="2262" max="2262" width="21.5703125" style="287" customWidth="1"/>
    <col min="2263" max="2263" width="21.7109375" style="287" customWidth="1"/>
    <col min="2264" max="2512" width="11.42578125" style="287"/>
    <col min="2513" max="2513" width="11.5703125" style="287" customWidth="1"/>
    <col min="2514" max="2514" width="8.42578125" style="287" customWidth="1"/>
    <col min="2515" max="2515" width="99.28515625" style="287" customWidth="1"/>
    <col min="2516" max="2516" width="15.85546875" style="287" customWidth="1"/>
    <col min="2517" max="2517" width="16.7109375" style="287" customWidth="1"/>
    <col min="2518" max="2518" width="21.5703125" style="287" customWidth="1"/>
    <col min="2519" max="2519" width="21.7109375" style="287" customWidth="1"/>
    <col min="2520" max="2768" width="11.42578125" style="287"/>
    <col min="2769" max="2769" width="11.5703125" style="287" customWidth="1"/>
    <col min="2770" max="2770" width="8.42578125" style="287" customWidth="1"/>
    <col min="2771" max="2771" width="99.28515625" style="287" customWidth="1"/>
    <col min="2772" max="2772" width="15.85546875" style="287" customWidth="1"/>
    <col min="2773" max="2773" width="16.7109375" style="287" customWidth="1"/>
    <col min="2774" max="2774" width="21.5703125" style="287" customWidth="1"/>
    <col min="2775" max="2775" width="21.7109375" style="287" customWidth="1"/>
    <col min="2776" max="3024" width="11.42578125" style="287"/>
    <col min="3025" max="3025" width="11.5703125" style="287" customWidth="1"/>
    <col min="3026" max="3026" width="8.42578125" style="287" customWidth="1"/>
    <col min="3027" max="3027" width="99.28515625" style="287" customWidth="1"/>
    <col min="3028" max="3028" width="15.85546875" style="287" customWidth="1"/>
    <col min="3029" max="3029" width="16.7109375" style="287" customWidth="1"/>
    <col min="3030" max="3030" width="21.5703125" style="287" customWidth="1"/>
    <col min="3031" max="3031" width="21.7109375" style="287" customWidth="1"/>
    <col min="3032" max="3280" width="11.42578125" style="287"/>
    <col min="3281" max="3281" width="11.5703125" style="287" customWidth="1"/>
    <col min="3282" max="3282" width="8.42578125" style="287" customWidth="1"/>
    <col min="3283" max="3283" width="99.28515625" style="287" customWidth="1"/>
    <col min="3284" max="3284" width="15.85546875" style="287" customWidth="1"/>
    <col min="3285" max="3285" width="16.7109375" style="287" customWidth="1"/>
    <col min="3286" max="3286" width="21.5703125" style="287" customWidth="1"/>
    <col min="3287" max="3287" width="21.7109375" style="287" customWidth="1"/>
    <col min="3288" max="3536" width="11.42578125" style="287"/>
    <col min="3537" max="3537" width="11.5703125" style="287" customWidth="1"/>
    <col min="3538" max="3538" width="8.42578125" style="287" customWidth="1"/>
    <col min="3539" max="3539" width="99.28515625" style="287" customWidth="1"/>
    <col min="3540" max="3540" width="15.85546875" style="287" customWidth="1"/>
    <col min="3541" max="3541" width="16.7109375" style="287" customWidth="1"/>
    <col min="3542" max="3542" width="21.5703125" style="287" customWidth="1"/>
    <col min="3543" max="3543" width="21.7109375" style="287" customWidth="1"/>
    <col min="3544" max="3792" width="11.42578125" style="287"/>
    <col min="3793" max="3793" width="11.5703125" style="287" customWidth="1"/>
    <col min="3794" max="3794" width="8.42578125" style="287" customWidth="1"/>
    <col min="3795" max="3795" width="99.28515625" style="287" customWidth="1"/>
    <col min="3796" max="3796" width="15.85546875" style="287" customWidth="1"/>
    <col min="3797" max="3797" width="16.7109375" style="287" customWidth="1"/>
    <col min="3798" max="3798" width="21.5703125" style="287" customWidth="1"/>
    <col min="3799" max="3799" width="21.7109375" style="287" customWidth="1"/>
    <col min="3800" max="4048" width="11.42578125" style="287"/>
    <col min="4049" max="4049" width="11.5703125" style="287" customWidth="1"/>
    <col min="4050" max="4050" width="8.42578125" style="287" customWidth="1"/>
    <col min="4051" max="4051" width="99.28515625" style="287" customWidth="1"/>
    <col min="4052" max="4052" width="15.85546875" style="287" customWidth="1"/>
    <col min="4053" max="4053" width="16.7109375" style="287" customWidth="1"/>
    <col min="4054" max="4054" width="21.5703125" style="287" customWidth="1"/>
    <col min="4055" max="4055" width="21.7109375" style="287" customWidth="1"/>
    <col min="4056" max="4304" width="11.42578125" style="287"/>
    <col min="4305" max="4305" width="11.5703125" style="287" customWidth="1"/>
    <col min="4306" max="4306" width="8.42578125" style="287" customWidth="1"/>
    <col min="4307" max="4307" width="99.28515625" style="287" customWidth="1"/>
    <col min="4308" max="4308" width="15.85546875" style="287" customWidth="1"/>
    <col min="4309" max="4309" width="16.7109375" style="287" customWidth="1"/>
    <col min="4310" max="4310" width="21.5703125" style="287" customWidth="1"/>
    <col min="4311" max="4311" width="21.7109375" style="287" customWidth="1"/>
    <col min="4312" max="4560" width="11.42578125" style="287"/>
    <col min="4561" max="4561" width="11.5703125" style="287" customWidth="1"/>
    <col min="4562" max="4562" width="8.42578125" style="287" customWidth="1"/>
    <col min="4563" max="4563" width="99.28515625" style="287" customWidth="1"/>
    <col min="4564" max="4564" width="15.85546875" style="287" customWidth="1"/>
    <col min="4565" max="4565" width="16.7109375" style="287" customWidth="1"/>
    <col min="4566" max="4566" width="21.5703125" style="287" customWidth="1"/>
    <col min="4567" max="4567" width="21.7109375" style="287" customWidth="1"/>
    <col min="4568" max="4816" width="11.42578125" style="287"/>
    <col min="4817" max="4817" width="11.5703125" style="287" customWidth="1"/>
    <col min="4818" max="4818" width="8.42578125" style="287" customWidth="1"/>
    <col min="4819" max="4819" width="99.28515625" style="287" customWidth="1"/>
    <col min="4820" max="4820" width="15.85546875" style="287" customWidth="1"/>
    <col min="4821" max="4821" width="16.7109375" style="287" customWidth="1"/>
    <col min="4822" max="4822" width="21.5703125" style="287" customWidth="1"/>
    <col min="4823" max="4823" width="21.7109375" style="287" customWidth="1"/>
    <col min="4824" max="5072" width="11.42578125" style="287"/>
    <col min="5073" max="5073" width="11.5703125" style="287" customWidth="1"/>
    <col min="5074" max="5074" width="8.42578125" style="287" customWidth="1"/>
    <col min="5075" max="5075" width="99.28515625" style="287" customWidth="1"/>
    <col min="5076" max="5076" width="15.85546875" style="287" customWidth="1"/>
    <col min="5077" max="5077" width="16.7109375" style="287" customWidth="1"/>
    <col min="5078" max="5078" width="21.5703125" style="287" customWidth="1"/>
    <col min="5079" max="5079" width="21.7109375" style="287" customWidth="1"/>
    <col min="5080" max="5328" width="11.42578125" style="287"/>
    <col min="5329" max="5329" width="11.5703125" style="287" customWidth="1"/>
    <col min="5330" max="5330" width="8.42578125" style="287" customWidth="1"/>
    <col min="5331" max="5331" width="99.28515625" style="287" customWidth="1"/>
    <col min="5332" max="5332" width="15.85546875" style="287" customWidth="1"/>
    <col min="5333" max="5333" width="16.7109375" style="287" customWidth="1"/>
    <col min="5334" max="5334" width="21.5703125" style="287" customWidth="1"/>
    <col min="5335" max="5335" width="21.7109375" style="287" customWidth="1"/>
    <col min="5336" max="5584" width="11.42578125" style="287"/>
    <col min="5585" max="5585" width="11.5703125" style="287" customWidth="1"/>
    <col min="5586" max="5586" width="8.42578125" style="287" customWidth="1"/>
    <col min="5587" max="5587" width="99.28515625" style="287" customWidth="1"/>
    <col min="5588" max="5588" width="15.85546875" style="287" customWidth="1"/>
    <col min="5589" max="5589" width="16.7109375" style="287" customWidth="1"/>
    <col min="5590" max="5590" width="21.5703125" style="287" customWidth="1"/>
    <col min="5591" max="5591" width="21.7109375" style="287" customWidth="1"/>
    <col min="5592" max="5840" width="11.42578125" style="287"/>
    <col min="5841" max="5841" width="11.5703125" style="287" customWidth="1"/>
    <col min="5842" max="5842" width="8.42578125" style="287" customWidth="1"/>
    <col min="5843" max="5843" width="99.28515625" style="287" customWidth="1"/>
    <col min="5844" max="5844" width="15.85546875" style="287" customWidth="1"/>
    <col min="5845" max="5845" width="16.7109375" style="287" customWidth="1"/>
    <col min="5846" max="5846" width="21.5703125" style="287" customWidth="1"/>
    <col min="5847" max="5847" width="21.7109375" style="287" customWidth="1"/>
    <col min="5848" max="6096" width="11.42578125" style="287"/>
    <col min="6097" max="6097" width="11.5703125" style="287" customWidth="1"/>
    <col min="6098" max="6098" width="8.42578125" style="287" customWidth="1"/>
    <col min="6099" max="6099" width="99.28515625" style="287" customWidth="1"/>
    <col min="6100" max="6100" width="15.85546875" style="287" customWidth="1"/>
    <col min="6101" max="6101" width="16.7109375" style="287" customWidth="1"/>
    <col min="6102" max="6102" width="21.5703125" style="287" customWidth="1"/>
    <col min="6103" max="6103" width="21.7109375" style="287" customWidth="1"/>
    <col min="6104" max="6352" width="11.42578125" style="287"/>
    <col min="6353" max="6353" width="11.5703125" style="287" customWidth="1"/>
    <col min="6354" max="6354" width="8.42578125" style="287" customWidth="1"/>
    <col min="6355" max="6355" width="99.28515625" style="287" customWidth="1"/>
    <col min="6356" max="6356" width="15.85546875" style="287" customWidth="1"/>
    <col min="6357" max="6357" width="16.7109375" style="287" customWidth="1"/>
    <col min="6358" max="6358" width="21.5703125" style="287" customWidth="1"/>
    <col min="6359" max="6359" width="21.7109375" style="287" customWidth="1"/>
    <col min="6360" max="6608" width="11.42578125" style="287"/>
    <col min="6609" max="6609" width="11.5703125" style="287" customWidth="1"/>
    <col min="6610" max="6610" width="8.42578125" style="287" customWidth="1"/>
    <col min="6611" max="6611" width="99.28515625" style="287" customWidth="1"/>
    <col min="6612" max="6612" width="15.85546875" style="287" customWidth="1"/>
    <col min="6613" max="6613" width="16.7109375" style="287" customWidth="1"/>
    <col min="6614" max="6614" width="21.5703125" style="287" customWidth="1"/>
    <col min="6615" max="6615" width="21.7109375" style="287" customWidth="1"/>
    <col min="6616" max="6864" width="11.42578125" style="287"/>
    <col min="6865" max="6865" width="11.5703125" style="287" customWidth="1"/>
    <col min="6866" max="6866" width="8.42578125" style="287" customWidth="1"/>
    <col min="6867" max="6867" width="99.28515625" style="287" customWidth="1"/>
    <col min="6868" max="6868" width="15.85546875" style="287" customWidth="1"/>
    <col min="6869" max="6869" width="16.7109375" style="287" customWidth="1"/>
    <col min="6870" max="6870" width="21.5703125" style="287" customWidth="1"/>
    <col min="6871" max="6871" width="21.7109375" style="287" customWidth="1"/>
    <col min="6872" max="7120" width="11.42578125" style="287"/>
    <col min="7121" max="7121" width="11.5703125" style="287" customWidth="1"/>
    <col min="7122" max="7122" width="8.42578125" style="287" customWidth="1"/>
    <col min="7123" max="7123" width="99.28515625" style="287" customWidth="1"/>
    <col min="7124" max="7124" width="15.85546875" style="287" customWidth="1"/>
    <col min="7125" max="7125" width="16.7109375" style="287" customWidth="1"/>
    <col min="7126" max="7126" width="21.5703125" style="287" customWidth="1"/>
    <col min="7127" max="7127" width="21.7109375" style="287" customWidth="1"/>
    <col min="7128" max="7376" width="11.42578125" style="287"/>
    <col min="7377" max="7377" width="11.5703125" style="287" customWidth="1"/>
    <col min="7378" max="7378" width="8.42578125" style="287" customWidth="1"/>
    <col min="7379" max="7379" width="99.28515625" style="287" customWidth="1"/>
    <col min="7380" max="7380" width="15.85546875" style="287" customWidth="1"/>
    <col min="7381" max="7381" width="16.7109375" style="287" customWidth="1"/>
    <col min="7382" max="7382" width="21.5703125" style="287" customWidth="1"/>
    <col min="7383" max="7383" width="21.7109375" style="287" customWidth="1"/>
    <col min="7384" max="7632" width="11.42578125" style="287"/>
    <col min="7633" max="7633" width="11.5703125" style="287" customWidth="1"/>
    <col min="7634" max="7634" width="8.42578125" style="287" customWidth="1"/>
    <col min="7635" max="7635" width="99.28515625" style="287" customWidth="1"/>
    <col min="7636" max="7636" width="15.85546875" style="287" customWidth="1"/>
    <col min="7637" max="7637" width="16.7109375" style="287" customWidth="1"/>
    <col min="7638" max="7638" width="21.5703125" style="287" customWidth="1"/>
    <col min="7639" max="7639" width="21.7109375" style="287" customWidth="1"/>
    <col min="7640" max="7888" width="11.42578125" style="287"/>
    <col min="7889" max="7889" width="11.5703125" style="287" customWidth="1"/>
    <col min="7890" max="7890" width="8.42578125" style="287" customWidth="1"/>
    <col min="7891" max="7891" width="99.28515625" style="287" customWidth="1"/>
    <col min="7892" max="7892" width="15.85546875" style="287" customWidth="1"/>
    <col min="7893" max="7893" width="16.7109375" style="287" customWidth="1"/>
    <col min="7894" max="7894" width="21.5703125" style="287" customWidth="1"/>
    <col min="7895" max="7895" width="21.7109375" style="287" customWidth="1"/>
    <col min="7896" max="8144" width="11.42578125" style="287"/>
    <col min="8145" max="8145" width="11.5703125" style="287" customWidth="1"/>
    <col min="8146" max="8146" width="8.42578125" style="287" customWidth="1"/>
    <col min="8147" max="8147" width="99.28515625" style="287" customWidth="1"/>
    <col min="8148" max="8148" width="15.85546875" style="287" customWidth="1"/>
    <col min="8149" max="8149" width="16.7109375" style="287" customWidth="1"/>
    <col min="8150" max="8150" width="21.5703125" style="287" customWidth="1"/>
    <col min="8151" max="8151" width="21.7109375" style="287" customWidth="1"/>
    <col min="8152" max="8400" width="11.42578125" style="287"/>
    <col min="8401" max="8401" width="11.5703125" style="287" customWidth="1"/>
    <col min="8402" max="8402" width="8.42578125" style="287" customWidth="1"/>
    <col min="8403" max="8403" width="99.28515625" style="287" customWidth="1"/>
    <col min="8404" max="8404" width="15.85546875" style="287" customWidth="1"/>
    <col min="8405" max="8405" width="16.7109375" style="287" customWidth="1"/>
    <col min="8406" max="8406" width="21.5703125" style="287" customWidth="1"/>
    <col min="8407" max="8407" width="21.7109375" style="287" customWidth="1"/>
    <col min="8408" max="8656" width="11.42578125" style="287"/>
    <col min="8657" max="8657" width="11.5703125" style="287" customWidth="1"/>
    <col min="8658" max="8658" width="8.42578125" style="287" customWidth="1"/>
    <col min="8659" max="8659" width="99.28515625" style="287" customWidth="1"/>
    <col min="8660" max="8660" width="15.85546875" style="287" customWidth="1"/>
    <col min="8661" max="8661" width="16.7109375" style="287" customWidth="1"/>
    <col min="8662" max="8662" width="21.5703125" style="287" customWidth="1"/>
    <col min="8663" max="8663" width="21.7109375" style="287" customWidth="1"/>
    <col min="8664" max="8912" width="11.42578125" style="287"/>
    <col min="8913" max="8913" width="11.5703125" style="287" customWidth="1"/>
    <col min="8914" max="8914" width="8.42578125" style="287" customWidth="1"/>
    <col min="8915" max="8915" width="99.28515625" style="287" customWidth="1"/>
    <col min="8916" max="8916" width="15.85546875" style="287" customWidth="1"/>
    <col min="8917" max="8917" width="16.7109375" style="287" customWidth="1"/>
    <col min="8918" max="8918" width="21.5703125" style="287" customWidth="1"/>
    <col min="8919" max="8919" width="21.7109375" style="287" customWidth="1"/>
    <col min="8920" max="9168" width="11.42578125" style="287"/>
    <col min="9169" max="9169" width="11.5703125" style="287" customWidth="1"/>
    <col min="9170" max="9170" width="8.42578125" style="287" customWidth="1"/>
    <col min="9171" max="9171" width="99.28515625" style="287" customWidth="1"/>
    <col min="9172" max="9172" width="15.85546875" style="287" customWidth="1"/>
    <col min="9173" max="9173" width="16.7109375" style="287" customWidth="1"/>
    <col min="9174" max="9174" width="21.5703125" style="287" customWidth="1"/>
    <col min="9175" max="9175" width="21.7109375" style="287" customWidth="1"/>
    <col min="9176" max="9424" width="11.42578125" style="287"/>
    <col min="9425" max="9425" width="11.5703125" style="287" customWidth="1"/>
    <col min="9426" max="9426" width="8.42578125" style="287" customWidth="1"/>
    <col min="9427" max="9427" width="99.28515625" style="287" customWidth="1"/>
    <col min="9428" max="9428" width="15.85546875" style="287" customWidth="1"/>
    <col min="9429" max="9429" width="16.7109375" style="287" customWidth="1"/>
    <col min="9430" max="9430" width="21.5703125" style="287" customWidth="1"/>
    <col min="9431" max="9431" width="21.7109375" style="287" customWidth="1"/>
    <col min="9432" max="9680" width="11.42578125" style="287"/>
    <col min="9681" max="9681" width="11.5703125" style="287" customWidth="1"/>
    <col min="9682" max="9682" width="8.42578125" style="287" customWidth="1"/>
    <col min="9683" max="9683" width="99.28515625" style="287" customWidth="1"/>
    <col min="9684" max="9684" width="15.85546875" style="287" customWidth="1"/>
    <col min="9685" max="9685" width="16.7109375" style="287" customWidth="1"/>
    <col min="9686" max="9686" width="21.5703125" style="287" customWidth="1"/>
    <col min="9687" max="9687" width="21.7109375" style="287" customWidth="1"/>
    <col min="9688" max="9936" width="11.42578125" style="287"/>
    <col min="9937" max="9937" width="11.5703125" style="287" customWidth="1"/>
    <col min="9938" max="9938" width="8.42578125" style="287" customWidth="1"/>
    <col min="9939" max="9939" width="99.28515625" style="287" customWidth="1"/>
    <col min="9940" max="9940" width="15.85546875" style="287" customWidth="1"/>
    <col min="9941" max="9941" width="16.7109375" style="287" customWidth="1"/>
    <col min="9942" max="9942" width="21.5703125" style="287" customWidth="1"/>
    <col min="9943" max="9943" width="21.7109375" style="287" customWidth="1"/>
    <col min="9944" max="10192" width="11.42578125" style="287"/>
    <col min="10193" max="10193" width="11.5703125" style="287" customWidth="1"/>
    <col min="10194" max="10194" width="8.42578125" style="287" customWidth="1"/>
    <col min="10195" max="10195" width="99.28515625" style="287" customWidth="1"/>
    <col min="10196" max="10196" width="15.85546875" style="287" customWidth="1"/>
    <col min="10197" max="10197" width="16.7109375" style="287" customWidth="1"/>
    <col min="10198" max="10198" width="21.5703125" style="287" customWidth="1"/>
    <col min="10199" max="10199" width="21.7109375" style="287" customWidth="1"/>
    <col min="10200" max="10448" width="11.42578125" style="287"/>
    <col min="10449" max="10449" width="11.5703125" style="287" customWidth="1"/>
    <col min="10450" max="10450" width="8.42578125" style="287" customWidth="1"/>
    <col min="10451" max="10451" width="99.28515625" style="287" customWidth="1"/>
    <col min="10452" max="10452" width="15.85546875" style="287" customWidth="1"/>
    <col min="10453" max="10453" width="16.7109375" style="287" customWidth="1"/>
    <col min="10454" max="10454" width="21.5703125" style="287" customWidth="1"/>
    <col min="10455" max="10455" width="21.7109375" style="287" customWidth="1"/>
    <col min="10456" max="10704" width="11.42578125" style="287"/>
    <col min="10705" max="10705" width="11.5703125" style="287" customWidth="1"/>
    <col min="10706" max="10706" width="8.42578125" style="287" customWidth="1"/>
    <col min="10707" max="10707" width="99.28515625" style="287" customWidth="1"/>
    <col min="10708" max="10708" width="15.85546875" style="287" customWidth="1"/>
    <col min="10709" max="10709" width="16.7109375" style="287" customWidth="1"/>
    <col min="10710" max="10710" width="21.5703125" style="287" customWidth="1"/>
    <col min="10711" max="10711" width="21.7109375" style="287" customWidth="1"/>
    <col min="10712" max="10960" width="11.42578125" style="287"/>
    <col min="10961" max="10961" width="11.5703125" style="287" customWidth="1"/>
    <col min="10962" max="10962" width="8.42578125" style="287" customWidth="1"/>
    <col min="10963" max="10963" width="99.28515625" style="287" customWidth="1"/>
    <col min="10964" max="10964" width="15.85546875" style="287" customWidth="1"/>
    <col min="10965" max="10965" width="16.7109375" style="287" customWidth="1"/>
    <col min="10966" max="10966" width="21.5703125" style="287" customWidth="1"/>
    <col min="10967" max="10967" width="21.7109375" style="287" customWidth="1"/>
    <col min="10968" max="11216" width="11.42578125" style="287"/>
    <col min="11217" max="11217" width="11.5703125" style="287" customWidth="1"/>
    <col min="11218" max="11218" width="8.42578125" style="287" customWidth="1"/>
    <col min="11219" max="11219" width="99.28515625" style="287" customWidth="1"/>
    <col min="11220" max="11220" width="15.85546875" style="287" customWidth="1"/>
    <col min="11221" max="11221" width="16.7109375" style="287" customWidth="1"/>
    <col min="11222" max="11222" width="21.5703125" style="287" customWidth="1"/>
    <col min="11223" max="11223" width="21.7109375" style="287" customWidth="1"/>
    <col min="11224" max="11472" width="11.42578125" style="287"/>
    <col min="11473" max="11473" width="11.5703125" style="287" customWidth="1"/>
    <col min="11474" max="11474" width="8.42578125" style="287" customWidth="1"/>
    <col min="11475" max="11475" width="99.28515625" style="287" customWidth="1"/>
    <col min="11476" max="11476" width="15.85546875" style="287" customWidth="1"/>
    <col min="11477" max="11477" width="16.7109375" style="287" customWidth="1"/>
    <col min="11478" max="11478" width="21.5703125" style="287" customWidth="1"/>
    <col min="11479" max="11479" width="21.7109375" style="287" customWidth="1"/>
    <col min="11480" max="11728" width="11.42578125" style="287"/>
    <col min="11729" max="11729" width="11.5703125" style="287" customWidth="1"/>
    <col min="11730" max="11730" width="8.42578125" style="287" customWidth="1"/>
    <col min="11731" max="11731" width="99.28515625" style="287" customWidth="1"/>
    <col min="11732" max="11732" width="15.85546875" style="287" customWidth="1"/>
    <col min="11733" max="11733" width="16.7109375" style="287" customWidth="1"/>
    <col min="11734" max="11734" width="21.5703125" style="287" customWidth="1"/>
    <col min="11735" max="11735" width="21.7109375" style="287" customWidth="1"/>
    <col min="11736" max="11984" width="11.42578125" style="287"/>
    <col min="11985" max="11985" width="11.5703125" style="287" customWidth="1"/>
    <col min="11986" max="11986" width="8.42578125" style="287" customWidth="1"/>
    <col min="11987" max="11987" width="99.28515625" style="287" customWidth="1"/>
    <col min="11988" max="11988" width="15.85546875" style="287" customWidth="1"/>
    <col min="11989" max="11989" width="16.7109375" style="287" customWidth="1"/>
    <col min="11990" max="11990" width="21.5703125" style="287" customWidth="1"/>
    <col min="11991" max="11991" width="21.7109375" style="287" customWidth="1"/>
    <col min="11992" max="12240" width="11.42578125" style="287"/>
    <col min="12241" max="12241" width="11.5703125" style="287" customWidth="1"/>
    <col min="12242" max="12242" width="8.42578125" style="287" customWidth="1"/>
    <col min="12243" max="12243" width="99.28515625" style="287" customWidth="1"/>
    <col min="12244" max="12244" width="15.85546875" style="287" customWidth="1"/>
    <col min="12245" max="12245" width="16.7109375" style="287" customWidth="1"/>
    <col min="12246" max="12246" width="21.5703125" style="287" customWidth="1"/>
    <col min="12247" max="12247" width="21.7109375" style="287" customWidth="1"/>
    <col min="12248" max="12496" width="11.42578125" style="287"/>
    <col min="12497" max="12497" width="11.5703125" style="287" customWidth="1"/>
    <col min="12498" max="12498" width="8.42578125" style="287" customWidth="1"/>
    <col min="12499" max="12499" width="99.28515625" style="287" customWidth="1"/>
    <col min="12500" max="12500" width="15.85546875" style="287" customWidth="1"/>
    <col min="12501" max="12501" width="16.7109375" style="287" customWidth="1"/>
    <col min="12502" max="12502" width="21.5703125" style="287" customWidth="1"/>
    <col min="12503" max="12503" width="21.7109375" style="287" customWidth="1"/>
    <col min="12504" max="12752" width="11.42578125" style="287"/>
    <col min="12753" max="12753" width="11.5703125" style="287" customWidth="1"/>
    <col min="12754" max="12754" width="8.42578125" style="287" customWidth="1"/>
    <col min="12755" max="12755" width="99.28515625" style="287" customWidth="1"/>
    <col min="12756" max="12756" width="15.85546875" style="287" customWidth="1"/>
    <col min="12757" max="12757" width="16.7109375" style="287" customWidth="1"/>
    <col min="12758" max="12758" width="21.5703125" style="287" customWidth="1"/>
    <col min="12759" max="12759" width="21.7109375" style="287" customWidth="1"/>
    <col min="12760" max="13008" width="11.42578125" style="287"/>
    <col min="13009" max="13009" width="11.5703125" style="287" customWidth="1"/>
    <col min="13010" max="13010" width="8.42578125" style="287" customWidth="1"/>
    <col min="13011" max="13011" width="99.28515625" style="287" customWidth="1"/>
    <col min="13012" max="13012" width="15.85546875" style="287" customWidth="1"/>
    <col min="13013" max="13013" width="16.7109375" style="287" customWidth="1"/>
    <col min="13014" max="13014" width="21.5703125" style="287" customWidth="1"/>
    <col min="13015" max="13015" width="21.7109375" style="287" customWidth="1"/>
    <col min="13016" max="13264" width="11.42578125" style="287"/>
    <col min="13265" max="13265" width="11.5703125" style="287" customWidth="1"/>
    <col min="13266" max="13266" width="8.42578125" style="287" customWidth="1"/>
    <col min="13267" max="13267" width="99.28515625" style="287" customWidth="1"/>
    <col min="13268" max="13268" width="15.85546875" style="287" customWidth="1"/>
    <col min="13269" max="13269" width="16.7109375" style="287" customWidth="1"/>
    <col min="13270" max="13270" width="21.5703125" style="287" customWidth="1"/>
    <col min="13271" max="13271" width="21.7109375" style="287" customWidth="1"/>
    <col min="13272" max="13520" width="11.42578125" style="287"/>
    <col min="13521" max="13521" width="11.5703125" style="287" customWidth="1"/>
    <col min="13522" max="13522" width="8.42578125" style="287" customWidth="1"/>
    <col min="13523" max="13523" width="99.28515625" style="287" customWidth="1"/>
    <col min="13524" max="13524" width="15.85546875" style="287" customWidth="1"/>
    <col min="13525" max="13525" width="16.7109375" style="287" customWidth="1"/>
    <col min="13526" max="13526" width="21.5703125" style="287" customWidth="1"/>
    <col min="13527" max="13527" width="21.7109375" style="287" customWidth="1"/>
    <col min="13528" max="13776" width="11.42578125" style="287"/>
    <col min="13777" max="13777" width="11.5703125" style="287" customWidth="1"/>
    <col min="13778" max="13778" width="8.42578125" style="287" customWidth="1"/>
    <col min="13779" max="13779" width="99.28515625" style="287" customWidth="1"/>
    <col min="13780" max="13780" width="15.85546875" style="287" customWidth="1"/>
    <col min="13781" max="13781" width="16.7109375" style="287" customWidth="1"/>
    <col min="13782" max="13782" width="21.5703125" style="287" customWidth="1"/>
    <col min="13783" max="13783" width="21.7109375" style="287" customWidth="1"/>
    <col min="13784" max="14032" width="11.42578125" style="287"/>
    <col min="14033" max="14033" width="11.5703125" style="287" customWidth="1"/>
    <col min="14034" max="14034" width="8.42578125" style="287" customWidth="1"/>
    <col min="14035" max="14035" width="99.28515625" style="287" customWidth="1"/>
    <col min="14036" max="14036" width="15.85546875" style="287" customWidth="1"/>
    <col min="14037" max="14037" width="16.7109375" style="287" customWidth="1"/>
    <col min="14038" max="14038" width="21.5703125" style="287" customWidth="1"/>
    <col min="14039" max="14039" width="21.7109375" style="287" customWidth="1"/>
    <col min="14040" max="14288" width="11.42578125" style="287"/>
    <col min="14289" max="14289" width="11.5703125" style="287" customWidth="1"/>
    <col min="14290" max="14290" width="8.42578125" style="287" customWidth="1"/>
    <col min="14291" max="14291" width="99.28515625" style="287" customWidth="1"/>
    <col min="14292" max="14292" width="15.85546875" style="287" customWidth="1"/>
    <col min="14293" max="14293" width="16.7109375" style="287" customWidth="1"/>
    <col min="14294" max="14294" width="21.5703125" style="287" customWidth="1"/>
    <col min="14295" max="14295" width="21.7109375" style="287" customWidth="1"/>
    <col min="14296" max="14544" width="11.42578125" style="287"/>
    <col min="14545" max="14545" width="11.5703125" style="287" customWidth="1"/>
    <col min="14546" max="14546" width="8.42578125" style="287" customWidth="1"/>
    <col min="14547" max="14547" width="99.28515625" style="287" customWidth="1"/>
    <col min="14548" max="14548" width="15.85546875" style="287" customWidth="1"/>
    <col min="14549" max="14549" width="16.7109375" style="287" customWidth="1"/>
    <col min="14550" max="14550" width="21.5703125" style="287" customWidth="1"/>
    <col min="14551" max="14551" width="21.7109375" style="287" customWidth="1"/>
    <col min="14552" max="14800" width="11.42578125" style="287"/>
    <col min="14801" max="14801" width="11.5703125" style="287" customWidth="1"/>
    <col min="14802" max="14802" width="8.42578125" style="287" customWidth="1"/>
    <col min="14803" max="14803" width="99.28515625" style="287" customWidth="1"/>
    <col min="14804" max="14804" width="15.85546875" style="287" customWidth="1"/>
    <col min="14805" max="14805" width="16.7109375" style="287" customWidth="1"/>
    <col min="14806" max="14806" width="21.5703125" style="287" customWidth="1"/>
    <col min="14807" max="14807" width="21.7109375" style="287" customWidth="1"/>
    <col min="14808" max="15056" width="11.42578125" style="287"/>
    <col min="15057" max="15057" width="11.5703125" style="287" customWidth="1"/>
    <col min="15058" max="15058" width="8.42578125" style="287" customWidth="1"/>
    <col min="15059" max="15059" width="99.28515625" style="287" customWidth="1"/>
    <col min="15060" max="15060" width="15.85546875" style="287" customWidth="1"/>
    <col min="15061" max="15061" width="16.7109375" style="287" customWidth="1"/>
    <col min="15062" max="15062" width="21.5703125" style="287" customWidth="1"/>
    <col min="15063" max="15063" width="21.7109375" style="287" customWidth="1"/>
    <col min="15064" max="15312" width="11.42578125" style="287"/>
    <col min="15313" max="15313" width="11.5703125" style="287" customWidth="1"/>
    <col min="15314" max="15314" width="8.42578125" style="287" customWidth="1"/>
    <col min="15315" max="15315" width="99.28515625" style="287" customWidth="1"/>
    <col min="15316" max="15316" width="15.85546875" style="287" customWidth="1"/>
    <col min="15317" max="15317" width="16.7109375" style="287" customWidth="1"/>
    <col min="15318" max="15318" width="21.5703125" style="287" customWidth="1"/>
    <col min="15319" max="15319" width="21.7109375" style="287" customWidth="1"/>
    <col min="15320" max="15568" width="11.42578125" style="287"/>
    <col min="15569" max="15569" width="11.5703125" style="287" customWidth="1"/>
    <col min="15570" max="15570" width="8.42578125" style="287" customWidth="1"/>
    <col min="15571" max="15571" width="99.28515625" style="287" customWidth="1"/>
    <col min="15572" max="15572" width="15.85546875" style="287" customWidth="1"/>
    <col min="15573" max="15573" width="16.7109375" style="287" customWidth="1"/>
    <col min="15574" max="15574" width="21.5703125" style="287" customWidth="1"/>
    <col min="15575" max="15575" width="21.7109375" style="287" customWidth="1"/>
    <col min="15576" max="15824" width="11.42578125" style="287"/>
    <col min="15825" max="15825" width="11.5703125" style="287" customWidth="1"/>
    <col min="15826" max="15826" width="8.42578125" style="287" customWidth="1"/>
    <col min="15827" max="15827" width="99.28515625" style="287" customWidth="1"/>
    <col min="15828" max="15828" width="15.85546875" style="287" customWidth="1"/>
    <col min="15829" max="15829" width="16.7109375" style="287" customWidth="1"/>
    <col min="15830" max="15830" width="21.5703125" style="287" customWidth="1"/>
    <col min="15831" max="15831" width="21.7109375" style="287" customWidth="1"/>
    <col min="15832" max="16080" width="11.42578125" style="287"/>
    <col min="16081" max="16081" width="11.5703125" style="287" customWidth="1"/>
    <col min="16082" max="16082" width="8.42578125" style="287" customWidth="1"/>
    <col min="16083" max="16083" width="99.28515625" style="287" customWidth="1"/>
    <col min="16084" max="16084" width="15.85546875" style="287" customWidth="1"/>
    <col min="16085" max="16085" width="16.7109375" style="287" customWidth="1"/>
    <col min="16086" max="16086" width="21.5703125" style="287" customWidth="1"/>
    <col min="16087" max="16087" width="21.7109375" style="287" customWidth="1"/>
    <col min="16088" max="16384" width="11.42578125" style="287"/>
  </cols>
  <sheetData>
    <row r="1" spans="1:24" ht="11.25" customHeight="1">
      <c r="A1" s="287" t="s">
        <v>105</v>
      </c>
      <c r="B1" s="863">
        <v>44502</v>
      </c>
      <c r="C1" s="287">
        <v>105</v>
      </c>
    </row>
    <row r="2" spans="1:24" ht="11.25" customHeight="1">
      <c r="A2" s="398" t="s">
        <v>105</v>
      </c>
      <c r="B2" s="399">
        <v>44476</v>
      </c>
      <c r="C2" s="400">
        <v>104.25</v>
      </c>
    </row>
    <row r="3" spans="1:24" s="403" customFormat="1" ht="24.75" customHeight="1">
      <c r="A3" s="110"/>
      <c r="B3" s="111"/>
      <c r="C3" s="396"/>
      <c r="D3" s="402"/>
      <c r="E3" s="384"/>
      <c r="F3" s="1100"/>
      <c r="G3" s="1100"/>
      <c r="H3" s="1100"/>
      <c r="I3" s="1100"/>
      <c r="J3" s="1100"/>
      <c r="K3" s="1100"/>
      <c r="L3" s="1100"/>
      <c r="M3" s="1100"/>
      <c r="P3" s="968" t="s">
        <v>2089</v>
      </c>
      <c r="Q3" s="968" t="s">
        <v>2090</v>
      </c>
      <c r="R3" s="968"/>
      <c r="S3" s="968" t="s">
        <v>2090</v>
      </c>
    </row>
    <row r="4" spans="1:24" ht="44.1" customHeight="1">
      <c r="A4" s="371" t="s">
        <v>388</v>
      </c>
      <c r="B4" s="372" t="s">
        <v>361</v>
      </c>
      <c r="C4" s="404" t="s">
        <v>183</v>
      </c>
      <c r="D4" s="405" t="s">
        <v>389</v>
      </c>
      <c r="E4" s="113"/>
      <c r="F4" s="406" t="s">
        <v>1908</v>
      </c>
      <c r="G4" s="407" t="s">
        <v>390</v>
      </c>
      <c r="H4" s="407" t="s">
        <v>391</v>
      </c>
      <c r="I4" s="407" t="s">
        <v>2008</v>
      </c>
      <c r="J4" s="407" t="s">
        <v>443</v>
      </c>
      <c r="K4" s="407" t="s">
        <v>561</v>
      </c>
      <c r="L4" s="407" t="s">
        <v>509</v>
      </c>
      <c r="M4" s="407" t="s">
        <v>560</v>
      </c>
      <c r="P4" s="969">
        <v>1</v>
      </c>
      <c r="Q4" s="969"/>
      <c r="R4" s="969">
        <v>2</v>
      </c>
      <c r="S4" s="969"/>
      <c r="U4" s="8" t="s">
        <v>1879</v>
      </c>
      <c r="V4" s="8" t="s">
        <v>2091</v>
      </c>
      <c r="W4" s="8" t="s">
        <v>2092</v>
      </c>
      <c r="X4" s="8" t="s">
        <v>2094</v>
      </c>
    </row>
    <row r="5" spans="1:24" ht="39.950000000000003" customHeight="1">
      <c r="A5" s="408">
        <v>5</v>
      </c>
      <c r="B5" s="409" t="s">
        <v>2046</v>
      </c>
      <c r="C5" s="410" t="s">
        <v>2048</v>
      </c>
      <c r="D5" s="410">
        <v>1</v>
      </c>
      <c r="F5" s="451"/>
      <c r="G5" s="411">
        <f>+G14+G16+G17+G21+G23+G27+G28+G30+G32*2+G33+G40</f>
        <v>183950.43090363659</v>
      </c>
      <c r="H5" s="411">
        <f>+G5/$C$2</f>
        <v>1764.5125266535883</v>
      </c>
      <c r="I5" s="432">
        <f>+H5/D5</f>
        <v>1764.5125266535883</v>
      </c>
      <c r="J5" s="411"/>
      <c r="K5" s="412"/>
      <c r="L5" s="411"/>
      <c r="M5" s="411"/>
      <c r="P5" s="970">
        <f>+G5</f>
        <v>183950.43090363659</v>
      </c>
      <c r="Q5" s="970"/>
      <c r="R5" s="970"/>
      <c r="S5" s="970"/>
      <c r="T5" s="384"/>
      <c r="U5" s="287">
        <f>+SUMIF($Q$9:$Q$33,U4,$P$9:$P$33)</f>
        <v>0.17945751128343335</v>
      </c>
      <c r="V5" s="287">
        <f t="shared" ref="V5:X5" si="0">+SUMIF($Q$9:$Q$33,V4,$P$9:$P$33)</f>
        <v>0.49206836401881554</v>
      </c>
      <c r="W5" s="287">
        <f t="shared" si="0"/>
        <v>0.32464162144382108</v>
      </c>
      <c r="X5" s="287">
        <f t="shared" si="0"/>
        <v>0</v>
      </c>
    </row>
    <row r="6" spans="1:24" ht="39.950000000000003" customHeight="1">
      <c r="A6" s="429">
        <v>3</v>
      </c>
      <c r="B6" s="430" t="s">
        <v>2045</v>
      </c>
      <c r="C6" s="410" t="s">
        <v>2052</v>
      </c>
      <c r="D6" s="431">
        <v>1</v>
      </c>
      <c r="F6" s="452"/>
      <c r="G6" s="432">
        <f>+G13+G16+G17+G20+G26+G25+G32+G33+G19</f>
        <v>100327.09487636315</v>
      </c>
      <c r="H6" s="411">
        <f>+G6/$C$2</f>
        <v>962.37021464137308</v>
      </c>
      <c r="I6" s="432">
        <f>+H6/D6</f>
        <v>962.37021464137308</v>
      </c>
      <c r="J6" s="432"/>
      <c r="K6" s="412"/>
      <c r="L6" s="411"/>
      <c r="M6" s="411"/>
      <c r="P6" s="968"/>
      <c r="Q6" s="968"/>
      <c r="R6" s="970">
        <f>+G6</f>
        <v>100327.09487636315</v>
      </c>
      <c r="S6" s="970"/>
      <c r="T6" s="384"/>
      <c r="U6" s="287">
        <f>+SUMIF($S$9:$S$33,U4,$R$9:$R$33)</f>
        <v>0.47972843752582184</v>
      </c>
      <c r="V6" s="287">
        <f t="shared" ref="V6:X6" si="1">+SUMIF($S$9:$S$33,V4,$R$9:$R$33)</f>
        <v>0.36181028120622516</v>
      </c>
      <c r="W6" s="287">
        <f t="shared" si="1"/>
        <v>0.15846128126795311</v>
      </c>
      <c r="X6" s="287">
        <f t="shared" si="1"/>
        <v>0</v>
      </c>
    </row>
    <row r="7" spans="1:24" ht="39.950000000000003" customHeight="1">
      <c r="A7" s="429">
        <v>4</v>
      </c>
      <c r="B7" s="430" t="s">
        <v>2060</v>
      </c>
      <c r="C7" s="410" t="s">
        <v>2052</v>
      </c>
      <c r="D7" s="431">
        <v>1</v>
      </c>
      <c r="F7" s="925"/>
      <c r="G7" s="926">
        <f>+G6*0.9</f>
        <v>90294.385388726834</v>
      </c>
      <c r="H7" s="411">
        <f>+G7/$C$2</f>
        <v>866.13319317723585</v>
      </c>
      <c r="I7" s="432">
        <f>+H7/D7</f>
        <v>866.13319317723585</v>
      </c>
      <c r="J7" s="926"/>
      <c r="K7" s="926"/>
      <c r="L7" s="926"/>
      <c r="M7" s="926"/>
      <c r="P7" s="969"/>
      <c r="Q7" s="969"/>
      <c r="R7" s="969"/>
      <c r="S7" s="969"/>
      <c r="T7" s="401"/>
      <c r="U7" s="287">
        <f>+U6</f>
        <v>0.47972843752582184</v>
      </c>
      <c r="V7" s="287">
        <f t="shared" ref="V7:X7" si="2">+V6</f>
        <v>0.36181028120622516</v>
      </c>
      <c r="W7" s="287">
        <f t="shared" si="2"/>
        <v>0.15846128126795311</v>
      </c>
      <c r="X7" s="287">
        <f t="shared" si="2"/>
        <v>0</v>
      </c>
    </row>
    <row r="8" spans="1:24" ht="39.950000000000003" customHeight="1">
      <c r="A8" s="973">
        <v>2</v>
      </c>
      <c r="B8" s="974" t="s">
        <v>2093</v>
      </c>
      <c r="C8" s="975" t="s">
        <v>239</v>
      </c>
      <c r="D8" s="975"/>
      <c r="F8" s="925"/>
      <c r="G8" s="926">
        <f>+K_!E5</f>
        <v>110.24121492805752</v>
      </c>
      <c r="H8" s="926"/>
      <c r="I8" s="926"/>
      <c r="J8" s="926"/>
      <c r="K8" s="926"/>
      <c r="L8" s="926"/>
      <c r="M8" s="926"/>
      <c r="P8" s="969"/>
      <c r="Q8" s="969"/>
      <c r="R8" s="969"/>
      <c r="S8" s="969"/>
      <c r="T8" s="401"/>
    </row>
    <row r="9" spans="1:24" ht="16.5" customHeight="1">
      <c r="A9" s="440">
        <v>1</v>
      </c>
      <c r="B9" s="441" t="s">
        <v>1680</v>
      </c>
      <c r="C9" s="442"/>
      <c r="D9" s="470"/>
      <c r="F9" s="708">
        <f>H9/H5</f>
        <v>0.26164527166427576</v>
      </c>
      <c r="G9" s="443">
        <f>G10+G12+G15</f>
        <v>48129.760466542575</v>
      </c>
      <c r="H9" s="453">
        <f>H10+H12+H15</f>
        <v>461.6763593912957</v>
      </c>
      <c r="I9" s="443"/>
      <c r="J9" s="443"/>
      <c r="K9" s="443">
        <f>L5/G5</f>
        <v>0</v>
      </c>
      <c r="L9" s="443"/>
      <c r="M9" s="470">
        <f>M10+M15+M12</f>
        <v>0</v>
      </c>
      <c r="N9" s="474"/>
      <c r="P9" s="969"/>
      <c r="Q9" s="969"/>
      <c r="R9" s="969"/>
      <c r="S9" s="969"/>
    </row>
    <row r="10" spans="1:24" ht="16.5" customHeight="1">
      <c r="A10" s="373" t="s">
        <v>689</v>
      </c>
      <c r="B10" s="374" t="s">
        <v>1676</v>
      </c>
      <c r="C10" s="375" t="s">
        <v>239</v>
      </c>
      <c r="D10" s="375"/>
      <c r="E10" s="376"/>
      <c r="F10" s="378"/>
      <c r="G10" s="375">
        <f>G11</f>
        <v>0</v>
      </c>
      <c r="H10" s="903">
        <f t="shared" ref="H10:H17" si="3" xml:space="preserve"> G10/$C$2</f>
        <v>0</v>
      </c>
      <c r="I10" s="827"/>
      <c r="J10" s="378"/>
      <c r="K10" s="379"/>
      <c r="L10" s="377">
        <f>G10*J10</f>
        <v>0</v>
      </c>
      <c r="M10" s="377">
        <f>H10*J10</f>
        <v>0</v>
      </c>
      <c r="N10" s="474"/>
      <c r="P10" s="971"/>
      <c r="Q10" s="971"/>
      <c r="R10" s="969"/>
      <c r="S10" s="969"/>
    </row>
    <row r="11" spans="1:24">
      <c r="A11" s="380"/>
      <c r="B11" s="381" t="s">
        <v>2019</v>
      </c>
      <c r="C11" s="382" t="s">
        <v>239</v>
      </c>
      <c r="D11" s="383">
        <f>+MOsep!J6</f>
        <v>302369.47874121577</v>
      </c>
      <c r="F11" s="385">
        <v>0</v>
      </c>
      <c r="G11" s="386">
        <f>$D11*F11</f>
        <v>0</v>
      </c>
      <c r="H11" s="904">
        <f t="shared" si="3"/>
        <v>0</v>
      </c>
      <c r="I11" s="828"/>
      <c r="J11" s="541"/>
      <c r="K11" s="387"/>
      <c r="L11" s="460">
        <f t="shared" ref="L11:L30" si="4">G11*J11</f>
        <v>0</v>
      </c>
      <c r="M11" s="460">
        <f>H11*J11</f>
        <v>0</v>
      </c>
      <c r="N11" s="475"/>
      <c r="P11" s="969"/>
      <c r="Q11" s="969"/>
      <c r="R11" s="969"/>
      <c r="S11" s="969"/>
    </row>
    <row r="12" spans="1:24">
      <c r="A12" s="413" t="s">
        <v>289</v>
      </c>
      <c r="B12" s="439" t="s">
        <v>1653</v>
      </c>
      <c r="C12" s="434"/>
      <c r="D12" s="438"/>
      <c r="E12" s="435"/>
      <c r="F12" s="436"/>
      <c r="G12" s="433">
        <f>G13</f>
        <v>30236.947874121579</v>
      </c>
      <c r="H12" s="903">
        <f t="shared" si="3"/>
        <v>290.04266545919978</v>
      </c>
      <c r="I12" s="827"/>
      <c r="J12" s="378"/>
      <c r="K12" s="437"/>
      <c r="L12" s="377">
        <f t="shared" si="4"/>
        <v>0</v>
      </c>
      <c r="M12" s="377">
        <f>H12*J12</f>
        <v>0</v>
      </c>
      <c r="N12" s="475"/>
      <c r="P12" s="969"/>
      <c r="Q12" s="969"/>
      <c r="R12" s="969"/>
      <c r="S12" s="969"/>
    </row>
    <row r="13" spans="1:24">
      <c r="A13" s="394"/>
      <c r="B13" s="388" t="s">
        <v>2064</v>
      </c>
      <c r="C13" s="382" t="s">
        <v>2042</v>
      </c>
      <c r="D13" s="383">
        <f>+D11/20</f>
        <v>15118.473937060789</v>
      </c>
      <c r="F13" s="385">
        <v>2</v>
      </c>
      <c r="G13" s="386">
        <f>$D13*F13</f>
        <v>30236.947874121579</v>
      </c>
      <c r="H13" s="904">
        <f t="shared" si="3"/>
        <v>290.04266545919978</v>
      </c>
      <c r="I13" s="828"/>
      <c r="J13" s="543"/>
      <c r="K13" s="395"/>
      <c r="L13" s="395">
        <f t="shared" si="4"/>
        <v>0</v>
      </c>
      <c r="M13" s="395"/>
      <c r="N13" s="475"/>
      <c r="P13" s="972"/>
      <c r="Q13" s="969"/>
      <c r="R13" s="972">
        <f>+G13/$R$6</f>
        <v>0.30138366820432416</v>
      </c>
      <c r="S13" s="972" t="s">
        <v>1879</v>
      </c>
    </row>
    <row r="14" spans="1:24">
      <c r="A14" s="928"/>
      <c r="B14" s="388" t="s">
        <v>2065</v>
      </c>
      <c r="C14" s="382" t="s">
        <v>2042</v>
      </c>
      <c r="D14" s="383">
        <f>+D13</f>
        <v>15118.473937060789</v>
      </c>
      <c r="F14" s="385">
        <v>1</v>
      </c>
      <c r="G14" s="386">
        <f>$D14*F14</f>
        <v>15118.473937060789</v>
      </c>
      <c r="H14" s="904">
        <f t="shared" si="3"/>
        <v>145.02133272959989</v>
      </c>
      <c r="I14" s="828"/>
      <c r="J14" s="543"/>
      <c r="K14" s="395"/>
      <c r="L14" s="395">
        <f t="shared" ref="L14" si="5">G14*J14</f>
        <v>0</v>
      </c>
      <c r="M14" s="395"/>
      <c r="N14" s="475"/>
      <c r="P14" s="972">
        <f>+G14/$P$5</f>
        <v>8.2187760380842398E-2</v>
      </c>
      <c r="Q14" s="969" t="s">
        <v>1879</v>
      </c>
      <c r="R14" s="972"/>
      <c r="S14" s="972"/>
    </row>
    <row r="15" spans="1:24">
      <c r="A15" s="373" t="s">
        <v>1654</v>
      </c>
      <c r="B15" s="374" t="s">
        <v>428</v>
      </c>
      <c r="C15" s="375"/>
      <c r="D15" s="375"/>
      <c r="F15" s="378"/>
      <c r="G15" s="375">
        <f>SUM(G16:G17)</f>
        <v>17892.812592421</v>
      </c>
      <c r="H15" s="905">
        <f t="shared" si="3"/>
        <v>171.63369393209592</v>
      </c>
      <c r="I15" s="829"/>
      <c r="J15" s="378"/>
      <c r="K15" s="379"/>
      <c r="L15" s="390">
        <f t="shared" si="4"/>
        <v>0</v>
      </c>
      <c r="M15" s="390">
        <f>H15*J15</f>
        <v>0</v>
      </c>
      <c r="N15" s="475"/>
      <c r="P15" s="972"/>
      <c r="Q15" s="969"/>
      <c r="R15" s="972"/>
      <c r="S15" s="972"/>
    </row>
    <row r="16" spans="1:24">
      <c r="A16" s="380"/>
      <c r="B16" s="388" t="s">
        <v>1651</v>
      </c>
      <c r="C16" s="386" t="s">
        <v>2042</v>
      </c>
      <c r="D16" s="391">
        <f>+MOsep!I3/20</f>
        <v>21754.101892449999</v>
      </c>
      <c r="F16" s="385">
        <v>0.5</v>
      </c>
      <c r="G16" s="386">
        <f>$D16*F16</f>
        <v>10877.050946224999</v>
      </c>
      <c r="H16" s="904">
        <f t="shared" si="3"/>
        <v>104.33622010767385</v>
      </c>
      <c r="I16" s="828"/>
      <c r="J16" s="544"/>
      <c r="K16" s="389"/>
      <c r="L16" s="460">
        <f t="shared" si="4"/>
        <v>0</v>
      </c>
      <c r="M16" s="460">
        <f>H16*J16</f>
        <v>0</v>
      </c>
      <c r="N16" s="475"/>
      <c r="P16" s="972">
        <f t="shared" ref="P16:P33" si="6">+G16/$P$5</f>
        <v>5.9130336867343355E-2</v>
      </c>
      <c r="Q16" s="969" t="s">
        <v>1879</v>
      </c>
      <c r="R16" s="972">
        <f>+G16/$R$6</f>
        <v>0.10841588665184812</v>
      </c>
      <c r="S16" s="972" t="s">
        <v>1879</v>
      </c>
    </row>
    <row r="17" spans="1:19">
      <c r="A17" s="380"/>
      <c r="B17" s="388" t="s">
        <v>687</v>
      </c>
      <c r="C17" s="386" t="s">
        <v>2042</v>
      </c>
      <c r="D17" s="391">
        <f>+MOsep!I4/20</f>
        <v>14031.523292392001</v>
      </c>
      <c r="F17" s="385">
        <v>0.5</v>
      </c>
      <c r="G17" s="386">
        <f>$D17*F17</f>
        <v>7015.7616461960006</v>
      </c>
      <c r="H17" s="904">
        <f t="shared" si="3"/>
        <v>67.29747382442207</v>
      </c>
      <c r="I17" s="828"/>
      <c r="J17" s="544"/>
      <c r="K17" s="389"/>
      <c r="L17" s="460">
        <f t="shared" si="4"/>
        <v>0</v>
      </c>
      <c r="M17" s="460">
        <f t="shared" ref="M17" si="7">H17*J17</f>
        <v>0</v>
      </c>
      <c r="N17" s="475"/>
      <c r="P17" s="972">
        <f t="shared" si="6"/>
        <v>3.81394140352476E-2</v>
      </c>
      <c r="Q17" s="969" t="s">
        <v>1879</v>
      </c>
      <c r="R17" s="972">
        <f>+G17/$R$6</f>
        <v>6.9928882669649584E-2</v>
      </c>
      <c r="S17" s="972" t="s">
        <v>1879</v>
      </c>
    </row>
    <row r="18" spans="1:19">
      <c r="A18" s="444">
        <v>3</v>
      </c>
      <c r="B18" s="445" t="s">
        <v>1941</v>
      </c>
      <c r="C18" s="446"/>
      <c r="D18" s="446"/>
      <c r="F18" s="708">
        <f>H18/H$5</f>
        <v>2.9362151163747588E-2</v>
      </c>
      <c r="G18" s="446">
        <f>SUM(G19:G19)</f>
        <v>5401.1803588290832</v>
      </c>
      <c r="H18" s="448">
        <f>SUM(H19:H19)</f>
        <v>51.809883537928854</v>
      </c>
      <c r="I18" s="470"/>
      <c r="J18" s="448"/>
      <c r="K18" s="449"/>
      <c r="L18" s="447">
        <f t="shared" si="4"/>
        <v>0</v>
      </c>
      <c r="M18" s="447">
        <f>SUM(M19:M19)</f>
        <v>0</v>
      </c>
      <c r="N18" s="474"/>
      <c r="P18" s="972"/>
      <c r="Q18" s="969"/>
      <c r="R18" s="972"/>
      <c r="S18" s="972"/>
    </row>
    <row r="19" spans="1:19" ht="13.5" customHeight="1">
      <c r="A19" s="454"/>
      <c r="B19" s="501" t="s">
        <v>246</v>
      </c>
      <c r="C19" s="391" t="s">
        <v>2042</v>
      </c>
      <c r="D19" s="456">
        <f>+'I-E-R'!D4/30</f>
        <v>5401.1803588290832</v>
      </c>
      <c r="E19" s="457"/>
      <c r="F19" s="458">
        <f>+SUM(F16:F17)</f>
        <v>1</v>
      </c>
      <c r="G19" s="459">
        <f>$D19*F19</f>
        <v>5401.1803588290832</v>
      </c>
      <c r="H19" s="904">
        <f xml:space="preserve"> G19/$C$2</f>
        <v>51.809883537928854</v>
      </c>
      <c r="I19" s="828"/>
      <c r="J19" s="461"/>
      <c r="K19" s="462"/>
      <c r="L19" s="460">
        <f t="shared" si="4"/>
        <v>0</v>
      </c>
      <c r="M19" s="460">
        <f>H19*J19</f>
        <v>0</v>
      </c>
      <c r="N19" s="475"/>
      <c r="P19" s="972"/>
      <c r="Q19" s="969"/>
      <c r="R19" s="972">
        <f>+G19/$R$6</f>
        <v>5.38357097400773E-2</v>
      </c>
      <c r="S19" s="972" t="s">
        <v>2091</v>
      </c>
    </row>
    <row r="20" spans="1:19" ht="13.5" customHeight="1">
      <c r="A20" s="927"/>
      <c r="B20" s="501" t="s">
        <v>2066</v>
      </c>
      <c r="C20" s="391" t="s">
        <v>2042</v>
      </c>
      <c r="D20" s="456">
        <f>+D19</f>
        <v>5401.1803588290832</v>
      </c>
      <c r="E20" s="457"/>
      <c r="F20" s="458">
        <v>2</v>
      </c>
      <c r="G20" s="459">
        <f>$D20*F20</f>
        <v>10802.360717658166</v>
      </c>
      <c r="H20" s="904">
        <f xml:space="preserve"> G20/$C$2</f>
        <v>103.61976707585771</v>
      </c>
      <c r="I20" s="828"/>
      <c r="J20" s="461"/>
      <c r="K20" s="462"/>
      <c r="L20" s="460">
        <f t="shared" ref="L20" si="8">G20*J20</f>
        <v>0</v>
      </c>
      <c r="M20" s="460">
        <f>H20*J20</f>
        <v>0</v>
      </c>
      <c r="N20" s="475"/>
      <c r="P20" s="972"/>
      <c r="Q20" s="969"/>
      <c r="R20" s="972">
        <f>+G20/$R$6</f>
        <v>0.1076714194801546</v>
      </c>
      <c r="S20" s="972" t="s">
        <v>2091</v>
      </c>
    </row>
    <row r="21" spans="1:19" ht="13.5" customHeight="1">
      <c r="A21" s="927"/>
      <c r="B21" s="501" t="s">
        <v>2067</v>
      </c>
      <c r="C21" s="391" t="s">
        <v>2042</v>
      </c>
      <c r="D21" s="456">
        <f>+D20</f>
        <v>5401.1803588290832</v>
      </c>
      <c r="E21" s="457"/>
      <c r="F21" s="458">
        <v>3</v>
      </c>
      <c r="G21" s="459">
        <f>$D21*F21</f>
        <v>16203.54107648725</v>
      </c>
      <c r="H21" s="904">
        <f xml:space="preserve"> G21/$C$2</f>
        <v>155.42965061378658</v>
      </c>
      <c r="I21" s="828"/>
      <c r="J21" s="461"/>
      <c r="K21" s="462"/>
      <c r="L21" s="460">
        <f t="shared" ref="L21" si="9">G21*J21</f>
        <v>0</v>
      </c>
      <c r="M21" s="460">
        <f>H21*J21</f>
        <v>0</v>
      </c>
      <c r="N21" s="475"/>
      <c r="P21" s="972">
        <f t="shared" si="6"/>
        <v>8.8086453491242764E-2</v>
      </c>
      <c r="Q21" s="969" t="s">
        <v>2091</v>
      </c>
      <c r="R21" s="972"/>
      <c r="S21" s="972"/>
    </row>
    <row r="22" spans="1:19">
      <c r="A22" s="727"/>
      <c r="B22" s="445" t="s">
        <v>2020</v>
      </c>
      <c r="C22" s="725"/>
      <c r="D22" s="726"/>
      <c r="E22" s="457"/>
      <c r="F22" s="708">
        <f>H22/H5</f>
        <v>0.18601105209377139</v>
      </c>
      <c r="G22" s="447">
        <f>SUM(G23:G23)</f>
        <v>34216.813185488041</v>
      </c>
      <c r="H22" s="906">
        <f>SUM(H23:H23)</f>
        <v>328.2188315154728</v>
      </c>
      <c r="I22" s="473"/>
      <c r="J22" s="472"/>
      <c r="K22" s="472"/>
      <c r="L22" s="447">
        <f>SUM(L23:L23)</f>
        <v>0</v>
      </c>
      <c r="M22" s="473"/>
      <c r="N22" s="475"/>
      <c r="P22" s="972"/>
      <c r="Q22" s="969"/>
      <c r="R22" s="972"/>
      <c r="S22" s="972"/>
    </row>
    <row r="23" spans="1:19" ht="13.5" customHeight="1">
      <c r="A23" s="454"/>
      <c r="B23" s="501" t="s">
        <v>1825</v>
      </c>
      <c r="C23" s="391" t="s">
        <v>2042</v>
      </c>
      <c r="D23" s="456">
        <f>('I-E-R'!D7+'M-R'!D7)/20</f>
        <v>11405.60439516268</v>
      </c>
      <c r="E23" s="457"/>
      <c r="F23" s="458">
        <v>3</v>
      </c>
      <c r="G23" s="459">
        <f>$D23*F23</f>
        <v>34216.813185488041</v>
      </c>
      <c r="H23" s="904">
        <f xml:space="preserve"> G23/$C$2</f>
        <v>328.2188315154728</v>
      </c>
      <c r="I23" s="828"/>
      <c r="J23" s="461"/>
      <c r="K23" s="462"/>
      <c r="L23" s="460">
        <f t="shared" si="4"/>
        <v>0</v>
      </c>
      <c r="M23" s="460">
        <f t="shared" ref="M23" si="10">H23*J23</f>
        <v>0</v>
      </c>
      <c r="N23" s="475"/>
      <c r="P23" s="972">
        <f t="shared" si="6"/>
        <v>0.18601105209377139</v>
      </c>
      <c r="Q23" s="969" t="s">
        <v>2091</v>
      </c>
      <c r="R23" s="972"/>
      <c r="S23" s="972"/>
    </row>
    <row r="24" spans="1:19">
      <c r="A24" s="444">
        <v>4</v>
      </c>
      <c r="B24" s="445" t="s">
        <v>367</v>
      </c>
      <c r="C24" s="446"/>
      <c r="D24" s="446"/>
      <c r="E24" s="392"/>
      <c r="F24" s="708">
        <f>H24/H5</f>
        <v>0.41106686068845344</v>
      </c>
      <c r="G24" s="447">
        <f>SUM(G25:G28)</f>
        <v>75615.926153846158</v>
      </c>
      <c r="H24" s="906">
        <f>SUM(H25:H28)</f>
        <v>725.33262497694159</v>
      </c>
      <c r="I24" s="473"/>
      <c r="J24" s="448"/>
      <c r="K24" s="449"/>
      <c r="L24" s="447">
        <f t="shared" si="4"/>
        <v>0</v>
      </c>
      <c r="M24" s="447" t="e">
        <f>SUM(#REF!)</f>
        <v>#REF!</v>
      </c>
      <c r="N24" s="474"/>
      <c r="P24" s="972"/>
      <c r="Q24" s="969"/>
      <c r="R24" s="972"/>
      <c r="S24" s="972"/>
    </row>
    <row r="25" spans="1:19">
      <c r="A25" s="463"/>
      <c r="B25" s="455" t="s">
        <v>1672</v>
      </c>
      <c r="C25" s="391" t="s">
        <v>2077</v>
      </c>
      <c r="D25" s="464">
        <f>'C-L'!$F$5</f>
        <v>12.324</v>
      </c>
      <c r="E25" s="457"/>
      <c r="F25" s="801">
        <v>150</v>
      </c>
      <c r="G25" s="459">
        <f>$D25*F25</f>
        <v>1848.6</v>
      </c>
      <c r="H25" s="904">
        <f xml:space="preserve"> G25/$C$2</f>
        <v>17.732374100719422</v>
      </c>
      <c r="I25" s="828"/>
      <c r="J25" s="461"/>
      <c r="K25" s="465"/>
      <c r="L25" s="460">
        <f t="shared" ref="L25" si="11">G25*J25</f>
        <v>0</v>
      </c>
      <c r="M25" s="460">
        <f t="shared" ref="M25" si="12">H25*J25</f>
        <v>0</v>
      </c>
      <c r="N25" s="475"/>
      <c r="P25" s="972"/>
      <c r="Q25" s="969"/>
      <c r="R25" s="972">
        <f>+G25/$R$6</f>
        <v>1.8425730379994551E-2</v>
      </c>
      <c r="S25" s="972" t="s">
        <v>2092</v>
      </c>
    </row>
    <row r="26" spans="1:19">
      <c r="A26" s="927"/>
      <c r="B26" s="455" t="s">
        <v>2061</v>
      </c>
      <c r="C26" s="391" t="s">
        <v>2077</v>
      </c>
      <c r="D26" s="464">
        <f>'C-L'!$F$5</f>
        <v>12.324</v>
      </c>
      <c r="E26" s="457"/>
      <c r="F26" s="861">
        <v>1140</v>
      </c>
      <c r="G26" s="459">
        <f>$D26*F26</f>
        <v>14049.36</v>
      </c>
      <c r="H26" s="904">
        <f xml:space="preserve"> G26/$C$2</f>
        <v>134.76604316546764</v>
      </c>
      <c r="I26" s="828"/>
      <c r="J26" s="461"/>
      <c r="K26" s="465"/>
      <c r="L26" s="460">
        <f t="shared" ref="L26" si="13">G26*J26</f>
        <v>0</v>
      </c>
      <c r="M26" s="460">
        <f t="shared" ref="M26" si="14">H26*J26</f>
        <v>0</v>
      </c>
      <c r="N26" s="475"/>
      <c r="P26" s="972"/>
      <c r="Q26" s="969"/>
      <c r="R26" s="972">
        <f>+G26/$R$6</f>
        <v>0.14003555088795858</v>
      </c>
      <c r="S26" s="972" t="s">
        <v>2092</v>
      </c>
    </row>
    <row r="27" spans="1:19">
      <c r="A27" s="927"/>
      <c r="B27" s="455" t="s">
        <v>2062</v>
      </c>
      <c r="C27" s="391" t="s">
        <v>2077</v>
      </c>
      <c r="D27" s="464">
        <f>'C-L'!$F$5</f>
        <v>12.324</v>
      </c>
      <c r="E27" s="457"/>
      <c r="F27" s="861">
        <v>1240</v>
      </c>
      <c r="G27" s="459">
        <f>$D27*F27</f>
        <v>15281.76</v>
      </c>
      <c r="H27" s="904">
        <f xml:space="preserve"> G27/$C$2</f>
        <v>146.58762589928057</v>
      </c>
      <c r="I27" s="828"/>
      <c r="J27" s="461"/>
      <c r="K27" s="465"/>
      <c r="L27" s="460">
        <f t="shared" ref="L27" si="15">G27*J27</f>
        <v>0</v>
      </c>
      <c r="M27" s="460">
        <f t="shared" ref="M27" si="16">H27*J27</f>
        <v>0</v>
      </c>
      <c r="N27" s="475"/>
      <c r="P27" s="972">
        <f t="shared" si="6"/>
        <v>8.3075423770034171E-2</v>
      </c>
      <c r="Q27" s="969" t="s">
        <v>2092</v>
      </c>
      <c r="R27" s="972"/>
      <c r="S27" s="972"/>
    </row>
    <row r="28" spans="1:19">
      <c r="A28" s="454"/>
      <c r="B28" s="455" t="s">
        <v>2063</v>
      </c>
      <c r="C28" s="391" t="s">
        <v>2077</v>
      </c>
      <c r="D28" s="456">
        <f>'C-L'!$F$7</f>
        <v>38.979128205128205</v>
      </c>
      <c r="E28" s="457"/>
      <c r="F28" s="458">
        <f>570*2</f>
        <v>1140</v>
      </c>
      <c r="G28" s="459">
        <f>$D28*F28</f>
        <v>44436.206153846157</v>
      </c>
      <c r="H28" s="904">
        <f xml:space="preserve"> G28/$C$2</f>
        <v>426.2465818114739</v>
      </c>
      <c r="I28" s="828"/>
      <c r="J28" s="461"/>
      <c r="K28" s="462"/>
      <c r="L28" s="460">
        <f t="shared" si="4"/>
        <v>0</v>
      </c>
      <c r="M28" s="460">
        <f t="shared" ref="M28" si="17">H28*J28</f>
        <v>0</v>
      </c>
      <c r="N28" s="475"/>
      <c r="P28" s="972">
        <f t="shared" si="6"/>
        <v>0.2415661976737869</v>
      </c>
      <c r="Q28" s="969" t="s">
        <v>2092</v>
      </c>
      <c r="R28" s="972"/>
      <c r="S28" s="972"/>
    </row>
    <row r="29" spans="1:19">
      <c r="A29" s="444">
        <v>5</v>
      </c>
      <c r="B29" s="445" t="s">
        <v>244</v>
      </c>
      <c r="C29" s="446"/>
      <c r="D29" s="450"/>
      <c r="E29" s="393"/>
      <c r="F29" s="708">
        <f>H29/H5</f>
        <v>3.8325032539299297E-3</v>
      </c>
      <c r="G29" s="447">
        <f>SUM(G30:G30)</f>
        <v>704.99062499999991</v>
      </c>
      <c r="H29" s="906">
        <f>SUM(H30:H30)</f>
        <v>6.7624999999999993</v>
      </c>
      <c r="I29" s="473"/>
      <c r="J29" s="448"/>
      <c r="K29" s="449"/>
      <c r="L29" s="447">
        <f t="shared" si="4"/>
        <v>0</v>
      </c>
      <c r="M29" s="447">
        <f>SUM(M30:M30)</f>
        <v>0</v>
      </c>
      <c r="N29" s="474"/>
      <c r="P29" s="972"/>
      <c r="Q29" s="969"/>
      <c r="R29" s="972"/>
      <c r="S29" s="972"/>
    </row>
    <row r="30" spans="1:19">
      <c r="A30" s="463"/>
      <c r="B30" s="455" t="s">
        <v>1656</v>
      </c>
      <c r="C30" s="391" t="s">
        <v>2042</v>
      </c>
      <c r="D30" s="466">
        <f>VLOOKUP(B30,'I-M'!$B$4:$G$15,3,FALSE)/20</f>
        <v>234.99687499999999</v>
      </c>
      <c r="E30" s="467"/>
      <c r="F30" s="458">
        <f>+F23</f>
        <v>3</v>
      </c>
      <c r="G30" s="459">
        <f t="shared" ref="G30:G33" si="18">$D30*F30</f>
        <v>704.99062499999991</v>
      </c>
      <c r="H30" s="904">
        <f xml:space="preserve"> G30/$C$2</f>
        <v>6.7624999999999993</v>
      </c>
      <c r="I30" s="828"/>
      <c r="J30" s="461"/>
      <c r="K30" s="462"/>
      <c r="L30" s="460">
        <f t="shared" si="4"/>
        <v>0</v>
      </c>
      <c r="M30" s="460">
        <f t="shared" ref="M30" si="19">H30*J30</f>
        <v>0</v>
      </c>
      <c r="N30" s="475"/>
      <c r="P30" s="972">
        <f t="shared" si="6"/>
        <v>3.8325032539299297E-3</v>
      </c>
      <c r="Q30" s="969"/>
      <c r="R30" s="972"/>
      <c r="S30" s="972"/>
    </row>
    <row r="31" spans="1:19">
      <c r="A31" s="444">
        <v>6</v>
      </c>
      <c r="B31" s="445" t="s">
        <v>109</v>
      </c>
      <c r="C31" s="446"/>
      <c r="D31" s="450"/>
      <c r="E31" s="393"/>
      <c r="F31" s="708"/>
      <c r="G31" s="447">
        <f>SUM(G32:G33)</f>
        <v>20095.833333333332</v>
      </c>
      <c r="H31" s="906">
        <f>SUM(H32:H32)</f>
        <v>0</v>
      </c>
      <c r="I31" s="473"/>
      <c r="J31" s="448"/>
      <c r="K31" s="449"/>
      <c r="L31" s="447"/>
      <c r="M31" s="447"/>
      <c r="P31" s="972"/>
      <c r="Q31" s="969"/>
      <c r="R31" s="972"/>
      <c r="S31" s="972"/>
    </row>
    <row r="32" spans="1:19">
      <c r="A32" s="911"/>
      <c r="B32" s="912" t="s">
        <v>2051</v>
      </c>
      <c r="C32" s="913" t="s">
        <v>2042</v>
      </c>
      <c r="D32" s="914">
        <v>20000</v>
      </c>
      <c r="E32" s="467"/>
      <c r="F32" s="915">
        <v>1</v>
      </c>
      <c r="G32" s="916">
        <f t="shared" si="18"/>
        <v>20000</v>
      </c>
      <c r="H32" s="917"/>
      <c r="I32" s="918"/>
      <c r="J32" s="919"/>
      <c r="K32" s="919"/>
      <c r="L32" s="918"/>
      <c r="M32" s="918"/>
      <c r="P32" s="972">
        <f>+G32*2/$P$5</f>
        <v>0.21744988475158405</v>
      </c>
      <c r="Q32" s="969" t="s">
        <v>2091</v>
      </c>
      <c r="R32" s="972">
        <f>+G32/$R$6</f>
        <v>0.1993479430920107</v>
      </c>
      <c r="S32" s="972" t="s">
        <v>2091</v>
      </c>
    </row>
    <row r="33" spans="1:19">
      <c r="A33" s="463"/>
      <c r="B33" s="920" t="s">
        <v>2054</v>
      </c>
      <c r="C33" s="921" t="s">
        <v>2053</v>
      </c>
      <c r="D33" s="464">
        <f>23000/(12*20)</f>
        <v>95.833333333333329</v>
      </c>
      <c r="E33" s="922"/>
      <c r="F33" s="861">
        <v>1</v>
      </c>
      <c r="G33" s="923">
        <f t="shared" si="18"/>
        <v>95.833333333333329</v>
      </c>
      <c r="H33" s="924"/>
      <c r="I33" s="828"/>
      <c r="J33" s="465"/>
      <c r="K33" s="465"/>
      <c r="L33" s="828"/>
      <c r="M33" s="828"/>
      <c r="P33" s="972">
        <f t="shared" si="6"/>
        <v>5.2097368221733675E-4</v>
      </c>
      <c r="Q33" s="969" t="s">
        <v>2091</v>
      </c>
      <c r="R33" s="972">
        <f>+G33/$R$6</f>
        <v>9.5520889398255132E-4</v>
      </c>
      <c r="S33" s="972" t="s">
        <v>2091</v>
      </c>
    </row>
    <row r="35" spans="1:19" ht="38.25">
      <c r="A35" s="509" t="s">
        <v>388</v>
      </c>
      <c r="B35" s="509" t="s">
        <v>1747</v>
      </c>
      <c r="C35" s="510" t="s">
        <v>183</v>
      </c>
      <c r="D35" s="511" t="s">
        <v>389</v>
      </c>
      <c r="E35" s="113"/>
      <c r="F35" s="512" t="s">
        <v>248</v>
      </c>
      <c r="G35" s="512" t="s">
        <v>390</v>
      </c>
      <c r="H35" s="512" t="s">
        <v>391</v>
      </c>
      <c r="I35" s="512" t="s">
        <v>2008</v>
      </c>
      <c r="J35" s="512"/>
      <c r="K35" s="512" t="s">
        <v>561</v>
      </c>
      <c r="L35" s="512" t="s">
        <v>509</v>
      </c>
      <c r="M35" s="512" t="s">
        <v>560</v>
      </c>
    </row>
    <row r="36" spans="1:19" ht="35.25" customHeight="1">
      <c r="A36" s="794" t="s">
        <v>1694</v>
      </c>
      <c r="B36" s="795" t="s">
        <v>1982</v>
      </c>
      <c r="C36" s="796" t="s">
        <v>239</v>
      </c>
      <c r="D36" s="796">
        <f>+'E-de-D'!D5+'E-de-D'!K5</f>
        <v>17605.287083333329</v>
      </c>
      <c r="F36" s="796">
        <v>1</v>
      </c>
      <c r="G36" s="796">
        <f>+F36*D36</f>
        <v>17605.287083333329</v>
      </c>
      <c r="H36" s="796">
        <f>G36/$C$2</f>
        <v>168.87565547561945</v>
      </c>
      <c r="I36" s="798">
        <f>+H36/F36</f>
        <v>168.87565547561945</v>
      </c>
      <c r="J36" s="796">
        <f>+J38</f>
        <v>1.4513628147550319</v>
      </c>
      <c r="K36" s="796">
        <f>+J36*H36/F36</f>
        <v>245.09984667469607</v>
      </c>
      <c r="L36" s="796">
        <f>+K36*F36*$C$2</f>
        <v>25551.659015837064</v>
      </c>
      <c r="M36" s="796">
        <f>L36/$C$2</f>
        <v>245.09984667469607</v>
      </c>
    </row>
    <row r="37" spans="1:19" ht="35.25" customHeight="1">
      <c r="A37" s="797" t="s">
        <v>1695</v>
      </c>
      <c r="B37" s="795" t="s">
        <v>1983</v>
      </c>
      <c r="C37" s="798" t="s">
        <v>239</v>
      </c>
      <c r="D37" s="796">
        <f>+'E-de-D'!D6+'E-de-D'!K6</f>
        <v>12769.607395833329</v>
      </c>
      <c r="F37" s="798">
        <v>1</v>
      </c>
      <c r="G37" s="796">
        <f t="shared" ref="G37:G38" si="20">+F37*D37</f>
        <v>12769.607395833329</v>
      </c>
      <c r="H37" s="796">
        <f>G37/$C$2</f>
        <v>122.4902388089528</v>
      </c>
      <c r="I37" s="798">
        <f t="shared" ref="I37:I38" si="21">+H37/F37</f>
        <v>122.4902388089528</v>
      </c>
      <c r="J37" s="796">
        <f>+J36</f>
        <v>1.4513628147550319</v>
      </c>
      <c r="K37" s="796">
        <f t="shared" ref="K37:K38" si="22">+J37*H37/F37</f>
        <v>177.77777777777777</v>
      </c>
      <c r="L37" s="796">
        <f>+K37*F37*$C$2</f>
        <v>18533.333333333332</v>
      </c>
      <c r="M37" s="796">
        <f>L37/$C$2</f>
        <v>177.77777777777777</v>
      </c>
    </row>
    <row r="38" spans="1:19" ht="35.25" customHeight="1">
      <c r="A38" s="797" t="s">
        <v>1696</v>
      </c>
      <c r="B38" s="795" t="s">
        <v>1984</v>
      </c>
      <c r="C38" s="798" t="s">
        <v>239</v>
      </c>
      <c r="D38" s="796">
        <f>+'E-de-D'!D7+'E-de-D'!K7</f>
        <v>21614.055555555551</v>
      </c>
      <c r="F38" s="798">
        <v>1</v>
      </c>
      <c r="G38" s="796">
        <f t="shared" si="20"/>
        <v>21614.055555555551</v>
      </c>
      <c r="H38" s="796">
        <f>G38/$C$2</f>
        <v>207.32907007727147</v>
      </c>
      <c r="I38" s="798">
        <f t="shared" si="21"/>
        <v>207.32907007727147</v>
      </c>
      <c r="J38" s="796">
        <f>+K_!F5</f>
        <v>1.4513628147550319</v>
      </c>
      <c r="K38" s="796">
        <f t="shared" si="22"/>
        <v>300.90970272789195</v>
      </c>
      <c r="L38" s="796">
        <f>+K38*F38*$C$2</f>
        <v>31369.836509382738</v>
      </c>
      <c r="M38" s="796">
        <f>L38/$C$2</f>
        <v>300.90970272789195</v>
      </c>
    </row>
    <row r="39" spans="1:19" ht="35.25" customHeight="1">
      <c r="A39" s="797" t="s">
        <v>1697</v>
      </c>
      <c r="B39" s="795" t="s">
        <v>2023</v>
      </c>
      <c r="C39" s="798" t="s">
        <v>239</v>
      </c>
      <c r="D39" s="796">
        <f>+'E-de-D'!D8+'E-de-D'!K8</f>
        <v>20619.453749999997</v>
      </c>
      <c r="F39" s="798">
        <v>1</v>
      </c>
      <c r="G39" s="796">
        <f>+F39*D39</f>
        <v>20619.453749999997</v>
      </c>
      <c r="H39" s="796">
        <f>G39/$C$2</f>
        <v>197.78852517985609</v>
      </c>
      <c r="I39" s="798">
        <f>+H39/F39</f>
        <v>197.78852517985609</v>
      </c>
      <c r="J39" s="796">
        <f>+J38</f>
        <v>1.4513628147550319</v>
      </c>
      <c r="K39" s="796">
        <f>+J39*H39/F39</f>
        <v>287.06291063128242</v>
      </c>
      <c r="L39" s="796">
        <f>+K39*F39*$C$2</f>
        <v>29926.308433311191</v>
      </c>
      <c r="M39" s="796">
        <f>L39/$C$2</f>
        <v>287.06291063128242</v>
      </c>
    </row>
    <row r="40" spans="1:19" ht="31.5" customHeight="1">
      <c r="A40" s="797" t="s">
        <v>1697</v>
      </c>
      <c r="B40" s="795" t="s">
        <v>2047</v>
      </c>
      <c r="C40" s="798" t="s">
        <v>239</v>
      </c>
      <c r="D40" s="796">
        <f>+'E-de-D'!H31</f>
        <v>13679.684999999999</v>
      </c>
      <c r="F40" s="798">
        <v>1</v>
      </c>
      <c r="G40" s="796"/>
      <c r="H40" s="796">
        <f>G40/$C$2</f>
        <v>0</v>
      </c>
      <c r="I40" s="798">
        <f>+H40/F40</f>
        <v>0</v>
      </c>
      <c r="J40" s="796">
        <f>+J39</f>
        <v>1.4513628147550319</v>
      </c>
      <c r="K40" s="796">
        <f>+J40*H40/F40</f>
        <v>0</v>
      </c>
      <c r="L40" s="796">
        <f>+K40*F40*$C$2</f>
        <v>0</v>
      </c>
      <c r="M40" s="796">
        <f>L40/$C$2</f>
        <v>0</v>
      </c>
    </row>
    <row r="41" spans="1:19">
      <c r="K41" s="291">
        <f>+K39/K36</f>
        <v>1.1712080383807053</v>
      </c>
    </row>
  </sheetData>
  <mergeCells count="1">
    <mergeCell ref="F3:M3"/>
  </mergeCells>
  <pageMargins left="0.74803149606299213" right="0.74803149606299213" top="0.98425196850393704" bottom="0.98425196850393704" header="0" footer="0"/>
  <pageSetup paperSize="9" scale="46"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outlinePr summaryBelow="0" summaryRight="0"/>
    <pageSetUpPr autoPageBreaks="0" fitToPage="1"/>
  </sheetPr>
  <dimension ref="A1:O15"/>
  <sheetViews>
    <sheetView showGridLines="0" zoomScaleNormal="100" workbookViewId="0">
      <pane ySplit="1" topLeftCell="A2" activePane="bottomLeft" state="frozen"/>
      <selection pane="bottomLeft" activeCell="E18" sqref="E18"/>
    </sheetView>
  </sheetViews>
  <sheetFormatPr baseColWidth="10" defaultColWidth="9.140625" defaultRowHeight="12.75"/>
  <cols>
    <col min="1" max="1" width="10.85546875" style="287" bestFit="1" customWidth="1"/>
    <col min="2" max="2" width="23.7109375" style="287" customWidth="1"/>
    <col min="3" max="3" width="29.5703125" style="287" customWidth="1"/>
    <col min="4" max="8" width="13.85546875" style="287" customWidth="1"/>
    <col min="9" max="9" width="1" style="287" customWidth="1"/>
    <col min="10" max="10" width="19.5703125" style="287" customWidth="1"/>
    <col min="11" max="11" width="15" style="287" customWidth="1"/>
    <col min="12" max="12" width="11.85546875" style="287" customWidth="1"/>
    <col min="13" max="13" width="1.42578125" style="287" customWidth="1"/>
    <col min="14" max="14" width="2.42578125" style="287" customWidth="1"/>
    <col min="15" max="16" width="10.7109375" style="287" customWidth="1"/>
    <col min="17" max="17" width="3" style="287" customWidth="1"/>
    <col min="18" max="19" width="12.7109375" style="287" customWidth="1"/>
    <col min="20" max="20" width="3" style="287" customWidth="1"/>
    <col min="21" max="22" width="10.85546875" style="287" customWidth="1"/>
    <col min="23" max="23" width="3" style="287" customWidth="1"/>
    <col min="24" max="24" width="11.85546875" style="287" customWidth="1"/>
    <col min="25" max="25" width="3" style="287" customWidth="1"/>
    <col min="26" max="29" width="9.28515625" style="287" customWidth="1"/>
    <col min="30" max="30" width="2.42578125" style="287" customWidth="1"/>
    <col min="31" max="34" width="9.140625" style="287"/>
    <col min="35" max="35" width="4.28515625" style="287" customWidth="1"/>
    <col min="36" max="16384" width="9.140625" style="287"/>
  </cols>
  <sheetData>
    <row r="1" spans="1:15">
      <c r="B1" s="287" t="s">
        <v>1729</v>
      </c>
      <c r="C1" s="287">
        <v>105</v>
      </c>
      <c r="D1" s="863">
        <v>44501</v>
      </c>
    </row>
    <row r="3" spans="1:15" ht="39.75" customHeight="1">
      <c r="A3" s="864" t="s">
        <v>2028</v>
      </c>
      <c r="B3" s="864" t="s">
        <v>2029</v>
      </c>
      <c r="C3" s="864" t="s">
        <v>2030</v>
      </c>
      <c r="D3" s="864" t="s">
        <v>2031</v>
      </c>
      <c r="E3" s="864" t="s">
        <v>2032</v>
      </c>
      <c r="F3" s="864" t="s">
        <v>2033</v>
      </c>
      <c r="G3" s="864" t="s">
        <v>1868</v>
      </c>
      <c r="H3" s="864" t="s">
        <v>2034</v>
      </c>
      <c r="J3" s="864" t="s">
        <v>2035</v>
      </c>
      <c r="K3" s="864" t="s">
        <v>2036</v>
      </c>
      <c r="L3" s="864" t="s">
        <v>2037</v>
      </c>
    </row>
    <row r="4" spans="1:15" ht="15" customHeight="1">
      <c r="A4" s="865"/>
      <c r="B4" s="865"/>
      <c r="C4" s="866"/>
      <c r="D4" s="866"/>
      <c r="E4" s="866"/>
      <c r="F4" s="866"/>
      <c r="G4" s="866"/>
      <c r="H4" s="866"/>
      <c r="J4" s="866"/>
      <c r="K4" s="866"/>
      <c r="L4" s="866"/>
    </row>
    <row r="5" spans="1:15" ht="21" hidden="1" customHeight="1">
      <c r="A5" s="867"/>
      <c r="B5" s="867" t="s">
        <v>2038</v>
      </c>
      <c r="C5" s="868" t="str">
        <f>'[80]Planilla de Cotizacion'!E3</f>
        <v>Tambores de 200 lts</v>
      </c>
      <c r="D5" s="869">
        <v>0.72</v>
      </c>
      <c r="E5" s="868" t="e">
        <f>+(#REF!+#REF!)/(22000*C1)</f>
        <v>#REF!</v>
      </c>
      <c r="F5" s="870" t="e">
        <f>E5+D5</f>
        <v>#REF!</v>
      </c>
      <c r="G5" s="871">
        <v>1.25</v>
      </c>
      <c r="H5" s="872" t="e">
        <f>G5*F5</f>
        <v>#REF!</v>
      </c>
      <c r="I5" s="469"/>
      <c r="J5" s="873">
        <v>5000</v>
      </c>
      <c r="K5" s="874" t="e">
        <f>J5*$F$5</f>
        <v>#REF!</v>
      </c>
      <c r="L5" s="874" t="e">
        <f>J5*$H$5</f>
        <v>#REF!</v>
      </c>
    </row>
    <row r="6" spans="1:15" ht="21" hidden="1" customHeight="1">
      <c r="A6" s="875"/>
      <c r="B6" s="875" t="str">
        <f>B5</f>
        <v>SB14</v>
      </c>
      <c r="C6" s="868" t="str">
        <f>C5</f>
        <v>Tambores de 200 lts</v>
      </c>
      <c r="D6" s="869">
        <f>$D$5</f>
        <v>0.72</v>
      </c>
      <c r="E6" s="868" t="e">
        <f>$E$5</f>
        <v>#REF!</v>
      </c>
      <c r="F6" s="870" t="e">
        <f>E6+D6</f>
        <v>#REF!</v>
      </c>
      <c r="G6" s="871">
        <v>1.3</v>
      </c>
      <c r="H6" s="872" t="e">
        <f>G6*F6</f>
        <v>#REF!</v>
      </c>
      <c r="I6" s="469"/>
      <c r="J6" s="873">
        <f>J5</f>
        <v>5000</v>
      </c>
      <c r="K6" s="874" t="e">
        <f>J6*$F$6</f>
        <v>#REF!</v>
      </c>
      <c r="L6" s="874" t="e">
        <f>J6*$H$6</f>
        <v>#REF!</v>
      </c>
    </row>
    <row r="7" spans="1:15" s="403" customFormat="1" ht="21" hidden="1" customHeight="1">
      <c r="A7" s="876"/>
      <c r="B7" s="876" t="str">
        <f>B6</f>
        <v>SB14</v>
      </c>
      <c r="C7" s="868" t="str">
        <f>C6</f>
        <v>Tambores de 200 lts</v>
      </c>
      <c r="D7" s="876">
        <f>$D$5</f>
        <v>0.72</v>
      </c>
      <c r="E7" s="877" t="e">
        <f>$E$5</f>
        <v>#REF!</v>
      </c>
      <c r="F7" s="878" t="e">
        <f>E7+D7</f>
        <v>#REF!</v>
      </c>
      <c r="G7" s="879">
        <v>1.35</v>
      </c>
      <c r="H7" s="872" t="e">
        <f>G7*F7</f>
        <v>#REF!</v>
      </c>
      <c r="I7" s="797"/>
      <c r="J7" s="880">
        <f>J6</f>
        <v>5000</v>
      </c>
      <c r="K7" s="881" t="e">
        <f>J7*$F$7</f>
        <v>#REF!</v>
      </c>
      <c r="L7" s="881" t="e">
        <f>J7*$H$7</f>
        <v>#REF!</v>
      </c>
    </row>
    <row r="8" spans="1:15" s="403" customFormat="1" ht="16.5" customHeight="1">
      <c r="A8" s="882">
        <v>44502</v>
      </c>
      <c r="B8" s="883" t="s">
        <v>2041</v>
      </c>
      <c r="C8" s="883" t="s">
        <v>2039</v>
      </c>
      <c r="D8" s="883">
        <f>99/200</f>
        <v>0.495</v>
      </c>
      <c r="E8" s="884">
        <f>591796/22000/C1</f>
        <v>0.25618874458874458</v>
      </c>
      <c r="F8" s="885">
        <f>+E8+D8</f>
        <v>0.75118874458874463</v>
      </c>
      <c r="G8" s="886"/>
      <c r="H8" s="887"/>
      <c r="I8" s="883"/>
      <c r="J8" s="888">
        <v>600</v>
      </c>
      <c r="K8" s="888">
        <f>+J8*F8</f>
        <v>450.71324675324678</v>
      </c>
      <c r="L8" s="889">
        <f>+J8*H8</f>
        <v>0</v>
      </c>
    </row>
    <row r="9" spans="1:15" ht="16.5" customHeight="1">
      <c r="A9" s="890">
        <v>44502</v>
      </c>
      <c r="B9" s="891" t="s">
        <v>2085</v>
      </c>
      <c r="C9" s="891" t="s">
        <v>2039</v>
      </c>
      <c r="D9" s="891">
        <f>47/2/200</f>
        <v>0.11749999999999999</v>
      </c>
      <c r="E9" s="892">
        <f>+E8</f>
        <v>0.25618874458874458</v>
      </c>
      <c r="F9" s="893">
        <f>+E9+D9</f>
        <v>0.37368874458874457</v>
      </c>
      <c r="G9" s="894"/>
      <c r="H9" s="895"/>
      <c r="I9" s="891"/>
      <c r="J9" s="896">
        <v>600</v>
      </c>
      <c r="K9" s="896">
        <f>+J9*F9</f>
        <v>224.21324675324675</v>
      </c>
      <c r="L9" s="897">
        <f>+J9*H9</f>
        <v>0</v>
      </c>
    </row>
    <row r="11" spans="1:15" ht="38.25" customHeight="1">
      <c r="A11" s="898"/>
      <c r="B11" s="898"/>
      <c r="C11" s="898"/>
      <c r="D11" s="898"/>
      <c r="E11" s="898"/>
      <c r="F11" s="898"/>
      <c r="G11" s="898"/>
      <c r="H11" s="898"/>
      <c r="J11" s="709"/>
      <c r="K11" s="709"/>
    </row>
    <row r="12" spans="1:15">
      <c r="J12" s="709"/>
      <c r="K12" s="709"/>
    </row>
    <row r="13" spans="1:15">
      <c r="E13" s="376"/>
    </row>
    <row r="14" spans="1:15">
      <c r="A14" s="1101" t="s">
        <v>2040</v>
      </c>
      <c r="B14" s="1101"/>
      <c r="C14" s="1101"/>
      <c r="D14" s="1101"/>
      <c r="E14" s="1101"/>
      <c r="F14" s="1101"/>
      <c r="G14" s="1101"/>
      <c r="H14" s="1101"/>
      <c r="I14" s="1101"/>
      <c r="J14" s="1101"/>
      <c r="K14" s="1101"/>
      <c r="L14" s="1101"/>
      <c r="M14" s="1101"/>
      <c r="N14" s="1101"/>
      <c r="O14" s="1101"/>
    </row>
    <row r="15" spans="1:15">
      <c r="E15" s="376"/>
    </row>
  </sheetData>
  <mergeCells count="1">
    <mergeCell ref="A14:O14"/>
  </mergeCells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31">
    <tabColor rgb="FFFF0000"/>
    <pageSetUpPr fitToPage="1"/>
  </sheetPr>
  <dimension ref="A1:AR99"/>
  <sheetViews>
    <sheetView showGridLines="0" topLeftCell="A75" zoomScale="90" zoomScaleNormal="90" workbookViewId="0">
      <pane xSplit="3" topLeftCell="D1" activePane="topRight" state="frozen"/>
      <selection pane="topRight" activeCell="I92" sqref="I92"/>
    </sheetView>
  </sheetViews>
  <sheetFormatPr baseColWidth="10" defaultRowHeight="12.75"/>
  <cols>
    <col min="1" max="1" width="4.42578125" style="287" customWidth="1"/>
    <col min="2" max="2" width="65.5703125" style="112" customWidth="1"/>
    <col min="3" max="3" width="9" style="287" customWidth="1"/>
    <col min="4" max="4" width="13" style="401" customWidth="1"/>
    <col min="5" max="5" width="2.28515625" style="384" customWidth="1"/>
    <col min="6" max="6" width="10.28515625" style="291" customWidth="1"/>
    <col min="7" max="7" width="14.140625" style="291" customWidth="1"/>
    <col min="8" max="8" width="12" style="291" customWidth="1"/>
    <col min="9" max="9" width="7.85546875" style="542" customWidth="1"/>
    <col min="10" max="10" width="14" style="291" customWidth="1"/>
    <col min="11" max="11" width="15.28515625" style="291" customWidth="1"/>
    <col min="12" max="12" width="12.28515625" style="291" customWidth="1"/>
    <col min="13" max="13" width="2.28515625" style="287" customWidth="1"/>
    <col min="14" max="14" width="10.28515625" style="291" customWidth="1"/>
    <col min="15" max="15" width="14.140625" style="291" customWidth="1"/>
    <col min="16" max="16" width="12" style="291" customWidth="1"/>
    <col min="17" max="17" width="7.85546875" style="291" customWidth="1"/>
    <col min="18" max="18" width="9.85546875" style="291" customWidth="1"/>
    <col min="19" max="19" width="15.28515625" style="291" customWidth="1"/>
    <col min="20" max="20" width="12.28515625" style="291" customWidth="1"/>
    <col min="21" max="21" width="1.42578125" style="287" customWidth="1"/>
    <col min="22" max="22" width="11.42578125" style="287"/>
    <col min="23" max="23" width="15.28515625" style="287" customWidth="1"/>
    <col min="24" max="26" width="11.42578125" style="287"/>
    <col min="27" max="27" width="16.140625" style="287" customWidth="1"/>
    <col min="28" max="28" width="11.42578125" style="287"/>
    <col min="29" max="29" width="2.42578125" style="287" customWidth="1"/>
    <col min="30" max="34" width="11.42578125" style="287"/>
    <col min="35" max="35" width="13.85546875" style="287" customWidth="1"/>
    <col min="36" max="36" width="11.42578125" style="287"/>
    <col min="37" max="37" width="3" style="287" customWidth="1"/>
    <col min="38" max="38" width="11.42578125" style="287"/>
    <col min="39" max="39" width="13.7109375" style="287" customWidth="1"/>
    <col min="40" max="42" width="11.42578125" style="287"/>
    <col min="43" max="43" width="16.42578125" style="287" customWidth="1"/>
    <col min="44" max="250" width="11.42578125" style="287"/>
    <col min="251" max="251" width="11.5703125" style="287" customWidth="1"/>
    <col min="252" max="252" width="8.42578125" style="287" customWidth="1"/>
    <col min="253" max="253" width="99.28515625" style="287" customWidth="1"/>
    <col min="254" max="254" width="15.85546875" style="287" customWidth="1"/>
    <col min="255" max="255" width="16.7109375" style="287" customWidth="1"/>
    <col min="256" max="256" width="21.5703125" style="287" customWidth="1"/>
    <col min="257" max="257" width="21.7109375" style="287" customWidth="1"/>
    <col min="258" max="506" width="11.42578125" style="287"/>
    <col min="507" max="507" width="11.5703125" style="287" customWidth="1"/>
    <col min="508" max="508" width="8.42578125" style="287" customWidth="1"/>
    <col min="509" max="509" width="99.28515625" style="287" customWidth="1"/>
    <col min="510" max="510" width="15.85546875" style="287" customWidth="1"/>
    <col min="511" max="511" width="16.7109375" style="287" customWidth="1"/>
    <col min="512" max="512" width="21.5703125" style="287" customWidth="1"/>
    <col min="513" max="513" width="21.7109375" style="287" customWidth="1"/>
    <col min="514" max="762" width="11.42578125" style="287"/>
    <col min="763" max="763" width="11.5703125" style="287" customWidth="1"/>
    <col min="764" max="764" width="8.42578125" style="287" customWidth="1"/>
    <col min="765" max="765" width="99.28515625" style="287" customWidth="1"/>
    <col min="766" max="766" width="15.85546875" style="287" customWidth="1"/>
    <col min="767" max="767" width="16.7109375" style="287" customWidth="1"/>
    <col min="768" max="768" width="21.5703125" style="287" customWidth="1"/>
    <col min="769" max="769" width="21.7109375" style="287" customWidth="1"/>
    <col min="770" max="1018" width="11.42578125" style="287"/>
    <col min="1019" max="1019" width="11.5703125" style="287" customWidth="1"/>
    <col min="1020" max="1020" width="8.42578125" style="287" customWidth="1"/>
    <col min="1021" max="1021" width="99.28515625" style="287" customWidth="1"/>
    <col min="1022" max="1022" width="15.85546875" style="287" customWidth="1"/>
    <col min="1023" max="1023" width="16.7109375" style="287" customWidth="1"/>
    <col min="1024" max="1024" width="21.5703125" style="287" customWidth="1"/>
    <col min="1025" max="1025" width="21.7109375" style="287" customWidth="1"/>
    <col min="1026" max="1274" width="11.42578125" style="287"/>
    <col min="1275" max="1275" width="11.5703125" style="287" customWidth="1"/>
    <col min="1276" max="1276" width="8.42578125" style="287" customWidth="1"/>
    <col min="1277" max="1277" width="99.28515625" style="287" customWidth="1"/>
    <col min="1278" max="1278" width="15.85546875" style="287" customWidth="1"/>
    <col min="1279" max="1279" width="16.7109375" style="287" customWidth="1"/>
    <col min="1280" max="1280" width="21.5703125" style="287" customWidth="1"/>
    <col min="1281" max="1281" width="21.7109375" style="287" customWidth="1"/>
    <col min="1282" max="1530" width="11.42578125" style="287"/>
    <col min="1531" max="1531" width="11.5703125" style="287" customWidth="1"/>
    <col min="1532" max="1532" width="8.42578125" style="287" customWidth="1"/>
    <col min="1533" max="1533" width="99.28515625" style="287" customWidth="1"/>
    <col min="1534" max="1534" width="15.85546875" style="287" customWidth="1"/>
    <col min="1535" max="1535" width="16.7109375" style="287" customWidth="1"/>
    <col min="1536" max="1536" width="21.5703125" style="287" customWidth="1"/>
    <col min="1537" max="1537" width="21.7109375" style="287" customWidth="1"/>
    <col min="1538" max="1786" width="11.42578125" style="287"/>
    <col min="1787" max="1787" width="11.5703125" style="287" customWidth="1"/>
    <col min="1788" max="1788" width="8.42578125" style="287" customWidth="1"/>
    <col min="1789" max="1789" width="99.28515625" style="287" customWidth="1"/>
    <col min="1790" max="1790" width="15.85546875" style="287" customWidth="1"/>
    <col min="1791" max="1791" width="16.7109375" style="287" customWidth="1"/>
    <col min="1792" max="1792" width="21.5703125" style="287" customWidth="1"/>
    <col min="1793" max="1793" width="21.7109375" style="287" customWidth="1"/>
    <col min="1794" max="2042" width="11.42578125" style="287"/>
    <col min="2043" max="2043" width="11.5703125" style="287" customWidth="1"/>
    <col min="2044" max="2044" width="8.42578125" style="287" customWidth="1"/>
    <col min="2045" max="2045" width="99.28515625" style="287" customWidth="1"/>
    <col min="2046" max="2046" width="15.85546875" style="287" customWidth="1"/>
    <col min="2047" max="2047" width="16.7109375" style="287" customWidth="1"/>
    <col min="2048" max="2048" width="21.5703125" style="287" customWidth="1"/>
    <col min="2049" max="2049" width="21.7109375" style="287" customWidth="1"/>
    <col min="2050" max="2298" width="11.42578125" style="287"/>
    <col min="2299" max="2299" width="11.5703125" style="287" customWidth="1"/>
    <col min="2300" max="2300" width="8.42578125" style="287" customWidth="1"/>
    <col min="2301" max="2301" width="99.28515625" style="287" customWidth="1"/>
    <col min="2302" max="2302" width="15.85546875" style="287" customWidth="1"/>
    <col min="2303" max="2303" width="16.7109375" style="287" customWidth="1"/>
    <col min="2304" max="2304" width="21.5703125" style="287" customWidth="1"/>
    <col min="2305" max="2305" width="21.7109375" style="287" customWidth="1"/>
    <col min="2306" max="2554" width="11.42578125" style="287"/>
    <col min="2555" max="2555" width="11.5703125" style="287" customWidth="1"/>
    <col min="2556" max="2556" width="8.42578125" style="287" customWidth="1"/>
    <col min="2557" max="2557" width="99.28515625" style="287" customWidth="1"/>
    <col min="2558" max="2558" width="15.85546875" style="287" customWidth="1"/>
    <col min="2559" max="2559" width="16.7109375" style="287" customWidth="1"/>
    <col min="2560" max="2560" width="21.5703125" style="287" customWidth="1"/>
    <col min="2561" max="2561" width="21.7109375" style="287" customWidth="1"/>
    <col min="2562" max="2810" width="11.42578125" style="287"/>
    <col min="2811" max="2811" width="11.5703125" style="287" customWidth="1"/>
    <col min="2812" max="2812" width="8.42578125" style="287" customWidth="1"/>
    <col min="2813" max="2813" width="99.28515625" style="287" customWidth="1"/>
    <col min="2814" max="2814" width="15.85546875" style="287" customWidth="1"/>
    <col min="2815" max="2815" width="16.7109375" style="287" customWidth="1"/>
    <col min="2816" max="2816" width="21.5703125" style="287" customWidth="1"/>
    <col min="2817" max="2817" width="21.7109375" style="287" customWidth="1"/>
    <col min="2818" max="3066" width="11.42578125" style="287"/>
    <col min="3067" max="3067" width="11.5703125" style="287" customWidth="1"/>
    <col min="3068" max="3068" width="8.42578125" style="287" customWidth="1"/>
    <col min="3069" max="3069" width="99.28515625" style="287" customWidth="1"/>
    <col min="3070" max="3070" width="15.85546875" style="287" customWidth="1"/>
    <col min="3071" max="3071" width="16.7109375" style="287" customWidth="1"/>
    <col min="3072" max="3072" width="21.5703125" style="287" customWidth="1"/>
    <col min="3073" max="3073" width="21.7109375" style="287" customWidth="1"/>
    <col min="3074" max="3322" width="11.42578125" style="287"/>
    <col min="3323" max="3323" width="11.5703125" style="287" customWidth="1"/>
    <col min="3324" max="3324" width="8.42578125" style="287" customWidth="1"/>
    <col min="3325" max="3325" width="99.28515625" style="287" customWidth="1"/>
    <col min="3326" max="3326" width="15.85546875" style="287" customWidth="1"/>
    <col min="3327" max="3327" width="16.7109375" style="287" customWidth="1"/>
    <col min="3328" max="3328" width="21.5703125" style="287" customWidth="1"/>
    <col min="3329" max="3329" width="21.7109375" style="287" customWidth="1"/>
    <col min="3330" max="3578" width="11.42578125" style="287"/>
    <col min="3579" max="3579" width="11.5703125" style="287" customWidth="1"/>
    <col min="3580" max="3580" width="8.42578125" style="287" customWidth="1"/>
    <col min="3581" max="3581" width="99.28515625" style="287" customWidth="1"/>
    <col min="3582" max="3582" width="15.85546875" style="287" customWidth="1"/>
    <col min="3583" max="3583" width="16.7109375" style="287" customWidth="1"/>
    <col min="3584" max="3584" width="21.5703125" style="287" customWidth="1"/>
    <col min="3585" max="3585" width="21.7109375" style="287" customWidth="1"/>
    <col min="3586" max="3834" width="11.42578125" style="287"/>
    <col min="3835" max="3835" width="11.5703125" style="287" customWidth="1"/>
    <col min="3836" max="3836" width="8.42578125" style="287" customWidth="1"/>
    <col min="3837" max="3837" width="99.28515625" style="287" customWidth="1"/>
    <col min="3838" max="3838" width="15.85546875" style="287" customWidth="1"/>
    <col min="3839" max="3839" width="16.7109375" style="287" customWidth="1"/>
    <col min="3840" max="3840" width="21.5703125" style="287" customWidth="1"/>
    <col min="3841" max="3841" width="21.7109375" style="287" customWidth="1"/>
    <col min="3842" max="4090" width="11.42578125" style="287"/>
    <col min="4091" max="4091" width="11.5703125" style="287" customWidth="1"/>
    <col min="4092" max="4092" width="8.42578125" style="287" customWidth="1"/>
    <col min="4093" max="4093" width="99.28515625" style="287" customWidth="1"/>
    <col min="4094" max="4094" width="15.85546875" style="287" customWidth="1"/>
    <col min="4095" max="4095" width="16.7109375" style="287" customWidth="1"/>
    <col min="4096" max="4096" width="21.5703125" style="287" customWidth="1"/>
    <col min="4097" max="4097" width="21.7109375" style="287" customWidth="1"/>
    <col min="4098" max="4346" width="11.42578125" style="287"/>
    <col min="4347" max="4347" width="11.5703125" style="287" customWidth="1"/>
    <col min="4348" max="4348" width="8.42578125" style="287" customWidth="1"/>
    <col min="4349" max="4349" width="99.28515625" style="287" customWidth="1"/>
    <col min="4350" max="4350" width="15.85546875" style="287" customWidth="1"/>
    <col min="4351" max="4351" width="16.7109375" style="287" customWidth="1"/>
    <col min="4352" max="4352" width="21.5703125" style="287" customWidth="1"/>
    <col min="4353" max="4353" width="21.7109375" style="287" customWidth="1"/>
    <col min="4354" max="4602" width="11.42578125" style="287"/>
    <col min="4603" max="4603" width="11.5703125" style="287" customWidth="1"/>
    <col min="4604" max="4604" width="8.42578125" style="287" customWidth="1"/>
    <col min="4605" max="4605" width="99.28515625" style="287" customWidth="1"/>
    <col min="4606" max="4606" width="15.85546875" style="287" customWidth="1"/>
    <col min="4607" max="4607" width="16.7109375" style="287" customWidth="1"/>
    <col min="4608" max="4608" width="21.5703125" style="287" customWidth="1"/>
    <col min="4609" max="4609" width="21.7109375" style="287" customWidth="1"/>
    <col min="4610" max="4858" width="11.42578125" style="287"/>
    <col min="4859" max="4859" width="11.5703125" style="287" customWidth="1"/>
    <col min="4860" max="4860" width="8.42578125" style="287" customWidth="1"/>
    <col min="4861" max="4861" width="99.28515625" style="287" customWidth="1"/>
    <col min="4862" max="4862" width="15.85546875" style="287" customWidth="1"/>
    <col min="4863" max="4863" width="16.7109375" style="287" customWidth="1"/>
    <col min="4864" max="4864" width="21.5703125" style="287" customWidth="1"/>
    <col min="4865" max="4865" width="21.7109375" style="287" customWidth="1"/>
    <col min="4866" max="5114" width="11.42578125" style="287"/>
    <col min="5115" max="5115" width="11.5703125" style="287" customWidth="1"/>
    <col min="5116" max="5116" width="8.42578125" style="287" customWidth="1"/>
    <col min="5117" max="5117" width="99.28515625" style="287" customWidth="1"/>
    <col min="5118" max="5118" width="15.85546875" style="287" customWidth="1"/>
    <col min="5119" max="5119" width="16.7109375" style="287" customWidth="1"/>
    <col min="5120" max="5120" width="21.5703125" style="287" customWidth="1"/>
    <col min="5121" max="5121" width="21.7109375" style="287" customWidth="1"/>
    <col min="5122" max="5370" width="11.42578125" style="287"/>
    <col min="5371" max="5371" width="11.5703125" style="287" customWidth="1"/>
    <col min="5372" max="5372" width="8.42578125" style="287" customWidth="1"/>
    <col min="5373" max="5373" width="99.28515625" style="287" customWidth="1"/>
    <col min="5374" max="5374" width="15.85546875" style="287" customWidth="1"/>
    <col min="5375" max="5375" width="16.7109375" style="287" customWidth="1"/>
    <col min="5376" max="5376" width="21.5703125" style="287" customWidth="1"/>
    <col min="5377" max="5377" width="21.7109375" style="287" customWidth="1"/>
    <col min="5378" max="5626" width="11.42578125" style="287"/>
    <col min="5627" max="5627" width="11.5703125" style="287" customWidth="1"/>
    <col min="5628" max="5628" width="8.42578125" style="287" customWidth="1"/>
    <col min="5629" max="5629" width="99.28515625" style="287" customWidth="1"/>
    <col min="5630" max="5630" width="15.85546875" style="287" customWidth="1"/>
    <col min="5631" max="5631" width="16.7109375" style="287" customWidth="1"/>
    <col min="5632" max="5632" width="21.5703125" style="287" customWidth="1"/>
    <col min="5633" max="5633" width="21.7109375" style="287" customWidth="1"/>
    <col min="5634" max="5882" width="11.42578125" style="287"/>
    <col min="5883" max="5883" width="11.5703125" style="287" customWidth="1"/>
    <col min="5884" max="5884" width="8.42578125" style="287" customWidth="1"/>
    <col min="5885" max="5885" width="99.28515625" style="287" customWidth="1"/>
    <col min="5886" max="5886" width="15.85546875" style="287" customWidth="1"/>
    <col min="5887" max="5887" width="16.7109375" style="287" customWidth="1"/>
    <col min="5888" max="5888" width="21.5703125" style="287" customWidth="1"/>
    <col min="5889" max="5889" width="21.7109375" style="287" customWidth="1"/>
    <col min="5890" max="6138" width="11.42578125" style="287"/>
    <col min="6139" max="6139" width="11.5703125" style="287" customWidth="1"/>
    <col min="6140" max="6140" width="8.42578125" style="287" customWidth="1"/>
    <col min="6141" max="6141" width="99.28515625" style="287" customWidth="1"/>
    <col min="6142" max="6142" width="15.85546875" style="287" customWidth="1"/>
    <col min="6143" max="6143" width="16.7109375" style="287" customWidth="1"/>
    <col min="6144" max="6144" width="21.5703125" style="287" customWidth="1"/>
    <col min="6145" max="6145" width="21.7109375" style="287" customWidth="1"/>
    <col min="6146" max="6394" width="11.42578125" style="287"/>
    <col min="6395" max="6395" width="11.5703125" style="287" customWidth="1"/>
    <col min="6396" max="6396" width="8.42578125" style="287" customWidth="1"/>
    <col min="6397" max="6397" width="99.28515625" style="287" customWidth="1"/>
    <col min="6398" max="6398" width="15.85546875" style="287" customWidth="1"/>
    <col min="6399" max="6399" width="16.7109375" style="287" customWidth="1"/>
    <col min="6400" max="6400" width="21.5703125" style="287" customWidth="1"/>
    <col min="6401" max="6401" width="21.7109375" style="287" customWidth="1"/>
    <col min="6402" max="6650" width="11.42578125" style="287"/>
    <col min="6651" max="6651" width="11.5703125" style="287" customWidth="1"/>
    <col min="6652" max="6652" width="8.42578125" style="287" customWidth="1"/>
    <col min="6653" max="6653" width="99.28515625" style="287" customWidth="1"/>
    <col min="6654" max="6654" width="15.85546875" style="287" customWidth="1"/>
    <col min="6655" max="6655" width="16.7109375" style="287" customWidth="1"/>
    <col min="6656" max="6656" width="21.5703125" style="287" customWidth="1"/>
    <col min="6657" max="6657" width="21.7109375" style="287" customWidth="1"/>
    <col min="6658" max="6906" width="11.42578125" style="287"/>
    <col min="6907" max="6907" width="11.5703125" style="287" customWidth="1"/>
    <col min="6908" max="6908" width="8.42578125" style="287" customWidth="1"/>
    <col min="6909" max="6909" width="99.28515625" style="287" customWidth="1"/>
    <col min="6910" max="6910" width="15.85546875" style="287" customWidth="1"/>
    <col min="6911" max="6911" width="16.7109375" style="287" customWidth="1"/>
    <col min="6912" max="6912" width="21.5703125" style="287" customWidth="1"/>
    <col min="6913" max="6913" width="21.7109375" style="287" customWidth="1"/>
    <col min="6914" max="7162" width="11.42578125" style="287"/>
    <col min="7163" max="7163" width="11.5703125" style="287" customWidth="1"/>
    <col min="7164" max="7164" width="8.42578125" style="287" customWidth="1"/>
    <col min="7165" max="7165" width="99.28515625" style="287" customWidth="1"/>
    <col min="7166" max="7166" width="15.85546875" style="287" customWidth="1"/>
    <col min="7167" max="7167" width="16.7109375" style="287" customWidth="1"/>
    <col min="7168" max="7168" width="21.5703125" style="287" customWidth="1"/>
    <col min="7169" max="7169" width="21.7109375" style="287" customWidth="1"/>
    <col min="7170" max="7418" width="11.42578125" style="287"/>
    <col min="7419" max="7419" width="11.5703125" style="287" customWidth="1"/>
    <col min="7420" max="7420" width="8.42578125" style="287" customWidth="1"/>
    <col min="7421" max="7421" width="99.28515625" style="287" customWidth="1"/>
    <col min="7422" max="7422" width="15.85546875" style="287" customWidth="1"/>
    <col min="7423" max="7423" width="16.7109375" style="287" customWidth="1"/>
    <col min="7424" max="7424" width="21.5703125" style="287" customWidth="1"/>
    <col min="7425" max="7425" width="21.7109375" style="287" customWidth="1"/>
    <col min="7426" max="7674" width="11.42578125" style="287"/>
    <col min="7675" max="7675" width="11.5703125" style="287" customWidth="1"/>
    <col min="7676" max="7676" width="8.42578125" style="287" customWidth="1"/>
    <col min="7677" max="7677" width="99.28515625" style="287" customWidth="1"/>
    <col min="7678" max="7678" width="15.85546875" style="287" customWidth="1"/>
    <col min="7679" max="7679" width="16.7109375" style="287" customWidth="1"/>
    <col min="7680" max="7680" width="21.5703125" style="287" customWidth="1"/>
    <col min="7681" max="7681" width="21.7109375" style="287" customWidth="1"/>
    <col min="7682" max="7930" width="11.42578125" style="287"/>
    <col min="7931" max="7931" width="11.5703125" style="287" customWidth="1"/>
    <col min="7932" max="7932" width="8.42578125" style="287" customWidth="1"/>
    <col min="7933" max="7933" width="99.28515625" style="287" customWidth="1"/>
    <col min="7934" max="7934" width="15.85546875" style="287" customWidth="1"/>
    <col min="7935" max="7935" width="16.7109375" style="287" customWidth="1"/>
    <col min="7936" max="7936" width="21.5703125" style="287" customWidth="1"/>
    <col min="7937" max="7937" width="21.7109375" style="287" customWidth="1"/>
    <col min="7938" max="8186" width="11.42578125" style="287"/>
    <col min="8187" max="8187" width="11.5703125" style="287" customWidth="1"/>
    <col min="8188" max="8188" width="8.42578125" style="287" customWidth="1"/>
    <col min="8189" max="8189" width="99.28515625" style="287" customWidth="1"/>
    <col min="8190" max="8190" width="15.85546875" style="287" customWidth="1"/>
    <col min="8191" max="8191" width="16.7109375" style="287" customWidth="1"/>
    <col min="8192" max="8192" width="21.5703125" style="287" customWidth="1"/>
    <col min="8193" max="8193" width="21.7109375" style="287" customWidth="1"/>
    <col min="8194" max="8442" width="11.42578125" style="287"/>
    <col min="8443" max="8443" width="11.5703125" style="287" customWidth="1"/>
    <col min="8444" max="8444" width="8.42578125" style="287" customWidth="1"/>
    <col min="8445" max="8445" width="99.28515625" style="287" customWidth="1"/>
    <col min="8446" max="8446" width="15.85546875" style="287" customWidth="1"/>
    <col min="8447" max="8447" width="16.7109375" style="287" customWidth="1"/>
    <col min="8448" max="8448" width="21.5703125" style="287" customWidth="1"/>
    <col min="8449" max="8449" width="21.7109375" style="287" customWidth="1"/>
    <col min="8450" max="8698" width="11.42578125" style="287"/>
    <col min="8699" max="8699" width="11.5703125" style="287" customWidth="1"/>
    <col min="8700" max="8700" width="8.42578125" style="287" customWidth="1"/>
    <col min="8701" max="8701" width="99.28515625" style="287" customWidth="1"/>
    <col min="8702" max="8702" width="15.85546875" style="287" customWidth="1"/>
    <col min="8703" max="8703" width="16.7109375" style="287" customWidth="1"/>
    <col min="8704" max="8704" width="21.5703125" style="287" customWidth="1"/>
    <col min="8705" max="8705" width="21.7109375" style="287" customWidth="1"/>
    <col min="8706" max="8954" width="11.42578125" style="287"/>
    <col min="8955" max="8955" width="11.5703125" style="287" customWidth="1"/>
    <col min="8956" max="8956" width="8.42578125" style="287" customWidth="1"/>
    <col min="8957" max="8957" width="99.28515625" style="287" customWidth="1"/>
    <col min="8958" max="8958" width="15.85546875" style="287" customWidth="1"/>
    <col min="8959" max="8959" width="16.7109375" style="287" customWidth="1"/>
    <col min="8960" max="8960" width="21.5703125" style="287" customWidth="1"/>
    <col min="8961" max="8961" width="21.7109375" style="287" customWidth="1"/>
    <col min="8962" max="9210" width="11.42578125" style="287"/>
    <col min="9211" max="9211" width="11.5703125" style="287" customWidth="1"/>
    <col min="9212" max="9212" width="8.42578125" style="287" customWidth="1"/>
    <col min="9213" max="9213" width="99.28515625" style="287" customWidth="1"/>
    <col min="9214" max="9214" width="15.85546875" style="287" customWidth="1"/>
    <col min="9215" max="9215" width="16.7109375" style="287" customWidth="1"/>
    <col min="9216" max="9216" width="21.5703125" style="287" customWidth="1"/>
    <col min="9217" max="9217" width="21.7109375" style="287" customWidth="1"/>
    <col min="9218" max="9466" width="11.42578125" style="287"/>
    <col min="9467" max="9467" width="11.5703125" style="287" customWidth="1"/>
    <col min="9468" max="9468" width="8.42578125" style="287" customWidth="1"/>
    <col min="9469" max="9469" width="99.28515625" style="287" customWidth="1"/>
    <col min="9470" max="9470" width="15.85546875" style="287" customWidth="1"/>
    <col min="9471" max="9471" width="16.7109375" style="287" customWidth="1"/>
    <col min="9472" max="9472" width="21.5703125" style="287" customWidth="1"/>
    <col min="9473" max="9473" width="21.7109375" style="287" customWidth="1"/>
    <col min="9474" max="9722" width="11.42578125" style="287"/>
    <col min="9723" max="9723" width="11.5703125" style="287" customWidth="1"/>
    <col min="9724" max="9724" width="8.42578125" style="287" customWidth="1"/>
    <col min="9725" max="9725" width="99.28515625" style="287" customWidth="1"/>
    <col min="9726" max="9726" width="15.85546875" style="287" customWidth="1"/>
    <col min="9727" max="9727" width="16.7109375" style="287" customWidth="1"/>
    <col min="9728" max="9728" width="21.5703125" style="287" customWidth="1"/>
    <col min="9729" max="9729" width="21.7109375" style="287" customWidth="1"/>
    <col min="9730" max="9978" width="11.42578125" style="287"/>
    <col min="9979" max="9979" width="11.5703125" style="287" customWidth="1"/>
    <col min="9980" max="9980" width="8.42578125" style="287" customWidth="1"/>
    <col min="9981" max="9981" width="99.28515625" style="287" customWidth="1"/>
    <col min="9982" max="9982" width="15.85546875" style="287" customWidth="1"/>
    <col min="9983" max="9983" width="16.7109375" style="287" customWidth="1"/>
    <col min="9984" max="9984" width="21.5703125" style="287" customWidth="1"/>
    <col min="9985" max="9985" width="21.7109375" style="287" customWidth="1"/>
    <col min="9986" max="10234" width="11.42578125" style="287"/>
    <col min="10235" max="10235" width="11.5703125" style="287" customWidth="1"/>
    <col min="10236" max="10236" width="8.42578125" style="287" customWidth="1"/>
    <col min="10237" max="10237" width="99.28515625" style="287" customWidth="1"/>
    <col min="10238" max="10238" width="15.85546875" style="287" customWidth="1"/>
    <col min="10239" max="10239" width="16.7109375" style="287" customWidth="1"/>
    <col min="10240" max="10240" width="21.5703125" style="287" customWidth="1"/>
    <col min="10241" max="10241" width="21.7109375" style="287" customWidth="1"/>
    <col min="10242" max="10490" width="11.42578125" style="287"/>
    <col min="10491" max="10491" width="11.5703125" style="287" customWidth="1"/>
    <col min="10492" max="10492" width="8.42578125" style="287" customWidth="1"/>
    <col min="10493" max="10493" width="99.28515625" style="287" customWidth="1"/>
    <col min="10494" max="10494" width="15.85546875" style="287" customWidth="1"/>
    <col min="10495" max="10495" width="16.7109375" style="287" customWidth="1"/>
    <col min="10496" max="10496" width="21.5703125" style="287" customWidth="1"/>
    <col min="10497" max="10497" width="21.7109375" style="287" customWidth="1"/>
    <col min="10498" max="10746" width="11.42578125" style="287"/>
    <col min="10747" max="10747" width="11.5703125" style="287" customWidth="1"/>
    <col min="10748" max="10748" width="8.42578125" style="287" customWidth="1"/>
    <col min="10749" max="10749" width="99.28515625" style="287" customWidth="1"/>
    <col min="10750" max="10750" width="15.85546875" style="287" customWidth="1"/>
    <col min="10751" max="10751" width="16.7109375" style="287" customWidth="1"/>
    <col min="10752" max="10752" width="21.5703125" style="287" customWidth="1"/>
    <col min="10753" max="10753" width="21.7109375" style="287" customWidth="1"/>
    <col min="10754" max="11002" width="11.42578125" style="287"/>
    <col min="11003" max="11003" width="11.5703125" style="287" customWidth="1"/>
    <col min="11004" max="11004" width="8.42578125" style="287" customWidth="1"/>
    <col min="11005" max="11005" width="99.28515625" style="287" customWidth="1"/>
    <col min="11006" max="11006" width="15.85546875" style="287" customWidth="1"/>
    <col min="11007" max="11007" width="16.7109375" style="287" customWidth="1"/>
    <col min="11008" max="11008" width="21.5703125" style="287" customWidth="1"/>
    <col min="11009" max="11009" width="21.7109375" style="287" customWidth="1"/>
    <col min="11010" max="11258" width="11.42578125" style="287"/>
    <col min="11259" max="11259" width="11.5703125" style="287" customWidth="1"/>
    <col min="11260" max="11260" width="8.42578125" style="287" customWidth="1"/>
    <col min="11261" max="11261" width="99.28515625" style="287" customWidth="1"/>
    <col min="11262" max="11262" width="15.85546875" style="287" customWidth="1"/>
    <col min="11263" max="11263" width="16.7109375" style="287" customWidth="1"/>
    <col min="11264" max="11264" width="21.5703125" style="287" customWidth="1"/>
    <col min="11265" max="11265" width="21.7109375" style="287" customWidth="1"/>
    <col min="11266" max="11514" width="11.42578125" style="287"/>
    <col min="11515" max="11515" width="11.5703125" style="287" customWidth="1"/>
    <col min="11516" max="11516" width="8.42578125" style="287" customWidth="1"/>
    <col min="11517" max="11517" width="99.28515625" style="287" customWidth="1"/>
    <col min="11518" max="11518" width="15.85546875" style="287" customWidth="1"/>
    <col min="11519" max="11519" width="16.7109375" style="287" customWidth="1"/>
    <col min="11520" max="11520" width="21.5703125" style="287" customWidth="1"/>
    <col min="11521" max="11521" width="21.7109375" style="287" customWidth="1"/>
    <col min="11522" max="11770" width="11.42578125" style="287"/>
    <col min="11771" max="11771" width="11.5703125" style="287" customWidth="1"/>
    <col min="11772" max="11772" width="8.42578125" style="287" customWidth="1"/>
    <col min="11773" max="11773" width="99.28515625" style="287" customWidth="1"/>
    <col min="11774" max="11774" width="15.85546875" style="287" customWidth="1"/>
    <col min="11775" max="11775" width="16.7109375" style="287" customWidth="1"/>
    <col min="11776" max="11776" width="21.5703125" style="287" customWidth="1"/>
    <col min="11777" max="11777" width="21.7109375" style="287" customWidth="1"/>
    <col min="11778" max="12026" width="11.42578125" style="287"/>
    <col min="12027" max="12027" width="11.5703125" style="287" customWidth="1"/>
    <col min="12028" max="12028" width="8.42578125" style="287" customWidth="1"/>
    <col min="12029" max="12029" width="99.28515625" style="287" customWidth="1"/>
    <col min="12030" max="12030" width="15.85546875" style="287" customWidth="1"/>
    <col min="12031" max="12031" width="16.7109375" style="287" customWidth="1"/>
    <col min="12032" max="12032" width="21.5703125" style="287" customWidth="1"/>
    <col min="12033" max="12033" width="21.7109375" style="287" customWidth="1"/>
    <col min="12034" max="12282" width="11.42578125" style="287"/>
    <col min="12283" max="12283" width="11.5703125" style="287" customWidth="1"/>
    <col min="12284" max="12284" width="8.42578125" style="287" customWidth="1"/>
    <col min="12285" max="12285" width="99.28515625" style="287" customWidth="1"/>
    <col min="12286" max="12286" width="15.85546875" style="287" customWidth="1"/>
    <col min="12287" max="12287" width="16.7109375" style="287" customWidth="1"/>
    <col min="12288" max="12288" width="21.5703125" style="287" customWidth="1"/>
    <col min="12289" max="12289" width="21.7109375" style="287" customWidth="1"/>
    <col min="12290" max="12538" width="11.42578125" style="287"/>
    <col min="12539" max="12539" width="11.5703125" style="287" customWidth="1"/>
    <col min="12540" max="12540" width="8.42578125" style="287" customWidth="1"/>
    <col min="12541" max="12541" width="99.28515625" style="287" customWidth="1"/>
    <col min="12542" max="12542" width="15.85546875" style="287" customWidth="1"/>
    <col min="12543" max="12543" width="16.7109375" style="287" customWidth="1"/>
    <col min="12544" max="12544" width="21.5703125" style="287" customWidth="1"/>
    <col min="12545" max="12545" width="21.7109375" style="287" customWidth="1"/>
    <col min="12546" max="12794" width="11.42578125" style="287"/>
    <col min="12795" max="12795" width="11.5703125" style="287" customWidth="1"/>
    <col min="12796" max="12796" width="8.42578125" style="287" customWidth="1"/>
    <col min="12797" max="12797" width="99.28515625" style="287" customWidth="1"/>
    <col min="12798" max="12798" width="15.85546875" style="287" customWidth="1"/>
    <col min="12799" max="12799" width="16.7109375" style="287" customWidth="1"/>
    <col min="12800" max="12800" width="21.5703125" style="287" customWidth="1"/>
    <col min="12801" max="12801" width="21.7109375" style="287" customWidth="1"/>
    <col min="12802" max="13050" width="11.42578125" style="287"/>
    <col min="13051" max="13051" width="11.5703125" style="287" customWidth="1"/>
    <col min="13052" max="13052" width="8.42578125" style="287" customWidth="1"/>
    <col min="13053" max="13053" width="99.28515625" style="287" customWidth="1"/>
    <col min="13054" max="13054" width="15.85546875" style="287" customWidth="1"/>
    <col min="13055" max="13055" width="16.7109375" style="287" customWidth="1"/>
    <col min="13056" max="13056" width="21.5703125" style="287" customWidth="1"/>
    <col min="13057" max="13057" width="21.7109375" style="287" customWidth="1"/>
    <col min="13058" max="13306" width="11.42578125" style="287"/>
    <col min="13307" max="13307" width="11.5703125" style="287" customWidth="1"/>
    <col min="13308" max="13308" width="8.42578125" style="287" customWidth="1"/>
    <col min="13309" max="13309" width="99.28515625" style="287" customWidth="1"/>
    <col min="13310" max="13310" width="15.85546875" style="287" customWidth="1"/>
    <col min="13311" max="13311" width="16.7109375" style="287" customWidth="1"/>
    <col min="13312" max="13312" width="21.5703125" style="287" customWidth="1"/>
    <col min="13313" max="13313" width="21.7109375" style="287" customWidth="1"/>
    <col min="13314" max="13562" width="11.42578125" style="287"/>
    <col min="13563" max="13563" width="11.5703125" style="287" customWidth="1"/>
    <col min="13564" max="13564" width="8.42578125" style="287" customWidth="1"/>
    <col min="13565" max="13565" width="99.28515625" style="287" customWidth="1"/>
    <col min="13566" max="13566" width="15.85546875" style="287" customWidth="1"/>
    <col min="13567" max="13567" width="16.7109375" style="287" customWidth="1"/>
    <col min="13568" max="13568" width="21.5703125" style="287" customWidth="1"/>
    <col min="13569" max="13569" width="21.7109375" style="287" customWidth="1"/>
    <col min="13570" max="13818" width="11.42578125" style="287"/>
    <col min="13819" max="13819" width="11.5703125" style="287" customWidth="1"/>
    <col min="13820" max="13820" width="8.42578125" style="287" customWidth="1"/>
    <col min="13821" max="13821" width="99.28515625" style="287" customWidth="1"/>
    <col min="13822" max="13822" width="15.85546875" style="287" customWidth="1"/>
    <col min="13823" max="13823" width="16.7109375" style="287" customWidth="1"/>
    <col min="13824" max="13824" width="21.5703125" style="287" customWidth="1"/>
    <col min="13825" max="13825" width="21.7109375" style="287" customWidth="1"/>
    <col min="13826" max="14074" width="11.42578125" style="287"/>
    <col min="14075" max="14075" width="11.5703125" style="287" customWidth="1"/>
    <col min="14076" max="14076" width="8.42578125" style="287" customWidth="1"/>
    <col min="14077" max="14077" width="99.28515625" style="287" customWidth="1"/>
    <col min="14078" max="14078" width="15.85546875" style="287" customWidth="1"/>
    <col min="14079" max="14079" width="16.7109375" style="287" customWidth="1"/>
    <col min="14080" max="14080" width="21.5703125" style="287" customWidth="1"/>
    <col min="14081" max="14081" width="21.7109375" style="287" customWidth="1"/>
    <col min="14082" max="14330" width="11.42578125" style="287"/>
    <col min="14331" max="14331" width="11.5703125" style="287" customWidth="1"/>
    <col min="14332" max="14332" width="8.42578125" style="287" customWidth="1"/>
    <col min="14333" max="14333" width="99.28515625" style="287" customWidth="1"/>
    <col min="14334" max="14334" width="15.85546875" style="287" customWidth="1"/>
    <col min="14335" max="14335" width="16.7109375" style="287" customWidth="1"/>
    <col min="14336" max="14336" width="21.5703125" style="287" customWidth="1"/>
    <col min="14337" max="14337" width="21.7109375" style="287" customWidth="1"/>
    <col min="14338" max="14586" width="11.42578125" style="287"/>
    <col min="14587" max="14587" width="11.5703125" style="287" customWidth="1"/>
    <col min="14588" max="14588" width="8.42578125" style="287" customWidth="1"/>
    <col min="14589" max="14589" width="99.28515625" style="287" customWidth="1"/>
    <col min="14590" max="14590" width="15.85546875" style="287" customWidth="1"/>
    <col min="14591" max="14591" width="16.7109375" style="287" customWidth="1"/>
    <col min="14592" max="14592" width="21.5703125" style="287" customWidth="1"/>
    <col min="14593" max="14593" width="21.7109375" style="287" customWidth="1"/>
    <col min="14594" max="14842" width="11.42578125" style="287"/>
    <col min="14843" max="14843" width="11.5703125" style="287" customWidth="1"/>
    <col min="14844" max="14844" width="8.42578125" style="287" customWidth="1"/>
    <col min="14845" max="14845" width="99.28515625" style="287" customWidth="1"/>
    <col min="14846" max="14846" width="15.85546875" style="287" customWidth="1"/>
    <col min="14847" max="14847" width="16.7109375" style="287" customWidth="1"/>
    <col min="14848" max="14848" width="21.5703125" style="287" customWidth="1"/>
    <col min="14849" max="14849" width="21.7109375" style="287" customWidth="1"/>
    <col min="14850" max="15098" width="11.42578125" style="287"/>
    <col min="15099" max="15099" width="11.5703125" style="287" customWidth="1"/>
    <col min="15100" max="15100" width="8.42578125" style="287" customWidth="1"/>
    <col min="15101" max="15101" width="99.28515625" style="287" customWidth="1"/>
    <col min="15102" max="15102" width="15.85546875" style="287" customWidth="1"/>
    <col min="15103" max="15103" width="16.7109375" style="287" customWidth="1"/>
    <col min="15104" max="15104" width="21.5703125" style="287" customWidth="1"/>
    <col min="15105" max="15105" width="21.7109375" style="287" customWidth="1"/>
    <col min="15106" max="15354" width="11.42578125" style="287"/>
    <col min="15355" max="15355" width="11.5703125" style="287" customWidth="1"/>
    <col min="15356" max="15356" width="8.42578125" style="287" customWidth="1"/>
    <col min="15357" max="15357" width="99.28515625" style="287" customWidth="1"/>
    <col min="15358" max="15358" width="15.85546875" style="287" customWidth="1"/>
    <col min="15359" max="15359" width="16.7109375" style="287" customWidth="1"/>
    <col min="15360" max="15360" width="21.5703125" style="287" customWidth="1"/>
    <col min="15361" max="15361" width="21.7109375" style="287" customWidth="1"/>
    <col min="15362" max="15610" width="11.42578125" style="287"/>
    <col min="15611" max="15611" width="11.5703125" style="287" customWidth="1"/>
    <col min="15612" max="15612" width="8.42578125" style="287" customWidth="1"/>
    <col min="15613" max="15613" width="99.28515625" style="287" customWidth="1"/>
    <col min="15614" max="15614" width="15.85546875" style="287" customWidth="1"/>
    <col min="15615" max="15615" width="16.7109375" style="287" customWidth="1"/>
    <col min="15616" max="15616" width="21.5703125" style="287" customWidth="1"/>
    <col min="15617" max="15617" width="21.7109375" style="287" customWidth="1"/>
    <col min="15618" max="15866" width="11.42578125" style="287"/>
    <col min="15867" max="15867" width="11.5703125" style="287" customWidth="1"/>
    <col min="15868" max="15868" width="8.42578125" style="287" customWidth="1"/>
    <col min="15869" max="15869" width="99.28515625" style="287" customWidth="1"/>
    <col min="15870" max="15870" width="15.85546875" style="287" customWidth="1"/>
    <col min="15871" max="15871" width="16.7109375" style="287" customWidth="1"/>
    <col min="15872" max="15872" width="21.5703125" style="287" customWidth="1"/>
    <col min="15873" max="15873" width="21.7109375" style="287" customWidth="1"/>
    <col min="15874" max="16122" width="11.42578125" style="287"/>
    <col min="16123" max="16123" width="11.5703125" style="287" customWidth="1"/>
    <col min="16124" max="16124" width="8.42578125" style="287" customWidth="1"/>
    <col min="16125" max="16125" width="99.28515625" style="287" customWidth="1"/>
    <col min="16126" max="16126" width="15.85546875" style="287" customWidth="1"/>
    <col min="16127" max="16127" width="16.7109375" style="287" customWidth="1"/>
    <col min="16128" max="16128" width="21.5703125" style="287" customWidth="1"/>
    <col min="16129" max="16129" width="21.7109375" style="287" customWidth="1"/>
    <col min="16130" max="16384" width="11.42578125" style="287"/>
  </cols>
  <sheetData>
    <row r="1" spans="1:44" ht="11.25" hidden="1" customHeight="1">
      <c r="A1" s="398" t="s">
        <v>105</v>
      </c>
      <c r="B1" s="399">
        <f>TC!B1</f>
        <v>44266</v>
      </c>
      <c r="C1" s="400" t="e">
        <f>TC!D1</f>
        <v>#REF!</v>
      </c>
      <c r="AL1" s="287">
        <v>50</v>
      </c>
    </row>
    <row r="2" spans="1:44" s="403" customFormat="1" ht="9.75" hidden="1" customHeight="1">
      <c r="A2" s="110"/>
      <c r="B2" s="111"/>
      <c r="C2" s="396"/>
      <c r="D2" s="402"/>
      <c r="E2" s="384"/>
      <c r="F2" s="1100" t="s">
        <v>1686</v>
      </c>
      <c r="G2" s="1100"/>
      <c r="H2" s="1100"/>
      <c r="I2" s="1100"/>
      <c r="J2" s="1100"/>
      <c r="K2" s="1100"/>
      <c r="L2" s="1100"/>
      <c r="N2" s="1100" t="s">
        <v>1687</v>
      </c>
      <c r="O2" s="1100"/>
      <c r="P2" s="1100"/>
      <c r="Q2" s="1100"/>
      <c r="R2" s="1100"/>
      <c r="S2" s="1100"/>
      <c r="T2" s="1100"/>
      <c r="V2" s="1100" t="s">
        <v>1688</v>
      </c>
      <c r="W2" s="1100"/>
      <c r="X2" s="1100"/>
      <c r="Y2" s="1100"/>
      <c r="Z2" s="1100"/>
      <c r="AA2" s="1100"/>
      <c r="AB2" s="1100"/>
      <c r="AD2" s="1100" t="s">
        <v>1689</v>
      </c>
      <c r="AE2" s="1100"/>
      <c r="AF2" s="1100"/>
      <c r="AG2" s="1100"/>
      <c r="AH2" s="1100"/>
      <c r="AI2" s="1100"/>
      <c r="AJ2" s="1100"/>
      <c r="AL2" s="1102" t="s">
        <v>1706</v>
      </c>
      <c r="AM2" s="1102"/>
      <c r="AN2" s="1102"/>
      <c r="AO2" s="1102"/>
      <c r="AP2" s="1102"/>
      <c r="AQ2" s="1102"/>
      <c r="AR2" s="1102"/>
    </row>
    <row r="3" spans="1:44" ht="44.1" hidden="1" customHeight="1">
      <c r="A3" s="371" t="s">
        <v>388</v>
      </c>
      <c r="B3" s="372" t="s">
        <v>1832</v>
      </c>
      <c r="C3" s="404" t="s">
        <v>183</v>
      </c>
      <c r="D3" s="405" t="s">
        <v>389</v>
      </c>
      <c r="E3" s="113"/>
      <c r="F3" s="406"/>
      <c r="G3" s="407" t="s">
        <v>390</v>
      </c>
      <c r="H3" s="407" t="s">
        <v>391</v>
      </c>
      <c r="I3" s="407" t="s">
        <v>443</v>
      </c>
      <c r="J3" s="407" t="s">
        <v>561</v>
      </c>
      <c r="K3" s="407" t="s">
        <v>509</v>
      </c>
      <c r="L3" s="407" t="s">
        <v>560</v>
      </c>
      <c r="N3" s="406"/>
      <c r="O3" s="407" t="s">
        <v>390</v>
      </c>
      <c r="P3" s="407" t="s">
        <v>391</v>
      </c>
      <c r="Q3" s="407" t="s">
        <v>443</v>
      </c>
      <c r="R3" s="407" t="s">
        <v>561</v>
      </c>
      <c r="S3" s="407" t="s">
        <v>509</v>
      </c>
      <c r="T3" s="407" t="s">
        <v>560</v>
      </c>
      <c r="V3" s="406"/>
      <c r="W3" s="407" t="s">
        <v>390</v>
      </c>
      <c r="X3" s="407" t="s">
        <v>391</v>
      </c>
      <c r="Y3" s="407" t="s">
        <v>443</v>
      </c>
      <c r="Z3" s="407" t="s">
        <v>561</v>
      </c>
      <c r="AA3" s="407" t="s">
        <v>509</v>
      </c>
      <c r="AB3" s="407" t="s">
        <v>560</v>
      </c>
      <c r="AD3" s="406"/>
      <c r="AE3" s="407" t="s">
        <v>390</v>
      </c>
      <c r="AF3" s="407" t="s">
        <v>391</v>
      </c>
      <c r="AG3" s="407" t="s">
        <v>443</v>
      </c>
      <c r="AH3" s="407" t="s">
        <v>561</v>
      </c>
      <c r="AI3" s="407" t="s">
        <v>509</v>
      </c>
      <c r="AJ3" s="407" t="s">
        <v>560</v>
      </c>
      <c r="AL3" s="406"/>
      <c r="AM3" s="407" t="s">
        <v>390</v>
      </c>
      <c r="AN3" s="407" t="s">
        <v>391</v>
      </c>
      <c r="AO3" s="407" t="s">
        <v>443</v>
      </c>
      <c r="AP3" s="407" t="s">
        <v>561</v>
      </c>
      <c r="AQ3" s="407" t="s">
        <v>509</v>
      </c>
      <c r="AR3" s="407" t="s">
        <v>560</v>
      </c>
    </row>
    <row r="4" spans="1:44" ht="39.950000000000003" hidden="1" customHeight="1">
      <c r="A4" s="408">
        <v>1</v>
      </c>
      <c r="B4" s="409" t="s">
        <v>1710</v>
      </c>
      <c r="C4" s="410" t="s">
        <v>239</v>
      </c>
      <c r="D4" s="410"/>
      <c r="F4" s="451" t="e">
        <f>G4/250</f>
        <v>#REF!</v>
      </c>
      <c r="G4" s="411" t="e">
        <f>G6+G8+G10+G15+G20+G21+G24+G28+G16+G22+G30+G25+G26+G27+G18+G32</f>
        <v>#REF!</v>
      </c>
      <c r="H4" s="411" t="e">
        <f>H6+H8+H10+H15+H20+H21+H24+H28+H16+H22+H30+H25+H26+H27+H18+H32+H17</f>
        <v>#REF!</v>
      </c>
      <c r="I4" s="411" t="e">
        <f>K4/G4</f>
        <v>#REF!</v>
      </c>
      <c r="J4" s="412" t="e">
        <f>K4/$C$1</f>
        <v>#REF!</v>
      </c>
      <c r="K4" s="411" t="e">
        <f>K6+K8+K10+K15+K20+K21+K24+K28+K16+K22+K30+K25+K26+K27+K18+K32+K17</f>
        <v>#REF!</v>
      </c>
      <c r="L4" s="411" t="e">
        <f>(L6+L8+L10+L15+L20+L21+L24+L28+L16+L22+L30+L25+L26+L27+L18+L32)</f>
        <v>#REF!</v>
      </c>
      <c r="N4" s="451" t="e">
        <f>O4/200</f>
        <v>#REF!</v>
      </c>
      <c r="O4" s="411" t="e">
        <f>O6+O8+O10+O15+O20+O21+O24+O28+O16+O22+O30+O25+O26+O27+O18+O32</f>
        <v>#REF!</v>
      </c>
      <c r="P4" s="411" t="e">
        <f>P6+P8+P10+P15+P20+P21+P24+P28+P16+P22+P30+P25+P26+P27+P18+P32+P17</f>
        <v>#REF!</v>
      </c>
      <c r="Q4" s="411" t="e">
        <f>S4/O4</f>
        <v>#REF!</v>
      </c>
      <c r="R4" s="412" t="e">
        <f>S4/$C$1</f>
        <v>#REF!</v>
      </c>
      <c r="S4" s="411" t="e">
        <f>S6+S8+S10+S15+S20+S21+S24+S28+S16+S22+S30+S25+S26+S27+S18+S32+S17</f>
        <v>#REF!</v>
      </c>
      <c r="T4" s="411" t="e">
        <f>(T6+T8+T10+T15+T20+T21+T24+T28+T16+T22+T30+T25+T26+T27+T18+T32)</f>
        <v>#REF!</v>
      </c>
      <c r="V4" s="451" t="e">
        <f>W4/150</f>
        <v>#REF!</v>
      </c>
      <c r="W4" s="411" t="e">
        <f>W6+W8+W10+W15+W20+W21+W24+W28+W16+W22+W30+W25+W26+W27+W18+W32</f>
        <v>#REF!</v>
      </c>
      <c r="X4" s="411" t="e">
        <f>X6+X8+X10+X15+X20+X21+X24+X28+X16+X22+X30+X25+X26+X27+X18+X32+X17</f>
        <v>#REF!</v>
      </c>
      <c r="Y4" s="411" t="e">
        <f>AA4/W4</f>
        <v>#REF!</v>
      </c>
      <c r="Z4" s="412" t="e">
        <f>AA4/$C$1</f>
        <v>#REF!</v>
      </c>
      <c r="AA4" s="411" t="e">
        <f>AA6+AA8+AA10+AA15+AA20+AA21+AA24+AA28+AA16+AA22+AA30+AA25+AA26+AA27+AA18+AA32+AA17</f>
        <v>#REF!</v>
      </c>
      <c r="AB4" s="411" t="e">
        <f>(AB6+AB8+AB10+AB15+AB20+AB21+AB24+AB28+AB16+AB22+AB30+AB25+AB26+AB27+AB18+AB32)</f>
        <v>#REF!</v>
      </c>
      <c r="AD4" s="451" t="e">
        <f>AE4/100</f>
        <v>#REF!</v>
      </c>
      <c r="AE4" s="411" t="e">
        <f>AE6+AE8+AE10+AE15+AE20+AE21+AE24+AE28+AE16+AE22+AE30+AE25+AE26+AE27+AE18+AE32</f>
        <v>#REF!</v>
      </c>
      <c r="AF4" s="411" t="e">
        <f>AF6+AF8+AF10+AF15+AF20+AF21+AF24+AF28+AF16+AF22+AF30+AF25+AF26+AF27+AF18+AF32+AF17</f>
        <v>#REF!</v>
      </c>
      <c r="AG4" s="411" t="e">
        <f>AI4/AE4</f>
        <v>#REF!</v>
      </c>
      <c r="AH4" s="412" t="e">
        <f>AI4/$C$1</f>
        <v>#REF!</v>
      </c>
      <c r="AI4" s="411" t="e">
        <f>AI6+AI8+AI10+AI15+AI20+AI21+AI24+AI28+AI16+AI22+AI30+AI25+AI26+AI27+AI18+AI32+AI17</f>
        <v>#REF!</v>
      </c>
      <c r="AJ4" s="411" t="e">
        <f>(AJ6+AJ8+AJ10+AJ15+AJ20+AJ21+AJ24+AJ28+AJ16+AJ22+AJ30+AJ25+AJ26+AJ27+AJ18+AJ32)</f>
        <v>#REF!</v>
      </c>
      <c r="AL4" s="451" t="e">
        <f>AM4/50</f>
        <v>#REF!</v>
      </c>
      <c r="AM4" s="411" t="e">
        <f>AM6+AM8+AM10+AM15+AM20+AM21+AM24+AM28+AM16+AM22+AM30+AM25+AM26+AM27+AM18+AM32+AM17</f>
        <v>#REF!</v>
      </c>
      <c r="AN4" s="411" t="e">
        <f xml:space="preserve"> AM4/$C$1</f>
        <v>#REF!</v>
      </c>
      <c r="AO4" s="411" t="e">
        <f>AQ4/AM4</f>
        <v>#REF!</v>
      </c>
      <c r="AP4" s="412" t="e">
        <f>AQ4/$C$1</f>
        <v>#REF!</v>
      </c>
      <c r="AQ4" s="411" t="e">
        <f>AQ6+AQ8+AQ10+AQ15+AQ20+AQ21+AQ24+AQ28+AQ16+AQ22+AQ30+AQ25+AQ26+AQ27+AQ18+AQ32+AQ17</f>
        <v>#REF!</v>
      </c>
      <c r="AR4" s="411" t="e">
        <f>(AR6+AR8+AR10+AR15+AR20+AR21+AR24+AR28+AR16+AR22+AR30+AR25+AR26+AR27+AR18+AR32)</f>
        <v>#REF!</v>
      </c>
    </row>
    <row r="5" spans="1:44" ht="16.5" hidden="1" customHeight="1">
      <c r="A5" s="440">
        <v>1</v>
      </c>
      <c r="B5" s="441" t="s">
        <v>1680</v>
      </c>
      <c r="C5" s="442"/>
      <c r="D5" s="470"/>
      <c r="F5" s="453"/>
      <c r="G5" s="443"/>
      <c r="H5" s="443"/>
      <c r="I5" s="443"/>
      <c r="J5" s="443" t="e">
        <f>K4/G4</f>
        <v>#REF!</v>
      </c>
      <c r="K5" s="443"/>
      <c r="L5" s="470" t="e">
        <f>L6+L10+L8</f>
        <v>#REF!</v>
      </c>
      <c r="M5" s="474"/>
      <c r="N5" s="453"/>
      <c r="O5" s="443"/>
      <c r="P5" s="443"/>
      <c r="Q5" s="443"/>
      <c r="R5" s="443"/>
      <c r="S5" s="443"/>
      <c r="T5" s="470" t="e">
        <f>T6+T10+T8</f>
        <v>#REF!</v>
      </c>
      <c r="V5" s="453"/>
      <c r="W5" s="443"/>
      <c r="X5" s="443"/>
      <c r="Y5" s="443"/>
      <c r="Z5" s="443"/>
      <c r="AA5" s="443"/>
      <c r="AB5" s="470" t="e">
        <f>AB6+AB10+AB8</f>
        <v>#REF!</v>
      </c>
      <c r="AD5" s="453"/>
      <c r="AE5" s="443"/>
      <c r="AF5" s="443"/>
      <c r="AG5" s="443"/>
      <c r="AH5" s="443"/>
      <c r="AI5" s="443"/>
      <c r="AJ5" s="470" t="e">
        <f>AJ6+AJ10+AJ8</f>
        <v>#REF!</v>
      </c>
      <c r="AL5" s="453"/>
      <c r="AM5" s="443"/>
      <c r="AN5" s="443"/>
      <c r="AO5" s="443"/>
      <c r="AP5" s="443"/>
      <c r="AQ5" s="443"/>
      <c r="AR5" s="470" t="e">
        <f>AR6+AR10+AR8</f>
        <v>#REF!</v>
      </c>
    </row>
    <row r="6" spans="1:44" ht="16.5" hidden="1" customHeight="1">
      <c r="A6" s="373" t="s">
        <v>689</v>
      </c>
      <c r="B6" s="374" t="s">
        <v>1676</v>
      </c>
      <c r="C6" s="375" t="s">
        <v>239</v>
      </c>
      <c r="D6" s="375"/>
      <c r="E6" s="376"/>
      <c r="F6" s="378"/>
      <c r="G6" s="375" t="e">
        <f>G7</f>
        <v>#REF!</v>
      </c>
      <c r="H6" s="377" t="e">
        <f xml:space="preserve"> G6/$C$1</f>
        <v>#REF!</v>
      </c>
      <c r="I6" s="378" t="e">
        <f>#REF!</f>
        <v>#REF!</v>
      </c>
      <c r="J6" s="379"/>
      <c r="K6" s="377" t="e">
        <f>G6*I6</f>
        <v>#REF!</v>
      </c>
      <c r="L6" s="377" t="e">
        <f>H6*I6</f>
        <v>#REF!</v>
      </c>
      <c r="M6" s="474"/>
      <c r="N6" s="378"/>
      <c r="O6" s="375" t="e">
        <f>O7</f>
        <v>#REF!</v>
      </c>
      <c r="P6" s="377" t="e">
        <f xml:space="preserve"> O6/$C$1</f>
        <v>#REF!</v>
      </c>
      <c r="Q6" s="378" t="e">
        <f>#REF!</f>
        <v>#REF!</v>
      </c>
      <c r="R6" s="379"/>
      <c r="S6" s="377" t="e">
        <f>O6*Q6</f>
        <v>#REF!</v>
      </c>
      <c r="T6" s="377" t="e">
        <f>P6*Q6</f>
        <v>#REF!</v>
      </c>
      <c r="V6" s="378"/>
      <c r="W6" s="375" t="e">
        <f>W7</f>
        <v>#REF!</v>
      </c>
      <c r="X6" s="377" t="e">
        <f xml:space="preserve"> W6/$C$1</f>
        <v>#REF!</v>
      </c>
      <c r="Y6" s="378" t="e">
        <f>#REF!</f>
        <v>#REF!</v>
      </c>
      <c r="Z6" s="379"/>
      <c r="AA6" s="377" t="e">
        <f>W6*Y6</f>
        <v>#REF!</v>
      </c>
      <c r="AB6" s="377" t="e">
        <f>X6*Y6</f>
        <v>#REF!</v>
      </c>
      <c r="AD6" s="378"/>
      <c r="AE6" s="375" t="e">
        <f>AE7</f>
        <v>#REF!</v>
      </c>
      <c r="AF6" s="377" t="e">
        <f xml:space="preserve"> AE6/$C$1</f>
        <v>#REF!</v>
      </c>
      <c r="AG6" s="378" t="e">
        <f>#REF!</f>
        <v>#REF!</v>
      </c>
      <c r="AH6" s="379"/>
      <c r="AI6" s="377" t="e">
        <f>AE6*AG6</f>
        <v>#REF!</v>
      </c>
      <c r="AJ6" s="377" t="e">
        <f>AF6*AG6</f>
        <v>#REF!</v>
      </c>
      <c r="AL6" s="378"/>
      <c r="AM6" s="375" t="e">
        <f>AM7</f>
        <v>#REF!</v>
      </c>
      <c r="AN6" s="377" t="e">
        <f xml:space="preserve"> AM6/$C$1</f>
        <v>#REF!</v>
      </c>
      <c r="AO6" s="378" t="e">
        <f>#REF!</f>
        <v>#REF!</v>
      </c>
      <c r="AP6" s="379"/>
      <c r="AQ6" s="377" t="e">
        <f>AM6*AO6</f>
        <v>#REF!</v>
      </c>
      <c r="AR6" s="377" t="e">
        <f>AN6*AO6</f>
        <v>#REF!</v>
      </c>
    </row>
    <row r="7" spans="1:44" hidden="1">
      <c r="A7" s="380"/>
      <c r="B7" s="381" t="s">
        <v>1670</v>
      </c>
      <c r="C7" s="382" t="s">
        <v>239</v>
      </c>
      <c r="D7" s="383" t="e">
        <f>#REF!</f>
        <v>#REF!</v>
      </c>
      <c r="F7" s="385" t="e">
        <f>'E-T'!J3</f>
        <v>#REF!</v>
      </c>
      <c r="G7" s="386" t="e">
        <f>$D7*F7</f>
        <v>#REF!</v>
      </c>
      <c r="H7" s="460" t="e">
        <f t="shared" ref="H7" si="0" xml:space="preserve"> G7/$C$1</f>
        <v>#REF!</v>
      </c>
      <c r="I7" s="541" t="e">
        <f>#REF!</f>
        <v>#REF!</v>
      </c>
      <c r="J7" s="387"/>
      <c r="K7" s="460" t="e">
        <f>G7*I7</f>
        <v>#REF!</v>
      </c>
      <c r="L7" s="460" t="e">
        <f>H7*I7</f>
        <v>#REF!</v>
      </c>
      <c r="M7" s="475"/>
      <c r="N7" s="385" t="e">
        <f>'E-T'!J4</f>
        <v>#REF!</v>
      </c>
      <c r="O7" s="386" t="e">
        <f>$D7*N7</f>
        <v>#REF!</v>
      </c>
      <c r="P7" s="460" t="e">
        <f t="shared" ref="P7" si="1" xml:space="preserve"> O7/$C$1</f>
        <v>#REF!</v>
      </c>
      <c r="Q7" s="541" t="e">
        <f>#REF!</f>
        <v>#REF!</v>
      </c>
      <c r="R7" s="387"/>
      <c r="S7" s="460" t="e">
        <f>O7*Q7</f>
        <v>#REF!</v>
      </c>
      <c r="T7" s="460" t="e">
        <f>P7*Q7</f>
        <v>#REF!</v>
      </c>
      <c r="V7" s="385" t="e">
        <f>+'E-T'!J5</f>
        <v>#REF!</v>
      </c>
      <c r="W7" s="386" t="e">
        <f>$D7*V7</f>
        <v>#REF!</v>
      </c>
      <c r="X7" s="460" t="e">
        <f t="shared" ref="X7" si="2" xml:space="preserve"> W7/$C$1</f>
        <v>#REF!</v>
      </c>
      <c r="Y7" s="541" t="e">
        <f>#REF!</f>
        <v>#REF!</v>
      </c>
      <c r="Z7" s="387"/>
      <c r="AA7" s="460" t="e">
        <f>W7*Y7</f>
        <v>#REF!</v>
      </c>
      <c r="AB7" s="460" t="e">
        <f>X7*Y7</f>
        <v>#REF!</v>
      </c>
      <c r="AD7" s="385" t="e">
        <f>+'E-T'!J6</f>
        <v>#REF!</v>
      </c>
      <c r="AE7" s="386" t="e">
        <f>$D7*AD7</f>
        <v>#REF!</v>
      </c>
      <c r="AF7" s="460" t="e">
        <f t="shared" ref="AF7" si="3" xml:space="preserve"> AE7/$C$1</f>
        <v>#REF!</v>
      </c>
      <c r="AG7" s="541" t="e">
        <f>#REF!</f>
        <v>#REF!</v>
      </c>
      <c r="AH7" s="387"/>
      <c r="AI7" s="460" t="e">
        <f>AE7*AG7</f>
        <v>#REF!</v>
      </c>
      <c r="AJ7" s="460" t="e">
        <f>AF7*AG7</f>
        <v>#REF!</v>
      </c>
      <c r="AL7" s="385" t="e">
        <f>+'E-T'!J7</f>
        <v>#REF!</v>
      </c>
      <c r="AM7" s="386" t="e">
        <f>$D7*AL7</f>
        <v>#REF!</v>
      </c>
      <c r="AN7" s="460" t="e">
        <f t="shared" ref="AN7" si="4" xml:space="preserve"> AM7/$C$1</f>
        <v>#REF!</v>
      </c>
      <c r="AO7" s="541" t="e">
        <f>#REF!</f>
        <v>#REF!</v>
      </c>
      <c r="AP7" s="387"/>
      <c r="AQ7" s="460" t="e">
        <f>AM7*AO7</f>
        <v>#REF!</v>
      </c>
      <c r="AR7" s="460" t="e">
        <f>AN7*AO7</f>
        <v>#REF!</v>
      </c>
    </row>
    <row r="8" spans="1:44" hidden="1">
      <c r="A8" s="413" t="s">
        <v>289</v>
      </c>
      <c r="B8" s="439" t="s">
        <v>1653</v>
      </c>
      <c r="C8" s="434"/>
      <c r="D8" s="438"/>
      <c r="E8" s="435"/>
      <c r="F8" s="436"/>
      <c r="G8" s="433" t="e">
        <f>G9</f>
        <v>#REF!</v>
      </c>
      <c r="H8" s="377" t="e">
        <f xml:space="preserve"> G8/$C$1</f>
        <v>#REF!</v>
      </c>
      <c r="I8" s="378" t="e">
        <f>#REF!</f>
        <v>#REF!</v>
      </c>
      <c r="J8" s="437"/>
      <c r="K8" s="377" t="e">
        <f>G8*I8</f>
        <v>#REF!</v>
      </c>
      <c r="L8" s="377" t="e">
        <f>H8*I8</f>
        <v>#REF!</v>
      </c>
      <c r="M8" s="475"/>
      <c r="N8" s="436"/>
      <c r="O8" s="433" t="e">
        <f>O9</f>
        <v>#REF!</v>
      </c>
      <c r="P8" s="377" t="e">
        <f xml:space="preserve"> O8/$C$1</f>
        <v>#REF!</v>
      </c>
      <c r="Q8" s="378" t="e">
        <f>#REF!</f>
        <v>#REF!</v>
      </c>
      <c r="R8" s="437"/>
      <c r="S8" s="377" t="e">
        <f>O8*Q8</f>
        <v>#REF!</v>
      </c>
      <c r="T8" s="377" t="e">
        <f>P8*Q8</f>
        <v>#REF!</v>
      </c>
      <c r="V8" s="436"/>
      <c r="W8" s="433" t="e">
        <f>W9</f>
        <v>#REF!</v>
      </c>
      <c r="X8" s="377" t="e">
        <f xml:space="preserve"> W8/$C$1</f>
        <v>#REF!</v>
      </c>
      <c r="Y8" s="378" t="e">
        <f>#REF!</f>
        <v>#REF!</v>
      </c>
      <c r="Z8" s="437"/>
      <c r="AA8" s="377" t="e">
        <f>W8*Y8</f>
        <v>#REF!</v>
      </c>
      <c r="AB8" s="377" t="e">
        <f>X8*Y8</f>
        <v>#REF!</v>
      </c>
      <c r="AD8" s="436"/>
      <c r="AE8" s="433" t="e">
        <f>AE9</f>
        <v>#REF!</v>
      </c>
      <c r="AF8" s="377" t="e">
        <f xml:space="preserve"> AE8/$C$1</f>
        <v>#REF!</v>
      </c>
      <c r="AG8" s="378" t="e">
        <f>#REF!</f>
        <v>#REF!</v>
      </c>
      <c r="AH8" s="437"/>
      <c r="AI8" s="377" t="e">
        <f>AE8*AG8</f>
        <v>#REF!</v>
      </c>
      <c r="AJ8" s="377" t="e">
        <f>AF8*AG8</f>
        <v>#REF!</v>
      </c>
      <c r="AL8" s="436"/>
      <c r="AM8" s="433" t="e">
        <f>AM9</f>
        <v>#REF!</v>
      </c>
      <c r="AN8" s="377" t="e">
        <f xml:space="preserve"> AM8/$C$1</f>
        <v>#REF!</v>
      </c>
      <c r="AO8" s="378" t="e">
        <f>#REF!</f>
        <v>#REF!</v>
      </c>
      <c r="AP8" s="437"/>
      <c r="AQ8" s="377" t="e">
        <f>AM8*AO8</f>
        <v>#REF!</v>
      </c>
      <c r="AR8" s="377" t="e">
        <f>AN8*AO8</f>
        <v>#REF!</v>
      </c>
    </row>
    <row r="9" spans="1:44" hidden="1">
      <c r="A9" s="394"/>
      <c r="B9" s="388" t="s">
        <v>1655</v>
      </c>
      <c r="C9" s="382" t="s">
        <v>239</v>
      </c>
      <c r="D9" s="383" t="e">
        <f>#REF!</f>
        <v>#REF!</v>
      </c>
      <c r="F9" s="385" t="e">
        <f>'E-T'!R3</f>
        <v>#REF!</v>
      </c>
      <c r="G9" s="386" t="e">
        <f>$D9*F9</f>
        <v>#REF!</v>
      </c>
      <c r="H9" s="460" t="e">
        <f t="shared" ref="H9" si="5" xml:space="preserve"> G9/$C$1</f>
        <v>#REF!</v>
      </c>
      <c r="I9" s="543"/>
      <c r="J9" s="395"/>
      <c r="K9" s="395"/>
      <c r="L9" s="395"/>
      <c r="M9" s="475"/>
      <c r="N9" s="385" t="e">
        <f>'E-T'!R4</f>
        <v>#REF!</v>
      </c>
      <c r="O9" s="386" t="e">
        <f>$D9*N9</f>
        <v>#REF!</v>
      </c>
      <c r="P9" s="460" t="e">
        <f t="shared" ref="P9" si="6" xml:space="preserve"> O9/$C$1</f>
        <v>#REF!</v>
      </c>
      <c r="Q9" s="543"/>
      <c r="R9" s="395"/>
      <c r="S9" s="395"/>
      <c r="T9" s="395"/>
      <c r="V9" s="385" t="e">
        <f>+'E-T'!R5</f>
        <v>#REF!</v>
      </c>
      <c r="W9" s="386" t="e">
        <f>$D9*V9</f>
        <v>#REF!</v>
      </c>
      <c r="X9" s="460" t="e">
        <f t="shared" ref="X9" si="7" xml:space="preserve"> W9/$C$1</f>
        <v>#REF!</v>
      </c>
      <c r="Y9" s="543"/>
      <c r="Z9" s="395"/>
      <c r="AA9" s="395"/>
      <c r="AB9" s="395"/>
      <c r="AD9" s="385" t="e">
        <f>+'E-T'!R6</f>
        <v>#REF!</v>
      </c>
      <c r="AE9" s="386" t="e">
        <f>$D9*AD9</f>
        <v>#REF!</v>
      </c>
      <c r="AF9" s="460" t="e">
        <f t="shared" ref="AF9" si="8" xml:space="preserve"> AE9/$C$1</f>
        <v>#REF!</v>
      </c>
      <c r="AG9" s="543"/>
      <c r="AH9" s="395"/>
      <c r="AI9" s="395"/>
      <c r="AJ9" s="395"/>
      <c r="AL9" s="385" t="e">
        <f>+'E-T'!R7</f>
        <v>#REF!</v>
      </c>
      <c r="AM9" s="386" t="e">
        <f>$D9*AL9</f>
        <v>#REF!</v>
      </c>
      <c r="AN9" s="460" t="e">
        <f t="shared" ref="AN9" si="9" xml:space="preserve"> AM9/$C$1</f>
        <v>#REF!</v>
      </c>
      <c r="AO9" s="543"/>
      <c r="AP9" s="395"/>
      <c r="AQ9" s="395"/>
      <c r="AR9" s="395"/>
    </row>
    <row r="10" spans="1:44" hidden="1">
      <c r="A10" s="373" t="s">
        <v>1654</v>
      </c>
      <c r="B10" s="374" t="s">
        <v>428</v>
      </c>
      <c r="C10" s="375"/>
      <c r="D10" s="375"/>
      <c r="F10" s="378"/>
      <c r="G10" s="375" t="e">
        <f>SUM(G11:G13)</f>
        <v>#REF!</v>
      </c>
      <c r="H10" s="390" t="e">
        <f xml:space="preserve"> G10/$C$1</f>
        <v>#REF!</v>
      </c>
      <c r="I10" s="378" t="e">
        <f>#REF!</f>
        <v>#REF!</v>
      </c>
      <c r="J10" s="379"/>
      <c r="K10" s="390" t="e">
        <f>G10*I10</f>
        <v>#REF!</v>
      </c>
      <c r="L10" s="390" t="e">
        <f>H10*I10</f>
        <v>#REF!</v>
      </c>
      <c r="M10" s="475"/>
      <c r="N10" s="378"/>
      <c r="O10" s="375" t="e">
        <f>SUM(O11:O13)</f>
        <v>#REF!</v>
      </c>
      <c r="P10" s="390" t="e">
        <f xml:space="preserve"> O10/$C$1</f>
        <v>#REF!</v>
      </c>
      <c r="Q10" s="378" t="e">
        <f>#REF!</f>
        <v>#REF!</v>
      </c>
      <c r="R10" s="379"/>
      <c r="S10" s="390" t="e">
        <f>O10*Q10</f>
        <v>#REF!</v>
      </c>
      <c r="T10" s="390" t="e">
        <f>P10*Q10</f>
        <v>#REF!</v>
      </c>
      <c r="V10" s="378"/>
      <c r="W10" s="375" t="e">
        <f>SUM(W11:W13)</f>
        <v>#REF!</v>
      </c>
      <c r="X10" s="390" t="e">
        <f xml:space="preserve"> W10/$C$1</f>
        <v>#REF!</v>
      </c>
      <c r="Y10" s="378" t="e">
        <f>#REF!</f>
        <v>#REF!</v>
      </c>
      <c r="Z10" s="379"/>
      <c r="AA10" s="390" t="e">
        <f>W10*Y10</f>
        <v>#REF!</v>
      </c>
      <c r="AB10" s="390" t="e">
        <f>X10*Y10</f>
        <v>#REF!</v>
      </c>
      <c r="AD10" s="378"/>
      <c r="AE10" s="375" t="e">
        <f>SUM(AE11:AE13)</f>
        <v>#REF!</v>
      </c>
      <c r="AF10" s="390" t="e">
        <f xml:space="preserve"> AE10/$C$1</f>
        <v>#REF!</v>
      </c>
      <c r="AG10" s="378" t="e">
        <f>#REF!</f>
        <v>#REF!</v>
      </c>
      <c r="AH10" s="379"/>
      <c r="AI10" s="390" t="e">
        <f>AE10*AG10</f>
        <v>#REF!</v>
      </c>
      <c r="AJ10" s="390" t="e">
        <f>AF10*AG10</f>
        <v>#REF!</v>
      </c>
      <c r="AL10" s="378"/>
      <c r="AM10" s="375" t="e">
        <f>SUM(AM11:AM13)</f>
        <v>#REF!</v>
      </c>
      <c r="AN10" s="390" t="e">
        <f xml:space="preserve"> AM10/$C$1</f>
        <v>#REF!</v>
      </c>
      <c r="AO10" s="378" t="e">
        <f>#REF!</f>
        <v>#REF!</v>
      </c>
      <c r="AP10" s="379"/>
      <c r="AQ10" s="390" t="e">
        <f>AM10*AO10</f>
        <v>#REF!</v>
      </c>
      <c r="AR10" s="390" t="e">
        <f>AN10*AO10</f>
        <v>#REF!</v>
      </c>
    </row>
    <row r="11" spans="1:44" hidden="1">
      <c r="A11" s="380"/>
      <c r="B11" s="388" t="s">
        <v>1651</v>
      </c>
      <c r="C11" s="386" t="s">
        <v>239</v>
      </c>
      <c r="D11" s="391" t="e">
        <f>#REF!</f>
        <v>#REF!</v>
      </c>
      <c r="F11" s="385">
        <f>(1/22)*F12</f>
        <v>4.5454545454545456E-2</v>
      </c>
      <c r="G11" s="386" t="e">
        <f>$D11*F11</f>
        <v>#REF!</v>
      </c>
      <c r="H11" s="460" t="e">
        <f xml:space="preserve"> G11/$C$1</f>
        <v>#REF!</v>
      </c>
      <c r="I11" s="544" t="e">
        <f>#REF!</f>
        <v>#REF!</v>
      </c>
      <c r="J11" s="389"/>
      <c r="K11" s="460" t="e">
        <f>G11*I11</f>
        <v>#REF!</v>
      </c>
      <c r="L11" s="460" t="e">
        <f>H11*I11</f>
        <v>#REF!</v>
      </c>
      <c r="M11" s="475"/>
      <c r="N11" s="385">
        <f>(1/22)*N12</f>
        <v>4.5454545454545456E-2</v>
      </c>
      <c r="O11" s="386" t="e">
        <f>$D11*N11</f>
        <v>#REF!</v>
      </c>
      <c r="P11" s="460" t="e">
        <f xml:space="preserve"> O11/$C$1</f>
        <v>#REF!</v>
      </c>
      <c r="Q11" s="544" t="e">
        <f>#REF!</f>
        <v>#REF!</v>
      </c>
      <c r="R11" s="389"/>
      <c r="S11" s="460" t="e">
        <f>O11*Q11</f>
        <v>#REF!</v>
      </c>
      <c r="T11" s="460" t="e">
        <f>P11*Q11</f>
        <v>#REF!</v>
      </c>
      <c r="V11" s="385">
        <f>(1/22)*V12</f>
        <v>2.2727272727272728E-2</v>
      </c>
      <c r="W11" s="386" t="e">
        <f>$D11*V11</f>
        <v>#REF!</v>
      </c>
      <c r="X11" s="460" t="e">
        <f xml:space="preserve"> W11/$C$1</f>
        <v>#REF!</v>
      </c>
      <c r="Y11" s="544" t="e">
        <f>#REF!</f>
        <v>#REF!</v>
      </c>
      <c r="Z11" s="389"/>
      <c r="AA11" s="460" t="e">
        <f>W11*Y11</f>
        <v>#REF!</v>
      </c>
      <c r="AB11" s="460" t="e">
        <f>X11*Y11</f>
        <v>#REF!</v>
      </c>
      <c r="AD11" s="385">
        <f>(1/22)*AD12</f>
        <v>2.2727272727272728E-2</v>
      </c>
      <c r="AE11" s="386" t="e">
        <f>$D11*AD11</f>
        <v>#REF!</v>
      </c>
      <c r="AF11" s="460" t="e">
        <f xml:space="preserve"> AE11/$C$1</f>
        <v>#REF!</v>
      </c>
      <c r="AG11" s="544" t="e">
        <f>#REF!</f>
        <v>#REF!</v>
      </c>
      <c r="AH11" s="389"/>
      <c r="AI11" s="460" t="e">
        <f>AE11*AG11</f>
        <v>#REF!</v>
      </c>
      <c r="AJ11" s="460" t="e">
        <f>AF11*AG11</f>
        <v>#REF!</v>
      </c>
      <c r="AL11" s="385">
        <f>(1/22)*AL12</f>
        <v>2.2727272727272728E-2</v>
      </c>
      <c r="AM11" s="386" t="e">
        <f>$D11*AL11</f>
        <v>#REF!</v>
      </c>
      <c r="AN11" s="460" t="e">
        <f xml:space="preserve"> AM11/$C$1</f>
        <v>#REF!</v>
      </c>
      <c r="AO11" s="544" t="e">
        <f>#REF!</f>
        <v>#REF!</v>
      </c>
      <c r="AP11" s="389"/>
      <c r="AQ11" s="460" t="e">
        <f>AM11*AO11</f>
        <v>#REF!</v>
      </c>
      <c r="AR11" s="460" t="e">
        <f>AN11*AO11</f>
        <v>#REF!</v>
      </c>
    </row>
    <row r="12" spans="1:44" hidden="1">
      <c r="A12" s="380"/>
      <c r="B12" s="388" t="s">
        <v>1652</v>
      </c>
      <c r="C12" s="386" t="s">
        <v>239</v>
      </c>
      <c r="D12" s="391" t="e">
        <f>#REF!</f>
        <v>#REF!</v>
      </c>
      <c r="F12" s="385">
        <f>'E-T'!U3</f>
        <v>1</v>
      </c>
      <c r="G12" s="386" t="e">
        <f>$D12*F12</f>
        <v>#REF!</v>
      </c>
      <c r="H12" s="460" t="e">
        <f t="shared" ref="H12:H13" si="10" xml:space="preserve"> G12/$C$1</f>
        <v>#REF!</v>
      </c>
      <c r="I12" s="544" t="e">
        <f>#REF!</f>
        <v>#REF!</v>
      </c>
      <c r="J12" s="389"/>
      <c r="K12" s="460" t="e">
        <f>G12*I12</f>
        <v>#REF!</v>
      </c>
      <c r="L12" s="460" t="e">
        <f>H12*I12</f>
        <v>#REF!</v>
      </c>
      <c r="M12" s="475"/>
      <c r="N12" s="385">
        <f>'E-T'!U4</f>
        <v>1</v>
      </c>
      <c r="O12" s="386" t="e">
        <f>$D12*N12</f>
        <v>#REF!</v>
      </c>
      <c r="P12" s="460" t="e">
        <f t="shared" ref="P12:P13" si="11" xml:space="preserve"> O12/$C$1</f>
        <v>#REF!</v>
      </c>
      <c r="Q12" s="544" t="e">
        <f>#REF!</f>
        <v>#REF!</v>
      </c>
      <c r="R12" s="389"/>
      <c r="S12" s="460" t="e">
        <f>O12*Q12</f>
        <v>#REF!</v>
      </c>
      <c r="T12" s="460" t="e">
        <f>P12*Q12</f>
        <v>#REF!</v>
      </c>
      <c r="V12" s="385">
        <f>+'E-T'!U5</f>
        <v>0.5</v>
      </c>
      <c r="W12" s="386" t="e">
        <f>$D12*V12</f>
        <v>#REF!</v>
      </c>
      <c r="X12" s="460" t="e">
        <f t="shared" ref="X12:X13" si="12" xml:space="preserve"> W12/$C$1</f>
        <v>#REF!</v>
      </c>
      <c r="Y12" s="544" t="e">
        <f>#REF!</f>
        <v>#REF!</v>
      </c>
      <c r="Z12" s="389"/>
      <c r="AA12" s="460" t="e">
        <f>W12*Y12</f>
        <v>#REF!</v>
      </c>
      <c r="AB12" s="460" t="e">
        <f>X12*Y12</f>
        <v>#REF!</v>
      </c>
      <c r="AD12" s="385">
        <f>+'E-T'!U6</f>
        <v>0.5</v>
      </c>
      <c r="AE12" s="386" t="e">
        <f>$D12*AD12</f>
        <v>#REF!</v>
      </c>
      <c r="AF12" s="460" t="e">
        <f t="shared" ref="AF12:AF13" si="13" xml:space="preserve"> AE12/$C$1</f>
        <v>#REF!</v>
      </c>
      <c r="AG12" s="544" t="e">
        <f>#REF!</f>
        <v>#REF!</v>
      </c>
      <c r="AH12" s="389"/>
      <c r="AI12" s="460" t="e">
        <f>AE12*AG12</f>
        <v>#REF!</v>
      </c>
      <c r="AJ12" s="460" t="e">
        <f>AF12*AG12</f>
        <v>#REF!</v>
      </c>
      <c r="AL12" s="385">
        <f>+'E-T'!U7</f>
        <v>0.5</v>
      </c>
      <c r="AM12" s="386" t="e">
        <f>$D12*AL12</f>
        <v>#REF!</v>
      </c>
      <c r="AN12" s="460" t="e">
        <f t="shared" ref="AN12:AN13" si="14" xml:space="preserve"> AM12/$C$1</f>
        <v>#REF!</v>
      </c>
      <c r="AO12" s="544" t="e">
        <f>#REF!</f>
        <v>#REF!</v>
      </c>
      <c r="AP12" s="389"/>
      <c r="AQ12" s="460" t="e">
        <f>AM12*AO12</f>
        <v>#REF!</v>
      </c>
      <c r="AR12" s="460" t="e">
        <f>AN12*AO12</f>
        <v>#REF!</v>
      </c>
    </row>
    <row r="13" spans="1:44" hidden="1">
      <c r="A13" s="380"/>
      <c r="B13" s="388" t="s">
        <v>687</v>
      </c>
      <c r="C13" s="386" t="s">
        <v>239</v>
      </c>
      <c r="D13" s="391" t="e">
        <f>#REF!</f>
        <v>#REF!</v>
      </c>
      <c r="F13" s="385">
        <f>(2/30.5)*F12</f>
        <v>6.5573770491803282E-2</v>
      </c>
      <c r="G13" s="386" t="e">
        <f>$D13*F13</f>
        <v>#REF!</v>
      </c>
      <c r="H13" s="460" t="e">
        <f t="shared" si="10"/>
        <v>#REF!</v>
      </c>
      <c r="I13" s="544" t="e">
        <f>#REF!</f>
        <v>#REF!</v>
      </c>
      <c r="J13" s="389"/>
      <c r="K13" s="460" t="e">
        <f t="shared" ref="K13" si="15">G13*I13</f>
        <v>#REF!</v>
      </c>
      <c r="L13" s="460" t="e">
        <f t="shared" ref="L13" si="16">H13*I13</f>
        <v>#REF!</v>
      </c>
      <c r="M13" s="475"/>
      <c r="N13" s="385">
        <f>(2/30.5)*N12</f>
        <v>6.5573770491803282E-2</v>
      </c>
      <c r="O13" s="386" t="e">
        <f>$D13*N13</f>
        <v>#REF!</v>
      </c>
      <c r="P13" s="460" t="e">
        <f t="shared" si="11"/>
        <v>#REF!</v>
      </c>
      <c r="Q13" s="544" t="e">
        <f>#REF!</f>
        <v>#REF!</v>
      </c>
      <c r="R13" s="389"/>
      <c r="S13" s="460" t="e">
        <f t="shared" ref="S13" si="17">O13*Q13</f>
        <v>#REF!</v>
      </c>
      <c r="T13" s="460" t="e">
        <f t="shared" ref="T13" si="18">P13*Q13</f>
        <v>#REF!</v>
      </c>
      <c r="V13" s="385">
        <f>(2/30.5)*V12</f>
        <v>3.2786885245901641E-2</v>
      </c>
      <c r="W13" s="386" t="e">
        <f>$D13*V13</f>
        <v>#REF!</v>
      </c>
      <c r="X13" s="460" t="e">
        <f t="shared" si="12"/>
        <v>#REF!</v>
      </c>
      <c r="Y13" s="544" t="e">
        <f>#REF!</f>
        <v>#REF!</v>
      </c>
      <c r="Z13" s="389"/>
      <c r="AA13" s="460" t="e">
        <f t="shared" ref="AA13" si="19">W13*Y13</f>
        <v>#REF!</v>
      </c>
      <c r="AB13" s="460" t="e">
        <f t="shared" ref="AB13" si="20">X13*Y13</f>
        <v>#REF!</v>
      </c>
      <c r="AD13" s="385">
        <f>(2/30.5)*AD12</f>
        <v>3.2786885245901641E-2</v>
      </c>
      <c r="AE13" s="386" t="e">
        <f>$D13*AD13</f>
        <v>#REF!</v>
      </c>
      <c r="AF13" s="460" t="e">
        <f t="shared" si="13"/>
        <v>#REF!</v>
      </c>
      <c r="AG13" s="544" t="e">
        <f>#REF!</f>
        <v>#REF!</v>
      </c>
      <c r="AH13" s="389"/>
      <c r="AI13" s="460" t="e">
        <f t="shared" ref="AI13" si="21">AE13*AG13</f>
        <v>#REF!</v>
      </c>
      <c r="AJ13" s="460" t="e">
        <f t="shared" ref="AJ13" si="22">AF13*AG13</f>
        <v>#REF!</v>
      </c>
      <c r="AL13" s="385">
        <f>(2/30.5)*AL12</f>
        <v>3.2786885245901641E-2</v>
      </c>
      <c r="AM13" s="386" t="e">
        <f>$D13*AL13</f>
        <v>#REF!</v>
      </c>
      <c r="AN13" s="460" t="e">
        <f t="shared" si="14"/>
        <v>#REF!</v>
      </c>
      <c r="AO13" s="544" t="e">
        <f>#REF!</f>
        <v>#REF!</v>
      </c>
      <c r="AP13" s="389"/>
      <c r="AQ13" s="460" t="e">
        <f t="shared" ref="AQ13" si="23">AM13*AO13</f>
        <v>#REF!</v>
      </c>
      <c r="AR13" s="460" t="e">
        <f t="shared" ref="AR13" si="24">AN13*AO13</f>
        <v>#REF!</v>
      </c>
    </row>
    <row r="14" spans="1:44" hidden="1">
      <c r="A14" s="444">
        <v>3</v>
      </c>
      <c r="B14" s="445" t="s">
        <v>691</v>
      </c>
      <c r="C14" s="446"/>
      <c r="D14" s="446"/>
      <c r="F14" s="448"/>
      <c r="G14" s="446">
        <f>SUM(G15:G18)</f>
        <v>528804.59703135642</v>
      </c>
      <c r="H14" s="446" t="e">
        <f>SUM(H15:H18)</f>
        <v>#REF!</v>
      </c>
      <c r="I14" s="448"/>
      <c r="J14" s="449"/>
      <c r="K14" s="447"/>
      <c r="L14" s="447" t="e">
        <f>SUM(L15:L15)</f>
        <v>#REF!</v>
      </c>
      <c r="M14" s="474"/>
      <c r="N14" s="448"/>
      <c r="O14" s="446">
        <f>SUM(O15:O18)</f>
        <v>496507.09453610471</v>
      </c>
      <c r="P14" s="446" t="e">
        <f>SUM(P15:P18)</f>
        <v>#REF!</v>
      </c>
      <c r="Q14" s="448"/>
      <c r="R14" s="449"/>
      <c r="S14" s="447"/>
      <c r="T14" s="447" t="e">
        <f>SUM(T15:T15)</f>
        <v>#REF!</v>
      </c>
      <c r="V14" s="448"/>
      <c r="W14" s="446">
        <f>SUM(W15:W18)</f>
        <v>394297.2439887551</v>
      </c>
      <c r="X14" s="446" t="e">
        <f>SUM(X15:X18)</f>
        <v>#REF!</v>
      </c>
      <c r="Y14" s="448"/>
      <c r="Z14" s="449"/>
      <c r="AA14" s="447"/>
      <c r="AB14" s="447" t="e">
        <f>SUM(AB15:AB15)</f>
        <v>#REF!</v>
      </c>
      <c r="AD14" s="448"/>
      <c r="AE14" s="446">
        <f>SUM(AE15:AE18)</f>
        <v>306269.56206399034</v>
      </c>
      <c r="AF14" s="446" t="e">
        <f>SUM(AF15:AF18)</f>
        <v>#REF!</v>
      </c>
      <c r="AG14" s="448"/>
      <c r="AH14" s="449"/>
      <c r="AI14" s="447"/>
      <c r="AJ14" s="447" t="e">
        <f>SUM(AJ15:AJ15)</f>
        <v>#REF!</v>
      </c>
      <c r="AL14" s="448"/>
      <c r="AM14" s="446">
        <f>SUM(AM15:AM18)</f>
        <v>306269.56206399034</v>
      </c>
      <c r="AN14" s="446" t="e">
        <f>SUM(AN15:AN18)</f>
        <v>#REF!</v>
      </c>
      <c r="AO14" s="448"/>
      <c r="AP14" s="449"/>
      <c r="AQ14" s="447"/>
      <c r="AR14" s="447" t="e">
        <f>SUM(AR15:AR15)</f>
        <v>#REF!</v>
      </c>
    </row>
    <row r="15" spans="1:44" ht="13.5" hidden="1" customHeight="1">
      <c r="A15" s="454"/>
      <c r="B15" s="501" t="s">
        <v>246</v>
      </c>
      <c r="C15" s="391" t="s">
        <v>239</v>
      </c>
      <c r="D15" s="456">
        <f>VLOOKUP(B15,'I-E-R'!$B$4:$D$9,3,0)</f>
        <v>162035.4107648725</v>
      </c>
      <c r="E15" s="457"/>
      <c r="F15" s="458">
        <f>SUM(F11:F13)</f>
        <v>1.1110283159463488</v>
      </c>
      <c r="G15" s="459">
        <f>$D15*F15</f>
        <v>180025.92954577116</v>
      </c>
      <c r="H15" s="460" t="e">
        <f xml:space="preserve"> G15/$C$1</f>
        <v>#REF!</v>
      </c>
      <c r="I15" s="461" t="e">
        <f>#REF!</f>
        <v>#REF!</v>
      </c>
      <c r="J15" s="462"/>
      <c r="K15" s="460" t="e">
        <f>G15*I15</f>
        <v>#REF!</v>
      </c>
      <c r="L15" s="460" t="e">
        <f>H15*I15</f>
        <v>#REF!</v>
      </c>
      <c r="M15" s="475"/>
      <c r="N15" s="458">
        <f>SUM(N11:N13)</f>
        <v>1.1110283159463488</v>
      </c>
      <c r="O15" s="459">
        <f>$D15*N15</f>
        <v>180025.92954577116</v>
      </c>
      <c r="P15" s="460" t="e">
        <f xml:space="preserve"> O15/$C$1</f>
        <v>#REF!</v>
      </c>
      <c r="Q15" s="461" t="e">
        <f>#REF!</f>
        <v>#REF!</v>
      </c>
      <c r="R15" s="462"/>
      <c r="S15" s="460" t="e">
        <f>O15*Q15</f>
        <v>#REF!</v>
      </c>
      <c r="T15" s="460" t="e">
        <f>P15*Q15</f>
        <v>#REF!</v>
      </c>
      <c r="V15" s="458">
        <f>SUM(V11:V13)</f>
        <v>0.55551415797317438</v>
      </c>
      <c r="W15" s="459">
        <f>$D15*V15</f>
        <v>90012.964772885578</v>
      </c>
      <c r="X15" s="460" t="e">
        <f xml:space="preserve"> W15/$C$1</f>
        <v>#REF!</v>
      </c>
      <c r="Y15" s="461" t="e">
        <f>#REF!</f>
        <v>#REF!</v>
      </c>
      <c r="Z15" s="462"/>
      <c r="AA15" s="460" t="e">
        <f>W15*Y15</f>
        <v>#REF!</v>
      </c>
      <c r="AB15" s="460" t="e">
        <f>X15*Y15</f>
        <v>#REF!</v>
      </c>
      <c r="AD15" s="458">
        <f>SUM(AD11:AD13)</f>
        <v>0.55551415797317438</v>
      </c>
      <c r="AE15" s="459">
        <f>$D15*AD15</f>
        <v>90012.964772885578</v>
      </c>
      <c r="AF15" s="460" t="e">
        <f xml:space="preserve"> AE15/$C$1</f>
        <v>#REF!</v>
      </c>
      <c r="AG15" s="461" t="e">
        <f>#REF!</f>
        <v>#REF!</v>
      </c>
      <c r="AH15" s="462"/>
      <c r="AI15" s="460" t="e">
        <f>AE15*AG15</f>
        <v>#REF!</v>
      </c>
      <c r="AJ15" s="460" t="e">
        <f>AF15*AG15</f>
        <v>#REF!</v>
      </c>
      <c r="AL15" s="458">
        <f>SUM(AL11:AL13)</f>
        <v>0.55551415797317438</v>
      </c>
      <c r="AM15" s="459">
        <f>$D15*AL15</f>
        <v>90012.964772885578</v>
      </c>
      <c r="AN15" s="460" t="e">
        <f xml:space="preserve"> AM15/$C$1</f>
        <v>#REF!</v>
      </c>
      <c r="AO15" s="461" t="e">
        <f>#REF!</f>
        <v>#REF!</v>
      </c>
      <c r="AP15" s="462"/>
      <c r="AQ15" s="460" t="e">
        <f>AM15*AO15</f>
        <v>#REF!</v>
      </c>
      <c r="AR15" s="460" t="e">
        <f>AN15*AO15</f>
        <v>#REF!</v>
      </c>
    </row>
    <row r="16" spans="1:44" hidden="1">
      <c r="A16" s="454"/>
      <c r="B16" s="501" t="s">
        <v>553</v>
      </c>
      <c r="C16" s="391" t="s">
        <v>239</v>
      </c>
      <c r="D16" s="456">
        <f>VLOOKUP(B16,'I-E-R'!$B$4:$D$9,3,0)</f>
        <v>32297.502495251658</v>
      </c>
      <c r="E16" s="457"/>
      <c r="F16" s="692">
        <f>'E-T'!L3</f>
        <v>3</v>
      </c>
      <c r="G16" s="459">
        <f>$D16*F16</f>
        <v>96892.507485754977</v>
      </c>
      <c r="H16" s="460" t="e">
        <f xml:space="preserve"> G16/$C$1</f>
        <v>#REF!</v>
      </c>
      <c r="I16" s="461" t="e">
        <f>#REF!</f>
        <v>#REF!</v>
      </c>
      <c r="J16" s="465"/>
      <c r="K16" s="460" t="e">
        <f>G16*I16</f>
        <v>#REF!</v>
      </c>
      <c r="L16" s="460" t="e">
        <f>H16*I16</f>
        <v>#REF!</v>
      </c>
      <c r="M16" s="475"/>
      <c r="N16" s="692">
        <f>'E-T'!L4</f>
        <v>2</v>
      </c>
      <c r="O16" s="459">
        <f>$D16*N16</f>
        <v>64595.004990503316</v>
      </c>
      <c r="P16" s="460" t="e">
        <f xml:space="preserve"> O16/$C$1</f>
        <v>#REF!</v>
      </c>
      <c r="Q16" s="461" t="e">
        <f>#REF!</f>
        <v>#REF!</v>
      </c>
      <c r="R16" s="465"/>
      <c r="S16" s="460" t="e">
        <f>O16*Q16</f>
        <v>#REF!</v>
      </c>
      <c r="T16" s="460" t="e">
        <f>P16*Q16</f>
        <v>#REF!</v>
      </c>
      <c r="V16" s="692">
        <f>+'E-T'!L5</f>
        <v>2</v>
      </c>
      <c r="W16" s="459">
        <f>$D16*V16</f>
        <v>64595.004990503316</v>
      </c>
      <c r="X16" s="460" t="e">
        <f xml:space="preserve"> W16/$C$1</f>
        <v>#REF!</v>
      </c>
      <c r="Y16" s="461" t="e">
        <f>#REF!</f>
        <v>#REF!</v>
      </c>
      <c r="Z16" s="465"/>
      <c r="AA16" s="460" t="e">
        <f>W16*Y16</f>
        <v>#REF!</v>
      </c>
      <c r="AB16" s="460" t="e">
        <f>X16*Y16</f>
        <v>#REF!</v>
      </c>
      <c r="AD16" s="692">
        <f>+'E-T'!L6</f>
        <v>2</v>
      </c>
      <c r="AE16" s="459">
        <f>$D16*AD16</f>
        <v>64595.004990503316</v>
      </c>
      <c r="AF16" s="460" t="e">
        <f xml:space="preserve"> AE16/$C$1</f>
        <v>#REF!</v>
      </c>
      <c r="AG16" s="461" t="e">
        <f>#REF!</f>
        <v>#REF!</v>
      </c>
      <c r="AH16" s="465"/>
      <c r="AI16" s="460" t="e">
        <f>AE16*AG16</f>
        <v>#REF!</v>
      </c>
      <c r="AJ16" s="460" t="e">
        <f>AF16*AG16</f>
        <v>#REF!</v>
      </c>
      <c r="AL16" s="692">
        <f>+'E-T'!L7</f>
        <v>2</v>
      </c>
      <c r="AM16" s="459">
        <f>$D16*AL16</f>
        <v>64595.004990503316</v>
      </c>
      <c r="AN16" s="460" t="e">
        <f xml:space="preserve"> AM16/$C$1</f>
        <v>#REF!</v>
      </c>
      <c r="AO16" s="461" t="e">
        <f>#REF!</f>
        <v>#REF!</v>
      </c>
      <c r="AP16" s="465"/>
      <c r="AQ16" s="460" t="e">
        <f>AM16*AO16</f>
        <v>#REF!</v>
      </c>
      <c r="AR16" s="460" t="e">
        <f>AN16*AO16</f>
        <v>#REF!</v>
      </c>
    </row>
    <row r="17" spans="1:44" hidden="1">
      <c r="A17" s="463"/>
      <c r="B17" s="501" t="s">
        <v>1825</v>
      </c>
      <c r="C17" s="391" t="s">
        <v>239</v>
      </c>
      <c r="D17" s="456">
        <f>VLOOKUP(B17,'I-E-R'!$B$4:$D$9,3,0)</f>
        <v>176055.36384952953</v>
      </c>
      <c r="E17" s="457"/>
      <c r="F17" s="692">
        <f>+'E-T'!M3</f>
        <v>1</v>
      </c>
      <c r="G17" s="459">
        <f>$D17*F17</f>
        <v>176055.36384952953</v>
      </c>
      <c r="H17" s="460" t="e">
        <f xml:space="preserve"> G17/$C$1</f>
        <v>#REF!</v>
      </c>
      <c r="I17" s="461" t="e">
        <f>#REF!</f>
        <v>#REF!</v>
      </c>
      <c r="J17" s="465"/>
      <c r="K17" s="460" t="e">
        <f>G17*I17</f>
        <v>#REF!</v>
      </c>
      <c r="L17" s="460" t="e">
        <f>H17*I17</f>
        <v>#REF!</v>
      </c>
      <c r="M17" s="475"/>
      <c r="N17" s="692">
        <f>+'E-T'!M4</f>
        <v>1</v>
      </c>
      <c r="O17" s="459">
        <f>$D17*N17</f>
        <v>176055.36384952953</v>
      </c>
      <c r="P17" s="460" t="e">
        <f xml:space="preserve"> O17/$C$1</f>
        <v>#REF!</v>
      </c>
      <c r="Q17" s="461" t="e">
        <f>#REF!</f>
        <v>#REF!</v>
      </c>
      <c r="R17" s="465"/>
      <c r="S17" s="460" t="e">
        <f>O17*Q17</f>
        <v>#REF!</v>
      </c>
      <c r="T17" s="460" t="e">
        <f>P17*Q17</f>
        <v>#REF!</v>
      </c>
      <c r="V17" s="692">
        <f>+'E-T'!P5</f>
        <v>0.5</v>
      </c>
      <c r="W17" s="459">
        <f>$D17*V17</f>
        <v>88027.681924764765</v>
      </c>
      <c r="X17" s="460" t="e">
        <f xml:space="preserve"> W17/$C$1</f>
        <v>#REF!</v>
      </c>
      <c r="Y17" s="461" t="e">
        <f>#REF!</f>
        <v>#REF!</v>
      </c>
      <c r="Z17" s="465"/>
      <c r="AA17" s="460" t="e">
        <f>W17*Y17</f>
        <v>#REF!</v>
      </c>
      <c r="AB17" s="460" t="e">
        <f>X17*Y17</f>
        <v>#REF!</v>
      </c>
      <c r="AD17" s="692">
        <f>+'E-T'!P6</f>
        <v>0</v>
      </c>
      <c r="AE17" s="459">
        <f>$D17*AD17</f>
        <v>0</v>
      </c>
      <c r="AF17" s="460" t="e">
        <f xml:space="preserve"> AE17/$C$1</f>
        <v>#REF!</v>
      </c>
      <c r="AG17" s="461" t="e">
        <f>#REF!</f>
        <v>#REF!</v>
      </c>
      <c r="AH17" s="465"/>
      <c r="AI17" s="460" t="e">
        <f>AE17*AG17</f>
        <v>#REF!</v>
      </c>
      <c r="AJ17" s="460" t="e">
        <f>AF17*AG17</f>
        <v>#REF!</v>
      </c>
      <c r="AL17" s="692">
        <f>+'E-T'!P7</f>
        <v>0</v>
      </c>
      <c r="AM17" s="459">
        <f>$D17*AL17</f>
        <v>0</v>
      </c>
      <c r="AN17" s="460" t="e">
        <f xml:space="preserve"> AM17/$C$1</f>
        <v>#REF!</v>
      </c>
      <c r="AO17" s="461" t="e">
        <f>#REF!</f>
        <v>#REF!</v>
      </c>
      <c r="AP17" s="465"/>
      <c r="AQ17" s="460" t="e">
        <f>AM17*AO17</f>
        <v>#REF!</v>
      </c>
      <c r="AR17" s="460" t="e">
        <f>AN17*AO17</f>
        <v>#REF!</v>
      </c>
    </row>
    <row r="18" spans="1:44" ht="13.5" hidden="1" customHeight="1">
      <c r="A18" s="454"/>
      <c r="B18" s="501" t="s">
        <v>427</v>
      </c>
      <c r="C18" s="391" t="s">
        <v>239</v>
      </c>
      <c r="D18" s="456">
        <f>'C-M-V'!$K$74+'I-E-R'!$D$6</f>
        <v>151661.59230060145</v>
      </c>
      <c r="E18" s="457"/>
      <c r="F18" s="458">
        <f>+'E-T'!P3</f>
        <v>0.5</v>
      </c>
      <c r="G18" s="459">
        <f>$D18*F18</f>
        <v>75830.796150300725</v>
      </c>
      <c r="H18" s="460" t="e">
        <f t="shared" ref="H18" si="25" xml:space="preserve"> G18/$C$1</f>
        <v>#REF!</v>
      </c>
      <c r="I18" s="461" t="e">
        <f>#REF!</f>
        <v>#REF!</v>
      </c>
      <c r="J18" s="462"/>
      <c r="K18" s="460" t="e">
        <f t="shared" ref="K18" si="26">G18*I18</f>
        <v>#REF!</v>
      </c>
      <c r="L18" s="460" t="e">
        <f t="shared" ref="L18" si="27">H18*I18</f>
        <v>#REF!</v>
      </c>
      <c r="M18" s="475"/>
      <c r="N18" s="458">
        <f>+'E-T'!P4</f>
        <v>0.5</v>
      </c>
      <c r="O18" s="459">
        <f>$D18*N18</f>
        <v>75830.796150300725</v>
      </c>
      <c r="P18" s="460" t="e">
        <f t="shared" ref="P18" si="28" xml:space="preserve"> O18/$C$1</f>
        <v>#REF!</v>
      </c>
      <c r="Q18" s="461" t="e">
        <f>#REF!</f>
        <v>#REF!</v>
      </c>
      <c r="R18" s="462"/>
      <c r="S18" s="460" t="e">
        <f t="shared" ref="S18" si="29">O18*Q18</f>
        <v>#REF!</v>
      </c>
      <c r="T18" s="460" t="e">
        <f t="shared" ref="T18" si="30">P18*Q18</f>
        <v>#REF!</v>
      </c>
      <c r="V18" s="458">
        <f>+'E-T'!M5</f>
        <v>1</v>
      </c>
      <c r="W18" s="459">
        <f>$D18*V18</f>
        <v>151661.59230060145</v>
      </c>
      <c r="X18" s="460" t="e">
        <f t="shared" ref="X18" si="31" xml:space="preserve"> W18/$C$1</f>
        <v>#REF!</v>
      </c>
      <c r="Y18" s="461" t="e">
        <f>#REF!</f>
        <v>#REF!</v>
      </c>
      <c r="Z18" s="462"/>
      <c r="AA18" s="460" t="e">
        <f t="shared" ref="AA18" si="32">W18*Y18</f>
        <v>#REF!</v>
      </c>
      <c r="AB18" s="460" t="e">
        <f t="shared" ref="AB18" si="33">X18*Y18</f>
        <v>#REF!</v>
      </c>
      <c r="AD18" s="458">
        <f>+'E-T'!M6</f>
        <v>1</v>
      </c>
      <c r="AE18" s="459">
        <f>$D18*AD18</f>
        <v>151661.59230060145</v>
      </c>
      <c r="AF18" s="460" t="e">
        <f t="shared" ref="AF18" si="34" xml:space="preserve"> AE18/$C$1</f>
        <v>#REF!</v>
      </c>
      <c r="AG18" s="461" t="e">
        <f>#REF!</f>
        <v>#REF!</v>
      </c>
      <c r="AH18" s="462"/>
      <c r="AI18" s="460" t="e">
        <f t="shared" ref="AI18" si="35">AE18*AG18</f>
        <v>#REF!</v>
      </c>
      <c r="AJ18" s="460" t="e">
        <f t="shared" ref="AJ18" si="36">AF18*AG18</f>
        <v>#REF!</v>
      </c>
      <c r="AL18" s="458">
        <f>+'E-T'!M7</f>
        <v>1</v>
      </c>
      <c r="AM18" s="459">
        <f>$D18*AL18</f>
        <v>151661.59230060145</v>
      </c>
      <c r="AN18" s="460" t="e">
        <f t="shared" ref="AN18" si="37" xml:space="preserve"> AM18/$C$1</f>
        <v>#REF!</v>
      </c>
      <c r="AO18" s="461" t="e">
        <f>#REF!</f>
        <v>#REF!</v>
      </c>
      <c r="AP18" s="462"/>
      <c r="AQ18" s="460" t="e">
        <f t="shared" ref="AQ18" si="38">AM18*AO18</f>
        <v>#REF!</v>
      </c>
      <c r="AR18" s="460" t="e">
        <f t="shared" ref="AR18" si="39">AN18*AO18</f>
        <v>#REF!</v>
      </c>
    </row>
    <row r="19" spans="1:44" hidden="1">
      <c r="A19" s="444">
        <v>4</v>
      </c>
      <c r="B19" s="445" t="s">
        <v>367</v>
      </c>
      <c r="C19" s="446"/>
      <c r="D19" s="446"/>
      <c r="E19" s="392"/>
      <c r="F19" s="448"/>
      <c r="G19" s="447">
        <f>SUM(G20:G22)</f>
        <v>210461.63120486072</v>
      </c>
      <c r="H19" s="447" t="e">
        <f>SUM(H20:H22)</f>
        <v>#REF!</v>
      </c>
      <c r="I19" s="448"/>
      <c r="J19" s="449"/>
      <c r="K19" s="447"/>
      <c r="L19" s="447" t="e">
        <f>SUM(L20:L21)</f>
        <v>#REF!</v>
      </c>
      <c r="M19" s="474"/>
      <c r="N19" s="448"/>
      <c r="O19" s="447">
        <f>SUM(O20:O22)</f>
        <v>173489.63120486072</v>
      </c>
      <c r="P19" s="447" t="e">
        <f>SUM(P20:P22)</f>
        <v>#REF!</v>
      </c>
      <c r="Q19" s="448"/>
      <c r="R19" s="449"/>
      <c r="S19" s="447"/>
      <c r="T19" s="447" t="e">
        <f>SUM(T20:T21)</f>
        <v>#REF!</v>
      </c>
      <c r="V19" s="448"/>
      <c r="W19" s="447">
        <f>SUM(W20:W22)</f>
        <v>211419.85406396881</v>
      </c>
      <c r="X19" s="447" t="e">
        <f>SUM(X20:X22)</f>
        <v>#REF!</v>
      </c>
      <c r="Y19" s="448"/>
      <c r="Z19" s="449"/>
      <c r="AA19" s="447"/>
      <c r="AB19" s="447" t="e">
        <f>SUM(AB20:AB21)</f>
        <v>#REF!</v>
      </c>
      <c r="AD19" s="448"/>
      <c r="AE19" s="447">
        <f>SUM(AE20:AE22)</f>
        <v>211419.85406396881</v>
      </c>
      <c r="AF19" s="447" t="e">
        <f>SUM(AF20:AF22)</f>
        <v>#REF!</v>
      </c>
      <c r="AG19" s="448"/>
      <c r="AH19" s="449"/>
      <c r="AI19" s="447"/>
      <c r="AJ19" s="447" t="e">
        <f>SUM(AJ20:AJ21)</f>
        <v>#REF!</v>
      </c>
      <c r="AL19" s="448"/>
      <c r="AM19" s="447">
        <f>SUM(AM20:AM22)</f>
        <v>211419.85406396881</v>
      </c>
      <c r="AN19" s="447" t="e">
        <f>SUM(AN20:AN22)</f>
        <v>#REF!</v>
      </c>
      <c r="AO19" s="448"/>
      <c r="AP19" s="449"/>
      <c r="AQ19" s="447"/>
      <c r="AR19" s="447" t="e">
        <f>SUM(AR20:AR21)</f>
        <v>#REF!</v>
      </c>
    </row>
    <row r="20" spans="1:44" hidden="1">
      <c r="A20" s="454"/>
      <c r="B20" s="455" t="s">
        <v>1671</v>
      </c>
      <c r="C20" s="391" t="s">
        <v>239</v>
      </c>
      <c r="D20" s="456">
        <f>'C-L'!$D$17</f>
        <v>36972</v>
      </c>
      <c r="E20" s="457"/>
      <c r="F20" s="458">
        <f>F16</f>
        <v>3</v>
      </c>
      <c r="G20" s="459">
        <f>$D20*F20</f>
        <v>110916</v>
      </c>
      <c r="H20" s="460" t="e">
        <f t="shared" ref="H20:H22" si="40" xml:space="preserve"> G20/$C$1</f>
        <v>#REF!</v>
      </c>
      <c r="I20" s="461" t="e">
        <f>#REF!</f>
        <v>#REF!</v>
      </c>
      <c r="J20" s="462"/>
      <c r="K20" s="460" t="e">
        <f t="shared" ref="K20:K22" si="41">G20*I20</f>
        <v>#REF!</v>
      </c>
      <c r="L20" s="460" t="e">
        <f t="shared" ref="L20:L22" si="42">H20*I20</f>
        <v>#REF!</v>
      </c>
      <c r="M20" s="475"/>
      <c r="N20" s="458">
        <f>N16</f>
        <v>2</v>
      </c>
      <c r="O20" s="459">
        <f>$D20*N20</f>
        <v>73944</v>
      </c>
      <c r="P20" s="460" t="e">
        <f t="shared" ref="P20:P22" si="43" xml:space="preserve"> O20/$C$1</f>
        <v>#REF!</v>
      </c>
      <c r="Q20" s="461" t="e">
        <f>#REF!</f>
        <v>#REF!</v>
      </c>
      <c r="R20" s="462"/>
      <c r="S20" s="460" t="e">
        <f t="shared" ref="S20:S22" si="44">O20*Q20</f>
        <v>#REF!</v>
      </c>
      <c r="T20" s="460" t="e">
        <f t="shared" ref="T20:T22" si="45">P20*Q20</f>
        <v>#REF!</v>
      </c>
      <c r="V20" s="458">
        <f>V16</f>
        <v>2</v>
      </c>
      <c r="W20" s="459">
        <f>$D20*V20</f>
        <v>73944</v>
      </c>
      <c r="X20" s="460" t="e">
        <f t="shared" ref="X20:X22" si="46" xml:space="preserve"> W20/$C$1</f>
        <v>#REF!</v>
      </c>
      <c r="Y20" s="461" t="e">
        <f>#REF!</f>
        <v>#REF!</v>
      </c>
      <c r="Z20" s="462"/>
      <c r="AA20" s="460" t="e">
        <f t="shared" ref="AA20:AA22" si="47">W20*Y20</f>
        <v>#REF!</v>
      </c>
      <c r="AB20" s="460" t="e">
        <f t="shared" ref="AB20:AB22" si="48">X20*Y20</f>
        <v>#REF!</v>
      </c>
      <c r="AD20" s="458">
        <f>AD16</f>
        <v>2</v>
      </c>
      <c r="AE20" s="459">
        <f>$D20*AD20</f>
        <v>73944</v>
      </c>
      <c r="AF20" s="460" t="e">
        <f t="shared" ref="AF20:AF22" si="49" xml:space="preserve"> AE20/$C$1</f>
        <v>#REF!</v>
      </c>
      <c r="AG20" s="461" t="e">
        <f>#REF!</f>
        <v>#REF!</v>
      </c>
      <c r="AH20" s="462"/>
      <c r="AI20" s="460" t="e">
        <f t="shared" ref="AI20:AI22" si="50">AE20*AG20</f>
        <v>#REF!</v>
      </c>
      <c r="AJ20" s="460" t="e">
        <f t="shared" ref="AJ20:AJ22" si="51">AF20*AG20</f>
        <v>#REF!</v>
      </c>
      <c r="AL20" s="458">
        <f>AL16</f>
        <v>2</v>
      </c>
      <c r="AM20" s="459">
        <f>$D20*AL20</f>
        <v>73944</v>
      </c>
      <c r="AN20" s="460" t="e">
        <f t="shared" ref="AN20:AN22" si="52" xml:space="preserve"> AM20/$C$1</f>
        <v>#REF!</v>
      </c>
      <c r="AO20" s="461" t="e">
        <f>#REF!</f>
        <v>#REF!</v>
      </c>
      <c r="AP20" s="462"/>
      <c r="AQ20" s="460" t="e">
        <f t="shared" ref="AQ20:AQ22" si="53">AM20*AO20</f>
        <v>#REF!</v>
      </c>
      <c r="AR20" s="460" t="e">
        <f t="shared" ref="AR20:AR22" si="54">AN20*AO20</f>
        <v>#REF!</v>
      </c>
    </row>
    <row r="21" spans="1:44" hidden="1">
      <c r="A21" s="454"/>
      <c r="B21" s="455" t="s">
        <v>1672</v>
      </c>
      <c r="C21" s="391" t="s">
        <v>239</v>
      </c>
      <c r="D21" s="464">
        <f>'C-L'!$D$18</f>
        <v>36972</v>
      </c>
      <c r="E21" s="457"/>
      <c r="F21" s="692">
        <f>F15</f>
        <v>1.1110283159463488</v>
      </c>
      <c r="G21" s="459">
        <f>$D21*F21</f>
        <v>41076.938897168409</v>
      </c>
      <c r="H21" s="460" t="e">
        <f t="shared" si="40"/>
        <v>#REF!</v>
      </c>
      <c r="I21" s="461" t="e">
        <f>#REF!</f>
        <v>#REF!</v>
      </c>
      <c r="J21" s="465"/>
      <c r="K21" s="460" t="e">
        <f t="shared" si="41"/>
        <v>#REF!</v>
      </c>
      <c r="L21" s="460" t="e">
        <f t="shared" si="42"/>
        <v>#REF!</v>
      </c>
      <c r="M21" s="475"/>
      <c r="N21" s="692">
        <f>N15</f>
        <v>1.1110283159463488</v>
      </c>
      <c r="O21" s="459">
        <f>$D21*N21</f>
        <v>41076.938897168409</v>
      </c>
      <c r="P21" s="460" t="e">
        <f t="shared" si="43"/>
        <v>#REF!</v>
      </c>
      <c r="Q21" s="461" t="e">
        <f>#REF!</f>
        <v>#REF!</v>
      </c>
      <c r="R21" s="465"/>
      <c r="S21" s="460" t="e">
        <f t="shared" si="44"/>
        <v>#REF!</v>
      </c>
      <c r="T21" s="460" t="e">
        <f t="shared" si="45"/>
        <v>#REF!</v>
      </c>
      <c r="V21" s="692">
        <f>V15</f>
        <v>0.55551415797317438</v>
      </c>
      <c r="W21" s="459">
        <f>$D21*V21</f>
        <v>20538.469448584205</v>
      </c>
      <c r="X21" s="460" t="e">
        <f t="shared" si="46"/>
        <v>#REF!</v>
      </c>
      <c r="Y21" s="461" t="e">
        <f>#REF!</f>
        <v>#REF!</v>
      </c>
      <c r="Z21" s="465"/>
      <c r="AA21" s="460" t="e">
        <f t="shared" si="47"/>
        <v>#REF!</v>
      </c>
      <c r="AB21" s="460" t="e">
        <f t="shared" si="48"/>
        <v>#REF!</v>
      </c>
      <c r="AD21" s="692">
        <f>AD15</f>
        <v>0.55551415797317438</v>
      </c>
      <c r="AE21" s="459">
        <f>$D21*AD21</f>
        <v>20538.469448584205</v>
      </c>
      <c r="AF21" s="460" t="e">
        <f t="shared" si="49"/>
        <v>#REF!</v>
      </c>
      <c r="AG21" s="461" t="e">
        <f>#REF!</f>
        <v>#REF!</v>
      </c>
      <c r="AH21" s="465"/>
      <c r="AI21" s="460" t="e">
        <f t="shared" si="50"/>
        <v>#REF!</v>
      </c>
      <c r="AJ21" s="460" t="e">
        <f t="shared" si="51"/>
        <v>#REF!</v>
      </c>
      <c r="AL21" s="692">
        <f>AL15</f>
        <v>0.55551415797317438</v>
      </c>
      <c r="AM21" s="459">
        <f>$D21*AL21</f>
        <v>20538.469448584205</v>
      </c>
      <c r="AN21" s="460" t="e">
        <f t="shared" si="52"/>
        <v>#REF!</v>
      </c>
      <c r="AO21" s="461" t="e">
        <f>#REF!</f>
        <v>#REF!</v>
      </c>
      <c r="AP21" s="465"/>
      <c r="AQ21" s="460" t="e">
        <f t="shared" si="53"/>
        <v>#REF!</v>
      </c>
      <c r="AR21" s="460" t="e">
        <f t="shared" si="54"/>
        <v>#REF!</v>
      </c>
    </row>
    <row r="22" spans="1:44" hidden="1">
      <c r="A22" s="454"/>
      <c r="B22" s="455" t="s">
        <v>552</v>
      </c>
      <c r="C22" s="391" t="s">
        <v>239</v>
      </c>
      <c r="D22" s="456">
        <f>'C-L'!$D$7</f>
        <v>116937.38461538461</v>
      </c>
      <c r="E22" s="457"/>
      <c r="F22" s="458">
        <f>F18</f>
        <v>0.5</v>
      </c>
      <c r="G22" s="459">
        <f>$D22*F22</f>
        <v>58468.692307692305</v>
      </c>
      <c r="H22" s="460" t="e">
        <f t="shared" si="40"/>
        <v>#REF!</v>
      </c>
      <c r="I22" s="461" t="e">
        <f>#REF!</f>
        <v>#REF!</v>
      </c>
      <c r="J22" s="462"/>
      <c r="K22" s="460" t="e">
        <f t="shared" si="41"/>
        <v>#REF!</v>
      </c>
      <c r="L22" s="460" t="e">
        <f t="shared" si="42"/>
        <v>#REF!</v>
      </c>
      <c r="M22" s="475"/>
      <c r="N22" s="458">
        <f>N18</f>
        <v>0.5</v>
      </c>
      <c r="O22" s="459">
        <f>$D22*N22</f>
        <v>58468.692307692305</v>
      </c>
      <c r="P22" s="460" t="e">
        <f t="shared" si="43"/>
        <v>#REF!</v>
      </c>
      <c r="Q22" s="461" t="e">
        <f>#REF!</f>
        <v>#REF!</v>
      </c>
      <c r="R22" s="462"/>
      <c r="S22" s="460" t="e">
        <f t="shared" si="44"/>
        <v>#REF!</v>
      </c>
      <c r="T22" s="460" t="e">
        <f t="shared" si="45"/>
        <v>#REF!</v>
      </c>
      <c r="V22" s="458">
        <f>V18</f>
        <v>1</v>
      </c>
      <c r="W22" s="459">
        <f>$D22*V22</f>
        <v>116937.38461538461</v>
      </c>
      <c r="X22" s="460" t="e">
        <f t="shared" si="46"/>
        <v>#REF!</v>
      </c>
      <c r="Y22" s="461" t="e">
        <f>#REF!</f>
        <v>#REF!</v>
      </c>
      <c r="Z22" s="462"/>
      <c r="AA22" s="460" t="e">
        <f t="shared" si="47"/>
        <v>#REF!</v>
      </c>
      <c r="AB22" s="460" t="e">
        <f t="shared" si="48"/>
        <v>#REF!</v>
      </c>
      <c r="AD22" s="458">
        <f>AD18</f>
        <v>1</v>
      </c>
      <c r="AE22" s="459">
        <f>$D22*AD22</f>
        <v>116937.38461538461</v>
      </c>
      <c r="AF22" s="460" t="e">
        <f t="shared" si="49"/>
        <v>#REF!</v>
      </c>
      <c r="AG22" s="461" t="e">
        <f>#REF!</f>
        <v>#REF!</v>
      </c>
      <c r="AH22" s="462"/>
      <c r="AI22" s="460" t="e">
        <f t="shared" si="50"/>
        <v>#REF!</v>
      </c>
      <c r="AJ22" s="460" t="e">
        <f t="shared" si="51"/>
        <v>#REF!</v>
      </c>
      <c r="AL22" s="458">
        <f>AL18</f>
        <v>1</v>
      </c>
      <c r="AM22" s="459">
        <f>$D22*AL22</f>
        <v>116937.38461538461</v>
      </c>
      <c r="AN22" s="460" t="e">
        <f t="shared" si="52"/>
        <v>#REF!</v>
      </c>
      <c r="AO22" s="461" t="e">
        <f>#REF!</f>
        <v>#REF!</v>
      </c>
      <c r="AP22" s="462"/>
      <c r="AQ22" s="460" t="e">
        <f t="shared" si="53"/>
        <v>#REF!</v>
      </c>
      <c r="AR22" s="460" t="e">
        <f t="shared" si="54"/>
        <v>#REF!</v>
      </c>
    </row>
    <row r="23" spans="1:44" hidden="1">
      <c r="A23" s="444">
        <v>5</v>
      </c>
      <c r="B23" s="445" t="s">
        <v>244</v>
      </c>
      <c r="C23" s="446"/>
      <c r="D23" s="450"/>
      <c r="E23" s="393"/>
      <c r="F23" s="448"/>
      <c r="G23" s="447" t="e">
        <f>SUM(G24:G28)</f>
        <v>#REF!</v>
      </c>
      <c r="H23" s="447" t="e">
        <f>SUM(H24:H28)</f>
        <v>#REF!</v>
      </c>
      <c r="I23" s="448"/>
      <c r="J23" s="449"/>
      <c r="K23" s="447"/>
      <c r="L23" s="447" t="e">
        <f>SUM(L24:L28)</f>
        <v>#REF!</v>
      </c>
      <c r="M23" s="474"/>
      <c r="N23" s="448"/>
      <c r="O23" s="447" t="e">
        <f>SUM(O24:O28)</f>
        <v>#REF!</v>
      </c>
      <c r="P23" s="447" t="e">
        <f>SUM(P24:P28)</f>
        <v>#REF!</v>
      </c>
      <c r="Q23" s="448"/>
      <c r="R23" s="449"/>
      <c r="S23" s="447"/>
      <c r="T23" s="447" t="e">
        <f>SUM(T24:T28)</f>
        <v>#REF!</v>
      </c>
      <c r="V23" s="448"/>
      <c r="W23" s="447" t="e">
        <f>SUM(W24:W28)</f>
        <v>#REF!</v>
      </c>
      <c r="X23" s="447" t="e">
        <f>SUM(X24:X28)</f>
        <v>#REF!</v>
      </c>
      <c r="Y23" s="448"/>
      <c r="Z23" s="449"/>
      <c r="AA23" s="447"/>
      <c r="AB23" s="447" t="e">
        <f>SUM(AB24:AB28)</f>
        <v>#REF!</v>
      </c>
      <c r="AD23" s="448"/>
      <c r="AE23" s="447" t="e">
        <f>SUM(AE24:AE28)</f>
        <v>#REF!</v>
      </c>
      <c r="AF23" s="447" t="e">
        <f>SUM(AF24:AF28)</f>
        <v>#REF!</v>
      </c>
      <c r="AG23" s="448"/>
      <c r="AH23" s="449"/>
      <c r="AI23" s="447"/>
      <c r="AJ23" s="447" t="e">
        <f>SUM(AJ24:AJ28)</f>
        <v>#REF!</v>
      </c>
      <c r="AL23" s="448"/>
      <c r="AM23" s="447" t="e">
        <f>SUM(AM24:AM28)</f>
        <v>#REF!</v>
      </c>
      <c r="AN23" s="447" t="e">
        <f>SUM(AN24:AN28)</f>
        <v>#REF!</v>
      </c>
      <c r="AO23" s="448"/>
      <c r="AP23" s="449"/>
      <c r="AQ23" s="447"/>
      <c r="AR23" s="447" t="e">
        <f>SUM(AR24:AR28)</f>
        <v>#REF!</v>
      </c>
    </row>
    <row r="24" spans="1:44" hidden="1">
      <c r="A24" s="454"/>
      <c r="B24" s="455" t="s">
        <v>442</v>
      </c>
      <c r="C24" s="391" t="s">
        <v>239</v>
      </c>
      <c r="D24" s="466">
        <f>VLOOKUP(B24,'I-M'!$B$4:$G$15,3,FALSE)</f>
        <v>4699.9375</v>
      </c>
      <c r="E24" s="467"/>
      <c r="F24" s="458" t="e">
        <f>ROUNDUP(F7,0)</f>
        <v>#REF!</v>
      </c>
      <c r="G24" s="459" t="e">
        <f>$D24*F24</f>
        <v>#REF!</v>
      </c>
      <c r="H24" s="460" t="e">
        <f xml:space="preserve"> G24/$C$1</f>
        <v>#REF!</v>
      </c>
      <c r="I24" s="461" t="e">
        <f>#REF!</f>
        <v>#REF!</v>
      </c>
      <c r="J24" s="462"/>
      <c r="K24" s="460" t="e">
        <f t="shared" ref="K24:K28" si="55">G24*I24</f>
        <v>#REF!</v>
      </c>
      <c r="L24" s="460" t="e">
        <f t="shared" ref="L24:L28" si="56">H24*I24</f>
        <v>#REF!</v>
      </c>
      <c r="M24" s="475"/>
      <c r="N24" s="458" t="e">
        <f>ROUNDUP(N7,0)</f>
        <v>#REF!</v>
      </c>
      <c r="O24" s="459" t="e">
        <f>$D24*N24</f>
        <v>#REF!</v>
      </c>
      <c r="P24" s="460" t="e">
        <f xml:space="preserve"> O24/$C$1</f>
        <v>#REF!</v>
      </c>
      <c r="Q24" s="461" t="e">
        <f>#REF!</f>
        <v>#REF!</v>
      </c>
      <c r="R24" s="462"/>
      <c r="S24" s="460" t="e">
        <f t="shared" ref="S24:S28" si="57">O24*Q24</f>
        <v>#REF!</v>
      </c>
      <c r="T24" s="460" t="e">
        <f t="shared" ref="T24:T28" si="58">P24*Q24</f>
        <v>#REF!</v>
      </c>
      <c r="V24" s="458" t="e">
        <f>ROUNDUP(V7,0)</f>
        <v>#REF!</v>
      </c>
      <c r="W24" s="459" t="e">
        <f>$D24*V24</f>
        <v>#REF!</v>
      </c>
      <c r="X24" s="460" t="e">
        <f xml:space="preserve"> W24/$C$1</f>
        <v>#REF!</v>
      </c>
      <c r="Y24" s="461" t="e">
        <f>#REF!</f>
        <v>#REF!</v>
      </c>
      <c r="Z24" s="462"/>
      <c r="AA24" s="460" t="e">
        <f t="shared" ref="AA24:AA28" si="59">W24*Y24</f>
        <v>#REF!</v>
      </c>
      <c r="AB24" s="460" t="e">
        <f t="shared" ref="AB24:AB28" si="60">X24*Y24</f>
        <v>#REF!</v>
      </c>
      <c r="AD24" s="458" t="e">
        <f>ROUNDUP(AD7,0)</f>
        <v>#REF!</v>
      </c>
      <c r="AE24" s="459" t="e">
        <f>$D24*AD24</f>
        <v>#REF!</v>
      </c>
      <c r="AF24" s="460" t="e">
        <f xml:space="preserve"> AE24/$C$1</f>
        <v>#REF!</v>
      </c>
      <c r="AG24" s="461" t="e">
        <f>#REF!</f>
        <v>#REF!</v>
      </c>
      <c r="AH24" s="462"/>
      <c r="AI24" s="460" t="e">
        <f t="shared" ref="AI24:AI28" si="61">AE24*AG24</f>
        <v>#REF!</v>
      </c>
      <c r="AJ24" s="460" t="e">
        <f t="shared" ref="AJ24:AJ28" si="62">AF24*AG24</f>
        <v>#REF!</v>
      </c>
      <c r="AL24" s="458" t="e">
        <f>ROUNDUP(AL7,0)</f>
        <v>#REF!</v>
      </c>
      <c r="AM24" s="459" t="e">
        <f>$D24*AL24</f>
        <v>#REF!</v>
      </c>
      <c r="AN24" s="460" t="e">
        <f xml:space="preserve"> AM24/$C$1</f>
        <v>#REF!</v>
      </c>
      <c r="AO24" s="461" t="e">
        <f>#REF!</f>
        <v>#REF!</v>
      </c>
      <c r="AP24" s="462"/>
      <c r="AQ24" s="460" t="e">
        <f t="shared" ref="AQ24:AQ28" si="63">AM24*AO24</f>
        <v>#REF!</v>
      </c>
      <c r="AR24" s="460" t="e">
        <f t="shared" ref="AR24:AR28" si="64">AN24*AO24</f>
        <v>#REF!</v>
      </c>
    </row>
    <row r="25" spans="1:44" hidden="1">
      <c r="A25" s="463"/>
      <c r="B25" s="455" t="s">
        <v>1656</v>
      </c>
      <c r="C25" s="391" t="s">
        <v>239</v>
      </c>
      <c r="D25" s="466">
        <f>VLOOKUP(B25,'I-M'!$B$4:$G$15,3,FALSE)</f>
        <v>4699.9375</v>
      </c>
      <c r="E25" s="467"/>
      <c r="F25" s="458">
        <f>ROUNDUP(F18,0)</f>
        <v>1</v>
      </c>
      <c r="G25" s="459">
        <f>$D25*F25</f>
        <v>4699.9375</v>
      </c>
      <c r="H25" s="460" t="e">
        <f t="shared" ref="H25:H28" si="65" xml:space="preserve"> G25/$C$1</f>
        <v>#REF!</v>
      </c>
      <c r="I25" s="461" t="e">
        <f>#REF!</f>
        <v>#REF!</v>
      </c>
      <c r="J25" s="462"/>
      <c r="K25" s="460" t="e">
        <f t="shared" si="55"/>
        <v>#REF!</v>
      </c>
      <c r="L25" s="460" t="e">
        <f t="shared" si="56"/>
        <v>#REF!</v>
      </c>
      <c r="M25" s="475"/>
      <c r="N25" s="458">
        <f>ROUNDUP(N18,0)</f>
        <v>1</v>
      </c>
      <c r="O25" s="459">
        <f>$D25*N25</f>
        <v>4699.9375</v>
      </c>
      <c r="P25" s="460" t="e">
        <f t="shared" ref="P25:P28" si="66" xml:space="preserve"> O25/$C$1</f>
        <v>#REF!</v>
      </c>
      <c r="Q25" s="461" t="e">
        <f>#REF!</f>
        <v>#REF!</v>
      </c>
      <c r="R25" s="462"/>
      <c r="S25" s="460" t="e">
        <f t="shared" si="57"/>
        <v>#REF!</v>
      </c>
      <c r="T25" s="460" t="e">
        <f t="shared" si="58"/>
        <v>#REF!</v>
      </c>
      <c r="V25" s="458">
        <f>ROUNDUP(V18,0)</f>
        <v>1</v>
      </c>
      <c r="W25" s="459">
        <f>$D25*V25</f>
        <v>4699.9375</v>
      </c>
      <c r="X25" s="460" t="e">
        <f t="shared" ref="X25:X28" si="67" xml:space="preserve"> W25/$C$1</f>
        <v>#REF!</v>
      </c>
      <c r="Y25" s="461" t="e">
        <f>#REF!</f>
        <v>#REF!</v>
      </c>
      <c r="Z25" s="462"/>
      <c r="AA25" s="460" t="e">
        <f t="shared" si="59"/>
        <v>#REF!</v>
      </c>
      <c r="AB25" s="460" t="e">
        <f t="shared" si="60"/>
        <v>#REF!</v>
      </c>
      <c r="AD25" s="458">
        <f>ROUNDUP(AD18,0)</f>
        <v>1</v>
      </c>
      <c r="AE25" s="459">
        <f>$D25*AD25</f>
        <v>4699.9375</v>
      </c>
      <c r="AF25" s="460" t="e">
        <f t="shared" ref="AF25:AF28" si="68" xml:space="preserve"> AE25/$C$1</f>
        <v>#REF!</v>
      </c>
      <c r="AG25" s="461" t="e">
        <f>#REF!</f>
        <v>#REF!</v>
      </c>
      <c r="AH25" s="462"/>
      <c r="AI25" s="460" t="e">
        <f t="shared" si="61"/>
        <v>#REF!</v>
      </c>
      <c r="AJ25" s="460" t="e">
        <f t="shared" si="62"/>
        <v>#REF!</v>
      </c>
      <c r="AL25" s="458">
        <f>ROUNDUP(AL18,0)</f>
        <v>1</v>
      </c>
      <c r="AM25" s="459">
        <f>$D25*AL25</f>
        <v>4699.9375</v>
      </c>
      <c r="AN25" s="460" t="e">
        <f t="shared" ref="AN25:AN28" si="69" xml:space="preserve"> AM25/$C$1</f>
        <v>#REF!</v>
      </c>
      <c r="AO25" s="461" t="e">
        <f>#REF!</f>
        <v>#REF!</v>
      </c>
      <c r="AP25" s="462"/>
      <c r="AQ25" s="460" t="e">
        <f t="shared" si="63"/>
        <v>#REF!</v>
      </c>
      <c r="AR25" s="460" t="e">
        <f t="shared" si="64"/>
        <v>#REF!</v>
      </c>
    </row>
    <row r="26" spans="1:44" hidden="1">
      <c r="A26" s="463"/>
      <c r="B26" s="455" t="s">
        <v>278</v>
      </c>
      <c r="C26" s="391" t="s">
        <v>239</v>
      </c>
      <c r="D26" s="466">
        <f>VLOOKUP(B26,'I-M'!$B$4:$G$15,3,FALSE)</f>
        <v>521.25</v>
      </c>
      <c r="E26" s="467"/>
      <c r="F26" s="458" t="e">
        <f>ROUNDUP(F7+F18,0)</f>
        <v>#REF!</v>
      </c>
      <c r="G26" s="459" t="e">
        <f>$D26*F26</f>
        <v>#REF!</v>
      </c>
      <c r="H26" s="460" t="e">
        <f t="shared" si="65"/>
        <v>#REF!</v>
      </c>
      <c r="I26" s="461" t="e">
        <f>#REF!</f>
        <v>#REF!</v>
      </c>
      <c r="J26" s="462"/>
      <c r="K26" s="460" t="e">
        <f t="shared" si="55"/>
        <v>#REF!</v>
      </c>
      <c r="L26" s="460" t="e">
        <f t="shared" si="56"/>
        <v>#REF!</v>
      </c>
      <c r="M26" s="475"/>
      <c r="N26" s="458" t="e">
        <f>ROUNDUP(N7+N18,0)</f>
        <v>#REF!</v>
      </c>
      <c r="O26" s="459" t="e">
        <f>$D26*N26</f>
        <v>#REF!</v>
      </c>
      <c r="P26" s="460" t="e">
        <f t="shared" si="66"/>
        <v>#REF!</v>
      </c>
      <c r="Q26" s="461" t="e">
        <f>#REF!</f>
        <v>#REF!</v>
      </c>
      <c r="R26" s="462"/>
      <c r="S26" s="460" t="e">
        <f t="shared" si="57"/>
        <v>#REF!</v>
      </c>
      <c r="T26" s="460" t="e">
        <f t="shared" si="58"/>
        <v>#REF!</v>
      </c>
      <c r="V26" s="458" t="e">
        <f>ROUNDUP(V7+V18,0)</f>
        <v>#REF!</v>
      </c>
      <c r="W26" s="459" t="e">
        <f>$D26*V26</f>
        <v>#REF!</v>
      </c>
      <c r="X26" s="460" t="e">
        <f t="shared" si="67"/>
        <v>#REF!</v>
      </c>
      <c r="Y26" s="461" t="e">
        <f>#REF!</f>
        <v>#REF!</v>
      </c>
      <c r="Z26" s="462"/>
      <c r="AA26" s="460" t="e">
        <f t="shared" si="59"/>
        <v>#REF!</v>
      </c>
      <c r="AB26" s="460" t="e">
        <f t="shared" si="60"/>
        <v>#REF!</v>
      </c>
      <c r="AD26" s="458" t="e">
        <f>ROUNDUP(AD7+AD18,0)</f>
        <v>#REF!</v>
      </c>
      <c r="AE26" s="459" t="e">
        <f>$D26*AD26</f>
        <v>#REF!</v>
      </c>
      <c r="AF26" s="460" t="e">
        <f t="shared" si="68"/>
        <v>#REF!</v>
      </c>
      <c r="AG26" s="461" t="e">
        <f>#REF!</f>
        <v>#REF!</v>
      </c>
      <c r="AH26" s="462"/>
      <c r="AI26" s="460" t="e">
        <f t="shared" si="61"/>
        <v>#REF!</v>
      </c>
      <c r="AJ26" s="460" t="e">
        <f t="shared" si="62"/>
        <v>#REF!</v>
      </c>
      <c r="AL26" s="458" t="e">
        <f>ROUNDUP(AL7+AL18,0)</f>
        <v>#REF!</v>
      </c>
      <c r="AM26" s="459" t="e">
        <f>$D26*AL26</f>
        <v>#REF!</v>
      </c>
      <c r="AN26" s="460" t="e">
        <f t="shared" si="69"/>
        <v>#REF!</v>
      </c>
      <c r="AO26" s="461" t="e">
        <f>#REF!</f>
        <v>#REF!</v>
      </c>
      <c r="AP26" s="462"/>
      <c r="AQ26" s="460" t="e">
        <f t="shared" si="63"/>
        <v>#REF!</v>
      </c>
      <c r="AR26" s="460" t="e">
        <f t="shared" si="64"/>
        <v>#REF!</v>
      </c>
    </row>
    <row r="27" spans="1:44" hidden="1">
      <c r="A27" s="463"/>
      <c r="B27" s="455" t="s">
        <v>392</v>
      </c>
      <c r="C27" s="391" t="s">
        <v>239</v>
      </c>
      <c r="D27" s="466">
        <f>VLOOKUP(B27,'I-M'!$B$4:$G$15,3,FALSE)</f>
        <v>1207.5625</v>
      </c>
      <c r="E27" s="467"/>
      <c r="F27" s="458" t="e">
        <f>ROUNDUP(F7,0)</f>
        <v>#REF!</v>
      </c>
      <c r="G27" s="459" t="e">
        <f>$D27*F27</f>
        <v>#REF!</v>
      </c>
      <c r="H27" s="460" t="e">
        <f t="shared" si="65"/>
        <v>#REF!</v>
      </c>
      <c r="I27" s="461" t="e">
        <f>#REF!</f>
        <v>#REF!</v>
      </c>
      <c r="J27" s="462"/>
      <c r="K27" s="460" t="e">
        <f t="shared" si="55"/>
        <v>#REF!</v>
      </c>
      <c r="L27" s="460" t="e">
        <f t="shared" si="56"/>
        <v>#REF!</v>
      </c>
      <c r="M27" s="475"/>
      <c r="N27" s="458" t="e">
        <f>ROUNDUP(N7,0)</f>
        <v>#REF!</v>
      </c>
      <c r="O27" s="459" t="e">
        <f>$D27*N27</f>
        <v>#REF!</v>
      </c>
      <c r="P27" s="460" t="e">
        <f t="shared" si="66"/>
        <v>#REF!</v>
      </c>
      <c r="Q27" s="461" t="e">
        <f>#REF!</f>
        <v>#REF!</v>
      </c>
      <c r="R27" s="462"/>
      <c r="S27" s="460" t="e">
        <f t="shared" si="57"/>
        <v>#REF!</v>
      </c>
      <c r="T27" s="460" t="e">
        <f t="shared" si="58"/>
        <v>#REF!</v>
      </c>
      <c r="V27" s="458" t="e">
        <f>ROUNDUP(V7,0)</f>
        <v>#REF!</v>
      </c>
      <c r="W27" s="459" t="e">
        <f>$D27*V27</f>
        <v>#REF!</v>
      </c>
      <c r="X27" s="460" t="e">
        <f t="shared" si="67"/>
        <v>#REF!</v>
      </c>
      <c r="Y27" s="461" t="e">
        <f>#REF!</f>
        <v>#REF!</v>
      </c>
      <c r="Z27" s="462"/>
      <c r="AA27" s="460" t="e">
        <f t="shared" si="59"/>
        <v>#REF!</v>
      </c>
      <c r="AB27" s="460" t="e">
        <f t="shared" si="60"/>
        <v>#REF!</v>
      </c>
      <c r="AD27" s="458" t="e">
        <f>ROUNDUP(AD7,0)</f>
        <v>#REF!</v>
      </c>
      <c r="AE27" s="459" t="e">
        <f>$D27*AD27</f>
        <v>#REF!</v>
      </c>
      <c r="AF27" s="460" t="e">
        <f t="shared" si="68"/>
        <v>#REF!</v>
      </c>
      <c r="AG27" s="461" t="e">
        <f>#REF!</f>
        <v>#REF!</v>
      </c>
      <c r="AH27" s="462"/>
      <c r="AI27" s="460" t="e">
        <f t="shared" si="61"/>
        <v>#REF!</v>
      </c>
      <c r="AJ27" s="460" t="e">
        <f t="shared" si="62"/>
        <v>#REF!</v>
      </c>
      <c r="AL27" s="458" t="e">
        <f>ROUNDUP(AL7,0)</f>
        <v>#REF!</v>
      </c>
      <c r="AM27" s="459" t="e">
        <f>$D27*AL27</f>
        <v>#REF!</v>
      </c>
      <c r="AN27" s="460" t="e">
        <f t="shared" si="69"/>
        <v>#REF!</v>
      </c>
      <c r="AO27" s="461" t="e">
        <f>#REF!</f>
        <v>#REF!</v>
      </c>
      <c r="AP27" s="462"/>
      <c r="AQ27" s="460" t="e">
        <f t="shared" si="63"/>
        <v>#REF!</v>
      </c>
      <c r="AR27" s="460" t="e">
        <f t="shared" si="64"/>
        <v>#REF!</v>
      </c>
    </row>
    <row r="28" spans="1:44" hidden="1">
      <c r="A28" s="454"/>
      <c r="B28" s="455" t="s">
        <v>1673</v>
      </c>
      <c r="C28" s="391" t="s">
        <v>239</v>
      </c>
      <c r="D28" s="466">
        <f>VLOOKUP(B28,'I-M'!$B$4:$G$15,3,FALSE)</f>
        <v>16481</v>
      </c>
      <c r="E28" s="467"/>
      <c r="F28" s="458" t="e">
        <f>ROUNDUP(F7+F18,0)</f>
        <v>#REF!</v>
      </c>
      <c r="G28" s="459" t="e">
        <f>$D28*F28</f>
        <v>#REF!</v>
      </c>
      <c r="H28" s="460" t="e">
        <f t="shared" si="65"/>
        <v>#REF!</v>
      </c>
      <c r="I28" s="461" t="e">
        <f>#REF!</f>
        <v>#REF!</v>
      </c>
      <c r="J28" s="462"/>
      <c r="K28" s="460" t="e">
        <f t="shared" si="55"/>
        <v>#REF!</v>
      </c>
      <c r="L28" s="460" t="e">
        <f t="shared" si="56"/>
        <v>#REF!</v>
      </c>
      <c r="M28" s="475"/>
      <c r="N28" s="458" t="e">
        <f>ROUNDUP(N7+N18,0)</f>
        <v>#REF!</v>
      </c>
      <c r="O28" s="459" t="e">
        <f>$D28*N28</f>
        <v>#REF!</v>
      </c>
      <c r="P28" s="460" t="e">
        <f t="shared" si="66"/>
        <v>#REF!</v>
      </c>
      <c r="Q28" s="461" t="e">
        <f>#REF!</f>
        <v>#REF!</v>
      </c>
      <c r="R28" s="462"/>
      <c r="S28" s="460" t="e">
        <f t="shared" si="57"/>
        <v>#REF!</v>
      </c>
      <c r="T28" s="460" t="e">
        <f t="shared" si="58"/>
        <v>#REF!</v>
      </c>
      <c r="V28" s="458" t="e">
        <f>ROUNDUP(V7+V18,0)</f>
        <v>#REF!</v>
      </c>
      <c r="W28" s="459" t="e">
        <f>$D28*V28</f>
        <v>#REF!</v>
      </c>
      <c r="X28" s="460" t="e">
        <f t="shared" si="67"/>
        <v>#REF!</v>
      </c>
      <c r="Y28" s="461" t="e">
        <f>#REF!</f>
        <v>#REF!</v>
      </c>
      <c r="Z28" s="462"/>
      <c r="AA28" s="460" t="e">
        <f t="shared" si="59"/>
        <v>#REF!</v>
      </c>
      <c r="AB28" s="460" t="e">
        <f t="shared" si="60"/>
        <v>#REF!</v>
      </c>
      <c r="AD28" s="458" t="e">
        <f>ROUNDUP(AD7+AD18,0)</f>
        <v>#REF!</v>
      </c>
      <c r="AE28" s="459" t="e">
        <f>$D28*AD28</f>
        <v>#REF!</v>
      </c>
      <c r="AF28" s="460" t="e">
        <f t="shared" si="68"/>
        <v>#REF!</v>
      </c>
      <c r="AG28" s="461" t="e">
        <f>#REF!</f>
        <v>#REF!</v>
      </c>
      <c r="AH28" s="462"/>
      <c r="AI28" s="460" t="e">
        <f t="shared" si="61"/>
        <v>#REF!</v>
      </c>
      <c r="AJ28" s="460" t="e">
        <f t="shared" si="62"/>
        <v>#REF!</v>
      </c>
      <c r="AL28" s="458" t="e">
        <f>ROUNDUP(AL7+AL18,0)</f>
        <v>#REF!</v>
      </c>
      <c r="AM28" s="459" t="e">
        <f>$D28*AL28</f>
        <v>#REF!</v>
      </c>
      <c r="AN28" s="460" t="e">
        <f t="shared" si="69"/>
        <v>#REF!</v>
      </c>
      <c r="AO28" s="461" t="e">
        <f>#REF!</f>
        <v>#REF!</v>
      </c>
      <c r="AP28" s="462"/>
      <c r="AQ28" s="460" t="e">
        <f t="shared" si="63"/>
        <v>#REF!</v>
      </c>
      <c r="AR28" s="460" t="e">
        <f t="shared" si="64"/>
        <v>#REF!</v>
      </c>
    </row>
    <row r="29" spans="1:44" hidden="1">
      <c r="A29" s="444">
        <v>6</v>
      </c>
      <c r="B29" s="445" t="s">
        <v>1674</v>
      </c>
      <c r="C29" s="446"/>
      <c r="D29" s="470"/>
      <c r="F29" s="472"/>
      <c r="G29" s="473">
        <f>G30</f>
        <v>835151.51515151514</v>
      </c>
      <c r="H29" s="473" t="e">
        <f>H30</f>
        <v>#REF!</v>
      </c>
      <c r="I29" s="472"/>
      <c r="J29" s="472"/>
      <c r="K29" s="473"/>
      <c r="L29" s="473"/>
      <c r="M29" s="474"/>
      <c r="N29" s="472"/>
      <c r="O29" s="473">
        <f>O30</f>
        <v>835151.51515151514</v>
      </c>
      <c r="P29" s="473" t="e">
        <f>P30</f>
        <v>#REF!</v>
      </c>
      <c r="Q29" s="472"/>
      <c r="R29" s="472"/>
      <c r="S29" s="473"/>
      <c r="T29" s="473"/>
      <c r="V29" s="472"/>
      <c r="W29" s="473">
        <f>W30</f>
        <v>835151.51515151514</v>
      </c>
      <c r="X29" s="473" t="e">
        <f>X30</f>
        <v>#REF!</v>
      </c>
      <c r="Y29" s="472"/>
      <c r="Z29" s="472"/>
      <c r="AA29" s="473"/>
      <c r="AB29" s="473"/>
      <c r="AD29" s="472"/>
      <c r="AE29" s="473">
        <f>AE30</f>
        <v>835151.51515151514</v>
      </c>
      <c r="AF29" s="473" t="e">
        <f>AF30</f>
        <v>#REF!</v>
      </c>
      <c r="AG29" s="472"/>
      <c r="AH29" s="472"/>
      <c r="AI29" s="473"/>
      <c r="AJ29" s="473"/>
      <c r="AL29" s="472"/>
      <c r="AM29" s="473">
        <f>AM30</f>
        <v>370773.81978021975</v>
      </c>
      <c r="AN29" s="473" t="e">
        <f>AN30</f>
        <v>#REF!</v>
      </c>
      <c r="AO29" s="472"/>
      <c r="AP29" s="472"/>
      <c r="AQ29" s="473"/>
      <c r="AR29" s="473"/>
    </row>
    <row r="30" spans="1:44" hidden="1">
      <c r="A30" s="469"/>
      <c r="B30" s="499" t="s">
        <v>129</v>
      </c>
      <c r="C30" s="469" t="s">
        <v>239</v>
      </c>
      <c r="D30" s="471">
        <f>+VLOOKUP(B30,Costos!$B:$F,5,0)</f>
        <v>835151.51515151514</v>
      </c>
      <c r="F30" s="458">
        <v>1</v>
      </c>
      <c r="G30" s="459">
        <f>$D30*F30</f>
        <v>835151.51515151514</v>
      </c>
      <c r="H30" s="460" t="e">
        <f t="shared" ref="H30" si="70" xml:space="preserve"> G30/$C$1</f>
        <v>#REF!</v>
      </c>
      <c r="I30" s="461" t="e">
        <f>#REF!</f>
        <v>#REF!</v>
      </c>
      <c r="J30" s="462"/>
      <c r="K30" s="460" t="e">
        <f>G30*I30</f>
        <v>#REF!</v>
      </c>
      <c r="L30" s="460" t="e">
        <f t="shared" ref="L30" si="71">H30*I30</f>
        <v>#REF!</v>
      </c>
      <c r="M30" s="474"/>
      <c r="N30" s="458">
        <v>1</v>
      </c>
      <c r="O30" s="459">
        <f>$D30*N30</f>
        <v>835151.51515151514</v>
      </c>
      <c r="P30" s="460" t="e">
        <f t="shared" ref="P30" si="72" xml:space="preserve"> O30/$C$1</f>
        <v>#REF!</v>
      </c>
      <c r="Q30" s="461" t="e">
        <f>#REF!</f>
        <v>#REF!</v>
      </c>
      <c r="R30" s="462"/>
      <c r="S30" s="460" t="e">
        <f>O30*Q30</f>
        <v>#REF!</v>
      </c>
      <c r="T30" s="460" t="e">
        <f t="shared" ref="T30" si="73">P30*Q30</f>
        <v>#REF!</v>
      </c>
      <c r="V30" s="458">
        <v>1</v>
      </c>
      <c r="W30" s="459">
        <f>$D30*V30</f>
        <v>835151.51515151514</v>
      </c>
      <c r="X30" s="460" t="e">
        <f t="shared" ref="X30" si="74" xml:space="preserve"> W30/$C$1</f>
        <v>#REF!</v>
      </c>
      <c r="Y30" s="461" t="e">
        <f>#REF!</f>
        <v>#REF!</v>
      </c>
      <c r="Z30" s="462"/>
      <c r="AA30" s="460" t="e">
        <f>W30*Y30</f>
        <v>#REF!</v>
      </c>
      <c r="AB30" s="460" t="e">
        <f t="shared" ref="AB30" si="75">X30*Y30</f>
        <v>#REF!</v>
      </c>
      <c r="AD30" s="458">
        <v>1</v>
      </c>
      <c r="AE30" s="459">
        <f>$D30*AD30</f>
        <v>835151.51515151514</v>
      </c>
      <c r="AF30" s="460" t="e">
        <f t="shared" ref="AF30" si="76" xml:space="preserve"> AE30/$C$1</f>
        <v>#REF!</v>
      </c>
      <c r="AG30" s="461" t="e">
        <f>#REF!</f>
        <v>#REF!</v>
      </c>
      <c r="AH30" s="462"/>
      <c r="AI30" s="460" t="e">
        <f>AE30*AG30</f>
        <v>#REF!</v>
      </c>
      <c r="AJ30" s="460" t="e">
        <f t="shared" ref="AJ30" si="77">AF30*AG30</f>
        <v>#REF!</v>
      </c>
      <c r="AL30" s="458">
        <v>1</v>
      </c>
      <c r="AM30" s="459">
        <f>2*30.5*400*('C-L'!H18*'C-L'!I18+'C-L'!L18*'C-L'!M18+'M-R'!J15/'M-R'!K15)</f>
        <v>370773.81978021975</v>
      </c>
      <c r="AN30" s="460" t="e">
        <f t="shared" ref="AN30" si="78" xml:space="preserve"> AM30/$C$1</f>
        <v>#REF!</v>
      </c>
      <c r="AO30" s="461" t="e">
        <f>#REF!</f>
        <v>#REF!</v>
      </c>
      <c r="AP30" s="462"/>
      <c r="AQ30" s="460" t="e">
        <f>AM30*AO30</f>
        <v>#REF!</v>
      </c>
      <c r="AR30" s="460" t="e">
        <f t="shared" ref="AR30" si="79">AN30*AO30</f>
        <v>#REF!</v>
      </c>
    </row>
    <row r="31" spans="1:44" hidden="1">
      <c r="A31" s="444">
        <v>6</v>
      </c>
      <c r="B31" s="445" t="s">
        <v>1675</v>
      </c>
      <c r="C31" s="446"/>
      <c r="D31" s="470"/>
      <c r="F31" s="472"/>
      <c r="G31" s="473" t="e">
        <f>G32</f>
        <v>#REF!</v>
      </c>
      <c r="H31" s="473" t="e">
        <f>H32</f>
        <v>#REF!</v>
      </c>
      <c r="I31" s="472"/>
      <c r="J31" s="472"/>
      <c r="K31" s="473"/>
      <c r="L31" s="473"/>
      <c r="M31" s="474"/>
      <c r="N31" s="472"/>
      <c r="O31" s="473" t="e">
        <f>O32</f>
        <v>#REF!</v>
      </c>
      <c r="P31" s="473" t="e">
        <f>P32</f>
        <v>#REF!</v>
      </c>
      <c r="Q31" s="472"/>
      <c r="R31" s="472"/>
      <c r="S31" s="473"/>
      <c r="T31" s="473"/>
      <c r="V31" s="472"/>
      <c r="W31" s="473" t="e">
        <f>W32</f>
        <v>#REF!</v>
      </c>
      <c r="X31" s="473" t="e">
        <f>X32</f>
        <v>#REF!</v>
      </c>
      <c r="Y31" s="472"/>
      <c r="Z31" s="472"/>
      <c r="AA31" s="473"/>
      <c r="AB31" s="473"/>
      <c r="AD31" s="472"/>
      <c r="AE31" s="473" t="e">
        <f>AE32</f>
        <v>#REF!</v>
      </c>
      <c r="AF31" s="473" t="e">
        <f>AF32</f>
        <v>#REF!</v>
      </c>
      <c r="AG31" s="472"/>
      <c r="AH31" s="472"/>
      <c r="AI31" s="473"/>
      <c r="AJ31" s="473"/>
      <c r="AL31" s="472"/>
      <c r="AM31" s="473" t="e">
        <f>AM32</f>
        <v>#REF!</v>
      </c>
      <c r="AN31" s="473" t="e">
        <f>AN32</f>
        <v>#REF!</v>
      </c>
      <c r="AO31" s="472"/>
      <c r="AP31" s="472"/>
      <c r="AQ31" s="473"/>
      <c r="AR31" s="473"/>
    </row>
    <row r="32" spans="1:44" hidden="1">
      <c r="A32" s="469"/>
      <c r="B32" s="468" t="s">
        <v>1678</v>
      </c>
      <c r="C32" s="469"/>
      <c r="D32" s="471" t="e">
        <f>4*D11</f>
        <v>#REF!</v>
      </c>
      <c r="F32" s="538">
        <f>F12*(100/1300)*F12</f>
        <v>7.6923076923076927E-2</v>
      </c>
      <c r="G32" s="459" t="e">
        <f>$D32*F32</f>
        <v>#REF!</v>
      </c>
      <c r="H32" s="460" t="e">
        <f t="shared" ref="H32" si="80" xml:space="preserve"> G32/$C$1</f>
        <v>#REF!</v>
      </c>
      <c r="I32" s="461" t="e">
        <f>#REF!</f>
        <v>#REF!</v>
      </c>
      <c r="J32" s="462"/>
      <c r="K32" s="460" t="e">
        <f>G32*I32</f>
        <v>#REF!</v>
      </c>
      <c r="L32" s="460" t="e">
        <f t="shared" ref="L32" si="81">H32*I32</f>
        <v>#REF!</v>
      </c>
      <c r="N32" s="538">
        <f>N12*(100/1300)*N12</f>
        <v>7.6923076923076927E-2</v>
      </c>
      <c r="O32" s="459" t="e">
        <f>$D32*N32</f>
        <v>#REF!</v>
      </c>
      <c r="P32" s="460" t="e">
        <f t="shared" ref="P32" si="82" xml:space="preserve"> O32/$C$1</f>
        <v>#REF!</v>
      </c>
      <c r="Q32" s="461" t="e">
        <f>#REF!</f>
        <v>#REF!</v>
      </c>
      <c r="R32" s="462"/>
      <c r="S32" s="460" t="e">
        <f>O32*Q32</f>
        <v>#REF!</v>
      </c>
      <c r="T32" s="460" t="e">
        <f t="shared" ref="T32" si="83">P32*Q32</f>
        <v>#REF!</v>
      </c>
      <c r="V32" s="538">
        <f>V12*(100/1300)*V12</f>
        <v>1.9230769230769232E-2</v>
      </c>
      <c r="W32" s="459" t="e">
        <f>$D32*V32</f>
        <v>#REF!</v>
      </c>
      <c r="X32" s="460" t="e">
        <f t="shared" ref="X32" si="84" xml:space="preserve"> W32/$C$1</f>
        <v>#REF!</v>
      </c>
      <c r="Y32" s="461" t="e">
        <f>#REF!</f>
        <v>#REF!</v>
      </c>
      <c r="Z32" s="462"/>
      <c r="AA32" s="460" t="e">
        <f>W32*Y32</f>
        <v>#REF!</v>
      </c>
      <c r="AB32" s="460" t="e">
        <f t="shared" ref="AB32" si="85">X32*Y32</f>
        <v>#REF!</v>
      </c>
      <c r="AD32" s="538">
        <f>AD12*(100/1300)*AD12</f>
        <v>1.9230769230769232E-2</v>
      </c>
      <c r="AE32" s="459" t="e">
        <f>$D32*AD32</f>
        <v>#REF!</v>
      </c>
      <c r="AF32" s="460" t="e">
        <f t="shared" ref="AF32" si="86" xml:space="preserve"> AE32/$C$1</f>
        <v>#REF!</v>
      </c>
      <c r="AG32" s="461" t="e">
        <f>#REF!</f>
        <v>#REF!</v>
      </c>
      <c r="AH32" s="462"/>
      <c r="AI32" s="460" t="e">
        <f>AE32*AG32</f>
        <v>#REF!</v>
      </c>
      <c r="AJ32" s="460" t="e">
        <f t="shared" ref="AJ32" si="87">AF32*AG32</f>
        <v>#REF!</v>
      </c>
      <c r="AL32" s="538">
        <f>AL12*(100/1300)*AL12</f>
        <v>1.9230769230769232E-2</v>
      </c>
      <c r="AM32" s="459" t="e">
        <f>$D32*AL32</f>
        <v>#REF!</v>
      </c>
      <c r="AN32" s="460" t="e">
        <f t="shared" ref="AN32" si="88" xml:space="preserve"> AM32/$C$1</f>
        <v>#REF!</v>
      </c>
      <c r="AO32" s="461" t="e">
        <f>#REF!</f>
        <v>#REF!</v>
      </c>
      <c r="AP32" s="462"/>
      <c r="AQ32" s="460" t="e">
        <f>AM32*AO32</f>
        <v>#REF!</v>
      </c>
      <c r="AR32" s="460" t="e">
        <f t="shared" ref="AR32" si="89">AN32*AO32</f>
        <v>#REF!</v>
      </c>
    </row>
    <row r="33" spans="1:44" hidden="1">
      <c r="F33" s="1103">
        <v>250</v>
      </c>
      <c r="G33" s="1103"/>
      <c r="H33" s="540"/>
      <c r="N33" s="1103">
        <v>200</v>
      </c>
      <c r="O33" s="1103"/>
      <c r="P33" s="540"/>
      <c r="V33" s="287">
        <v>150</v>
      </c>
      <c r="AD33" s="287">
        <v>100</v>
      </c>
      <c r="AL33" s="287">
        <v>50</v>
      </c>
    </row>
    <row r="34" spans="1:44" ht="39.950000000000003" hidden="1" customHeight="1">
      <c r="A34" s="408">
        <v>1</v>
      </c>
      <c r="B34" s="409" t="s">
        <v>1831</v>
      </c>
      <c r="C34" s="410" t="s">
        <v>239</v>
      </c>
      <c r="D34" s="410"/>
      <c r="F34" s="451"/>
      <c r="G34" s="411"/>
      <c r="H34" s="411"/>
      <c r="I34" s="411"/>
      <c r="J34" s="412"/>
      <c r="K34" s="411"/>
      <c r="L34" s="411"/>
      <c r="N34" s="451"/>
      <c r="O34" s="411"/>
      <c r="P34" s="411"/>
      <c r="Q34" s="411"/>
      <c r="R34" s="412"/>
      <c r="S34" s="411"/>
      <c r="T34" s="411"/>
      <c r="V34" s="451"/>
      <c r="W34" s="411"/>
      <c r="X34" s="411"/>
      <c r="Y34" s="411"/>
      <c r="Z34" s="412"/>
      <c r="AA34" s="411"/>
      <c r="AB34" s="411"/>
      <c r="AD34" s="451"/>
      <c r="AE34" s="411"/>
      <c r="AF34" s="411"/>
      <c r="AG34" s="411"/>
      <c r="AH34" s="412"/>
      <c r="AI34" s="411"/>
      <c r="AJ34" s="411"/>
      <c r="AL34" s="451"/>
      <c r="AM34" s="411"/>
      <c r="AN34" s="411"/>
      <c r="AO34" s="411"/>
      <c r="AP34" s="412"/>
      <c r="AQ34" s="411"/>
      <c r="AR34" s="411"/>
    </row>
    <row r="35" spans="1:44" ht="38.25" hidden="1">
      <c r="A35" s="509" t="s">
        <v>388</v>
      </c>
      <c r="B35" s="509" t="s">
        <v>1853</v>
      </c>
      <c r="C35" s="510" t="s">
        <v>183</v>
      </c>
      <c r="D35" s="511" t="s">
        <v>389</v>
      </c>
      <c r="E35" s="113"/>
      <c r="F35" s="512" t="s">
        <v>248</v>
      </c>
      <c r="G35" s="512" t="s">
        <v>390</v>
      </c>
      <c r="H35" s="512" t="s">
        <v>391</v>
      </c>
      <c r="I35" s="512" t="s">
        <v>443</v>
      </c>
      <c r="J35" s="512" t="s">
        <v>561</v>
      </c>
      <c r="K35" s="512" t="s">
        <v>509</v>
      </c>
      <c r="L35" s="512" t="s">
        <v>560</v>
      </c>
      <c r="N35" s="512" t="s">
        <v>248</v>
      </c>
      <c r="O35" s="512" t="s">
        <v>390</v>
      </c>
      <c r="P35" s="512" t="s">
        <v>391</v>
      </c>
      <c r="Q35" s="512" t="s">
        <v>443</v>
      </c>
      <c r="R35" s="512" t="s">
        <v>561</v>
      </c>
      <c r="S35" s="512" t="s">
        <v>509</v>
      </c>
      <c r="T35" s="512" t="s">
        <v>560</v>
      </c>
      <c r="V35" s="512" t="s">
        <v>248</v>
      </c>
      <c r="W35" s="512" t="s">
        <v>390</v>
      </c>
      <c r="X35" s="512" t="s">
        <v>391</v>
      </c>
      <c r="Y35" s="512" t="s">
        <v>443</v>
      </c>
      <c r="Z35" s="512" t="s">
        <v>561</v>
      </c>
      <c r="AA35" s="512" t="s">
        <v>509</v>
      </c>
      <c r="AB35" s="512" t="s">
        <v>560</v>
      </c>
      <c r="AD35" s="512" t="s">
        <v>248</v>
      </c>
      <c r="AE35" s="512" t="s">
        <v>390</v>
      </c>
      <c r="AF35" s="512" t="s">
        <v>391</v>
      </c>
      <c r="AG35" s="512" t="s">
        <v>443</v>
      </c>
      <c r="AH35" s="512" t="s">
        <v>561</v>
      </c>
      <c r="AI35" s="512" t="s">
        <v>509</v>
      </c>
      <c r="AJ35" s="512" t="s">
        <v>560</v>
      </c>
      <c r="AL35" s="512" t="s">
        <v>248</v>
      </c>
      <c r="AM35" s="512" t="s">
        <v>390</v>
      </c>
      <c r="AN35" s="512" t="s">
        <v>391</v>
      </c>
      <c r="AO35" s="512" t="s">
        <v>443</v>
      </c>
      <c r="AP35" s="512" t="s">
        <v>561</v>
      </c>
      <c r="AQ35" s="512" t="s">
        <v>509</v>
      </c>
      <c r="AR35" s="512" t="s">
        <v>560</v>
      </c>
    </row>
    <row r="36" spans="1:44" hidden="1">
      <c r="A36" s="502"/>
      <c r="B36" s="503" t="s">
        <v>1852</v>
      </c>
      <c r="C36" s="504"/>
      <c r="D36" s="504"/>
      <c r="E36" s="536"/>
      <c r="F36" s="505"/>
      <c r="G36" s="505" t="e">
        <f>SUM(G37:G39)</f>
        <v>#REF!</v>
      </c>
      <c r="H36" s="505" t="e">
        <f>SUM(H37:H39)</f>
        <v>#REF!</v>
      </c>
      <c r="I36" s="505"/>
      <c r="J36" s="505"/>
      <c r="K36" s="505" t="e">
        <f>SUM(K37:K39)</f>
        <v>#REF!</v>
      </c>
      <c r="L36" s="505" t="e">
        <f>SUM(L37:L39)</f>
        <v>#REF!</v>
      </c>
      <c r="N36" s="505"/>
      <c r="O36" s="505" t="e">
        <f>SUM(O37:O39)</f>
        <v>#REF!</v>
      </c>
      <c r="P36" s="505" t="e">
        <f>SUM(P37:P39)</f>
        <v>#REF!</v>
      </c>
      <c r="Q36" s="505"/>
      <c r="R36" s="505"/>
      <c r="S36" s="505" t="e">
        <f>SUM(S37:S39)</f>
        <v>#REF!</v>
      </c>
      <c r="T36" s="505" t="e">
        <f>SUM(T37:T39)</f>
        <v>#REF!</v>
      </c>
      <c r="V36" s="505"/>
      <c r="W36" s="505" t="e">
        <f>SUM(W37:W39)</f>
        <v>#REF!</v>
      </c>
      <c r="X36" s="505" t="e">
        <f>SUM(X37:X39)</f>
        <v>#REF!</v>
      </c>
      <c r="Y36" s="505"/>
      <c r="Z36" s="505"/>
      <c r="AA36" s="505" t="e">
        <f>SUM(AA37:AA39)</f>
        <v>#REF!</v>
      </c>
      <c r="AB36" s="505" t="e">
        <f>SUM(AB37:AB39)</f>
        <v>#REF!</v>
      </c>
      <c r="AD36" s="505"/>
      <c r="AE36" s="505" t="e">
        <f>SUM(AE37:AE39)</f>
        <v>#REF!</v>
      </c>
      <c r="AF36" s="505" t="e">
        <f>SUM(AF37:AF39)</f>
        <v>#REF!</v>
      </c>
      <c r="AG36" s="505"/>
      <c r="AH36" s="505"/>
      <c r="AI36" s="505" t="e">
        <f>SUM(AI37:AI39)</f>
        <v>#REF!</v>
      </c>
      <c r="AJ36" s="505" t="e">
        <f>SUM(AJ37:AJ39)</f>
        <v>#REF!</v>
      </c>
      <c r="AL36" s="505"/>
      <c r="AM36" s="505" t="e">
        <f>SUM(AM37:AM39)</f>
        <v>#REF!</v>
      </c>
      <c r="AN36" s="505" t="e">
        <f>SUM(AN37:AN39)</f>
        <v>#REF!</v>
      </c>
      <c r="AO36" s="505"/>
      <c r="AP36" s="505"/>
      <c r="AQ36" s="505" t="e">
        <f>SUM(AQ37:AQ39)</f>
        <v>#REF!</v>
      </c>
      <c r="AR36" s="505" t="e">
        <f>SUM(AR37:AR39)</f>
        <v>#REF!</v>
      </c>
    </row>
    <row r="37" spans="1:44" hidden="1">
      <c r="A37" s="506" t="s">
        <v>1695</v>
      </c>
      <c r="B37" s="539" t="s">
        <v>1685</v>
      </c>
      <c r="C37" s="508" t="s">
        <v>239</v>
      </c>
      <c r="D37" s="507">
        <f>'E-de-D'!K6</f>
        <v>4131.458333333333</v>
      </c>
      <c r="E37" s="537"/>
      <c r="F37" s="508">
        <f>F$33</f>
        <v>250</v>
      </c>
      <c r="G37" s="508">
        <f>F37*$D37</f>
        <v>1032864.5833333333</v>
      </c>
      <c r="H37" s="508" t="e">
        <f>G37/$C$1</f>
        <v>#REF!</v>
      </c>
      <c r="I37" s="461" t="e">
        <f>#REF!</f>
        <v>#REF!</v>
      </c>
      <c r="J37" s="508" t="e">
        <f>+L37/F37</f>
        <v>#REF!</v>
      </c>
      <c r="K37" s="508" t="e">
        <f>G37*I37</f>
        <v>#REF!</v>
      </c>
      <c r="L37" s="508" t="e">
        <f>K37/$C$1</f>
        <v>#REF!</v>
      </c>
      <c r="N37" s="508">
        <f>N$33</f>
        <v>200</v>
      </c>
      <c r="O37" s="508">
        <f>N37*$D37</f>
        <v>826291.66666666663</v>
      </c>
      <c r="P37" s="508" t="e">
        <f>O37/$C$1</f>
        <v>#REF!</v>
      </c>
      <c r="Q37" s="545">
        <v>1.35</v>
      </c>
      <c r="R37" s="508"/>
      <c r="S37" s="508">
        <f>O37*Q37</f>
        <v>1115493.75</v>
      </c>
      <c r="T37" s="508" t="e">
        <f>S37/$C$1</f>
        <v>#REF!</v>
      </c>
      <c r="V37" s="508">
        <f>V$33</f>
        <v>150</v>
      </c>
      <c r="W37" s="508">
        <f>V37*$D37</f>
        <v>619718.75</v>
      </c>
      <c r="X37" s="508" t="e">
        <f>W37/$C$1</f>
        <v>#REF!</v>
      </c>
      <c r="Y37" s="545">
        <v>1.35</v>
      </c>
      <c r="Z37" s="508"/>
      <c r="AA37" s="508">
        <f>W37*Y37</f>
        <v>836620.3125</v>
      </c>
      <c r="AB37" s="508" t="e">
        <f>AA37/$C$1</f>
        <v>#REF!</v>
      </c>
      <c r="AD37" s="508">
        <f>AD$33</f>
        <v>100</v>
      </c>
      <c r="AE37" s="508">
        <f>AD37*$D37</f>
        <v>413145.83333333331</v>
      </c>
      <c r="AF37" s="508" t="e">
        <f>AE37/$C$1</f>
        <v>#REF!</v>
      </c>
      <c r="AG37" s="545">
        <v>1.35</v>
      </c>
      <c r="AH37" s="508"/>
      <c r="AI37" s="508">
        <f>AE37*AG37</f>
        <v>557746.875</v>
      </c>
      <c r="AJ37" s="508" t="e">
        <f>AI37/$C$1</f>
        <v>#REF!</v>
      </c>
      <c r="AL37" s="508">
        <f>AL$33</f>
        <v>50</v>
      </c>
      <c r="AM37" s="508">
        <f>AL37*$D37</f>
        <v>206572.91666666666</v>
      </c>
      <c r="AN37" s="508" t="e">
        <f>AM37/$C$1</f>
        <v>#REF!</v>
      </c>
      <c r="AO37" s="545">
        <v>1.35</v>
      </c>
      <c r="AP37" s="508"/>
      <c r="AQ37" s="508">
        <f>AM37*AO37</f>
        <v>278873.4375</v>
      </c>
      <c r="AR37" s="508" t="e">
        <f>AQ37/$C$1</f>
        <v>#REF!</v>
      </c>
    </row>
    <row r="38" spans="1:44" hidden="1">
      <c r="A38" s="506" t="s">
        <v>1696</v>
      </c>
      <c r="B38" s="539" t="s">
        <v>1684</v>
      </c>
      <c r="C38" s="508" t="s">
        <v>239</v>
      </c>
      <c r="D38" s="507" t="e">
        <f>'E-de-D'!#REF!</f>
        <v>#REF!</v>
      </c>
      <c r="E38" s="537"/>
      <c r="F38" s="508">
        <f>F$33</f>
        <v>250</v>
      </c>
      <c r="G38" s="508" t="e">
        <f>F38*$D38</f>
        <v>#REF!</v>
      </c>
      <c r="H38" s="508" t="e">
        <f>G38/$C$1</f>
        <v>#REF!</v>
      </c>
      <c r="I38" s="461" t="e">
        <f>#REF!</f>
        <v>#REF!</v>
      </c>
      <c r="J38" s="508" t="e">
        <f t="shared" ref="J38:J39" si="90">+L38/F38</f>
        <v>#REF!</v>
      </c>
      <c r="K38" s="508" t="e">
        <f>G38*I38</f>
        <v>#REF!</v>
      </c>
      <c r="L38" s="508" t="e">
        <f>K38/$C$1</f>
        <v>#REF!</v>
      </c>
      <c r="N38" s="508">
        <f>N$33</f>
        <v>200</v>
      </c>
      <c r="O38" s="508" t="e">
        <f t="shared" ref="O38:O39" si="91">N38*$D38</f>
        <v>#REF!</v>
      </c>
      <c r="P38" s="508" t="e">
        <f>O38/$C$1</f>
        <v>#REF!</v>
      </c>
      <c r="Q38" s="545">
        <v>1.35</v>
      </c>
      <c r="R38" s="508"/>
      <c r="S38" s="508" t="e">
        <f>O38*Q38</f>
        <v>#REF!</v>
      </c>
      <c r="T38" s="508" t="e">
        <f>S38/$C$1</f>
        <v>#REF!</v>
      </c>
      <c r="V38" s="508">
        <f>V$33</f>
        <v>150</v>
      </c>
      <c r="W38" s="508" t="e">
        <f t="shared" ref="W38:W39" si="92">V38*$D38</f>
        <v>#REF!</v>
      </c>
      <c r="X38" s="508" t="e">
        <f>W38/$C$1</f>
        <v>#REF!</v>
      </c>
      <c r="Y38" s="545">
        <v>1.35</v>
      </c>
      <c r="Z38" s="508"/>
      <c r="AA38" s="508" t="e">
        <f>W38*Y38</f>
        <v>#REF!</v>
      </c>
      <c r="AB38" s="508" t="e">
        <f>AA38/$C$1</f>
        <v>#REF!</v>
      </c>
      <c r="AD38" s="508">
        <f>AD$33</f>
        <v>100</v>
      </c>
      <c r="AE38" s="508" t="e">
        <f t="shared" ref="AE38:AE39" si="93">AD38*$D38</f>
        <v>#REF!</v>
      </c>
      <c r="AF38" s="508" t="e">
        <f>AE38/$C$1</f>
        <v>#REF!</v>
      </c>
      <c r="AG38" s="545">
        <v>1.35</v>
      </c>
      <c r="AH38" s="508"/>
      <c r="AI38" s="508" t="e">
        <f>AE38*AG38</f>
        <v>#REF!</v>
      </c>
      <c r="AJ38" s="508" t="e">
        <f>AI38/$C$1</f>
        <v>#REF!</v>
      </c>
      <c r="AL38" s="508">
        <f>AL$33</f>
        <v>50</v>
      </c>
      <c r="AM38" s="508" t="e">
        <f t="shared" ref="AM38:AM39" si="94">AL38*$D38</f>
        <v>#REF!</v>
      </c>
      <c r="AN38" s="508" t="e">
        <f>AM38/$C$1</f>
        <v>#REF!</v>
      </c>
      <c r="AO38" s="545">
        <v>1.35</v>
      </c>
      <c r="AP38" s="508"/>
      <c r="AQ38" s="508" t="e">
        <f>AM38*AO38</f>
        <v>#REF!</v>
      </c>
      <c r="AR38" s="508" t="e">
        <f>AQ38/$C$1</f>
        <v>#REF!</v>
      </c>
    </row>
    <row r="39" spans="1:44" hidden="1">
      <c r="A39" s="506" t="s">
        <v>1697</v>
      </c>
      <c r="B39" s="539" t="s">
        <v>1683</v>
      </c>
      <c r="C39" s="508" t="s">
        <v>239</v>
      </c>
      <c r="D39" s="507" t="e">
        <f>'E-de-D'!#REF!</f>
        <v>#REF!</v>
      </c>
      <c r="E39" s="536"/>
      <c r="F39" s="508">
        <f>F$33</f>
        <v>250</v>
      </c>
      <c r="G39" s="508" t="e">
        <f t="shared" ref="G39" si="95">F39*$D39</f>
        <v>#REF!</v>
      </c>
      <c r="H39" s="508" t="e">
        <f>G39/$C$1</f>
        <v>#REF!</v>
      </c>
      <c r="I39" s="461" t="e">
        <f>#REF!</f>
        <v>#REF!</v>
      </c>
      <c r="J39" s="508" t="e">
        <f t="shared" si="90"/>
        <v>#REF!</v>
      </c>
      <c r="K39" s="508" t="e">
        <f>G39*I39</f>
        <v>#REF!</v>
      </c>
      <c r="L39" s="508" t="e">
        <f>K39/$C$1</f>
        <v>#REF!</v>
      </c>
      <c r="N39" s="508">
        <f>N$33</f>
        <v>200</v>
      </c>
      <c r="O39" s="508" t="e">
        <f t="shared" si="91"/>
        <v>#REF!</v>
      </c>
      <c r="P39" s="508" t="e">
        <f>O39/$C$1</f>
        <v>#REF!</v>
      </c>
      <c r="Q39" s="545">
        <v>1.35</v>
      </c>
      <c r="R39" s="508"/>
      <c r="S39" s="508" t="e">
        <f>O39*Q39</f>
        <v>#REF!</v>
      </c>
      <c r="T39" s="508" t="e">
        <f>S39/$C$1</f>
        <v>#REF!</v>
      </c>
      <c r="V39" s="508">
        <f>V$33</f>
        <v>150</v>
      </c>
      <c r="W39" s="508" t="e">
        <f t="shared" si="92"/>
        <v>#REF!</v>
      </c>
      <c r="X39" s="508" t="e">
        <f>W39/$C$1</f>
        <v>#REF!</v>
      </c>
      <c r="Y39" s="545">
        <v>1.35</v>
      </c>
      <c r="Z39" s="508"/>
      <c r="AA39" s="508" t="e">
        <f>W39*Y39</f>
        <v>#REF!</v>
      </c>
      <c r="AB39" s="508" t="e">
        <f>AA39/$C$1</f>
        <v>#REF!</v>
      </c>
      <c r="AD39" s="508">
        <f>AD$33</f>
        <v>100</v>
      </c>
      <c r="AE39" s="508" t="e">
        <f t="shared" si="93"/>
        <v>#REF!</v>
      </c>
      <c r="AF39" s="508" t="e">
        <f>AE39/$C$1</f>
        <v>#REF!</v>
      </c>
      <c r="AG39" s="545">
        <v>1.35</v>
      </c>
      <c r="AH39" s="508"/>
      <c r="AI39" s="508" t="e">
        <f>AE39*AG39</f>
        <v>#REF!</v>
      </c>
      <c r="AJ39" s="508" t="e">
        <f>AI39/$C$1</f>
        <v>#REF!</v>
      </c>
      <c r="AL39" s="508">
        <f>AL$33</f>
        <v>50</v>
      </c>
      <c r="AM39" s="508" t="e">
        <f t="shared" si="94"/>
        <v>#REF!</v>
      </c>
      <c r="AN39" s="508" t="e">
        <f>AM39/$C$1</f>
        <v>#REF!</v>
      </c>
      <c r="AO39" s="545">
        <v>1.35</v>
      </c>
      <c r="AP39" s="508"/>
      <c r="AQ39" s="508" t="e">
        <f>AM39*AO39</f>
        <v>#REF!</v>
      </c>
      <c r="AR39" s="508" t="e">
        <f>AQ39/$C$1</f>
        <v>#REF!</v>
      </c>
    </row>
    <row r="40" spans="1:44" hidden="1">
      <c r="A40" s="502"/>
      <c r="B40" s="503" t="s">
        <v>1851</v>
      </c>
      <c r="C40" s="504"/>
      <c r="D40" s="504"/>
      <c r="E40" s="536"/>
      <c r="F40" s="505"/>
      <c r="G40" s="505" t="e">
        <f>G41</f>
        <v>#REF!</v>
      </c>
      <c r="H40" s="505" t="e">
        <f t="shared" ref="H40:L40" si="96">H41</f>
        <v>#REF!</v>
      </c>
      <c r="I40" s="505"/>
      <c r="J40" s="505"/>
      <c r="K40" s="505" t="e">
        <f t="shared" si="96"/>
        <v>#REF!</v>
      </c>
      <c r="L40" s="505" t="e">
        <f t="shared" si="96"/>
        <v>#REF!</v>
      </c>
      <c r="N40" s="505"/>
      <c r="O40" s="505" t="e">
        <f>O41</f>
        <v>#REF!</v>
      </c>
      <c r="P40" s="505" t="e">
        <f t="shared" ref="P40:T40" si="97">P41</f>
        <v>#REF!</v>
      </c>
      <c r="Q40" s="505"/>
      <c r="R40" s="505"/>
      <c r="S40" s="505" t="e">
        <f t="shared" si="97"/>
        <v>#REF!</v>
      </c>
      <c r="T40" s="505" t="e">
        <f t="shared" si="97"/>
        <v>#REF!</v>
      </c>
      <c r="V40" s="505"/>
      <c r="W40" s="505" t="e">
        <f>W41</f>
        <v>#REF!</v>
      </c>
      <c r="X40" s="505" t="e">
        <f t="shared" ref="X40:AB40" si="98">X41</f>
        <v>#REF!</v>
      </c>
      <c r="Y40" s="505"/>
      <c r="Z40" s="505"/>
      <c r="AA40" s="505" t="e">
        <f t="shared" si="98"/>
        <v>#REF!</v>
      </c>
      <c r="AB40" s="505" t="e">
        <f t="shared" si="98"/>
        <v>#REF!</v>
      </c>
      <c r="AD40" s="505"/>
      <c r="AE40" s="505" t="e">
        <f>AE41</f>
        <v>#REF!</v>
      </c>
      <c r="AF40" s="505" t="e">
        <f t="shared" ref="AF40:AJ40" si="99">AF41</f>
        <v>#REF!</v>
      </c>
      <c r="AG40" s="505"/>
      <c r="AH40" s="505"/>
      <c r="AI40" s="505" t="e">
        <f t="shared" si="99"/>
        <v>#REF!</v>
      </c>
      <c r="AJ40" s="505" t="e">
        <f t="shared" si="99"/>
        <v>#REF!</v>
      </c>
      <c r="AL40" s="505"/>
      <c r="AM40" s="505" t="e">
        <f>AM41</f>
        <v>#REF!</v>
      </c>
      <c r="AN40" s="505" t="e">
        <f t="shared" ref="AN40:AR40" si="100">AN41</f>
        <v>#REF!</v>
      </c>
      <c r="AO40" s="505"/>
      <c r="AP40" s="505"/>
      <c r="AQ40" s="505" t="e">
        <f t="shared" si="100"/>
        <v>#REF!</v>
      </c>
      <c r="AR40" s="505" t="e">
        <f t="shared" si="100"/>
        <v>#REF!</v>
      </c>
    </row>
    <row r="41" spans="1:44" ht="22.5" hidden="1">
      <c r="A41" s="506" t="s">
        <v>1698</v>
      </c>
      <c r="B41" s="539" t="s">
        <v>1681</v>
      </c>
      <c r="C41" s="508" t="s">
        <v>1682</v>
      </c>
      <c r="D41" s="507" t="e">
        <f>#REF!*'E-de-D'!H29+#REF!*'E-de-D'!H31+#REF!*'E-de-D'!H31</f>
        <v>#REF!</v>
      </c>
      <c r="E41" s="537"/>
      <c r="F41" s="508">
        <v>250</v>
      </c>
      <c r="G41" s="508" t="e">
        <f>F41*$D41</f>
        <v>#REF!</v>
      </c>
      <c r="H41" s="508" t="e">
        <f t="shared" ref="H41" si="101">G41/$C$1</f>
        <v>#REF!</v>
      </c>
      <c r="I41" s="545" t="e">
        <f>#REF!</f>
        <v>#REF!</v>
      </c>
      <c r="J41" s="508" t="e">
        <f>L41/F41</f>
        <v>#REF!</v>
      </c>
      <c r="K41" s="508" t="e">
        <f>G41*I41</f>
        <v>#REF!</v>
      </c>
      <c r="L41" s="508" t="e">
        <f t="shared" ref="L41" si="102">K41/$C$1</f>
        <v>#REF!</v>
      </c>
      <c r="N41" s="508">
        <f>N37</f>
        <v>200</v>
      </c>
      <c r="O41" s="508" t="e">
        <f>N41*$D41</f>
        <v>#REF!</v>
      </c>
      <c r="P41" s="508" t="e">
        <f t="shared" ref="P41" si="103">O41/$C$1</f>
        <v>#REF!</v>
      </c>
      <c r="Q41" s="545" t="e">
        <f>#REF!</f>
        <v>#REF!</v>
      </c>
      <c r="R41" s="508"/>
      <c r="S41" s="508" t="e">
        <f t="shared" ref="S41" si="104">O41*Q41</f>
        <v>#REF!</v>
      </c>
      <c r="T41" s="508" t="e">
        <f t="shared" ref="T41" si="105">S41/$C$1</f>
        <v>#REF!</v>
      </c>
      <c r="V41" s="508">
        <f>V37</f>
        <v>150</v>
      </c>
      <c r="W41" s="508" t="e">
        <f>V41*$D41</f>
        <v>#REF!</v>
      </c>
      <c r="X41" s="508" t="e">
        <f t="shared" ref="X41" si="106">W41/$C$1</f>
        <v>#REF!</v>
      </c>
      <c r="Y41" s="545" t="e">
        <f>#REF!</f>
        <v>#REF!</v>
      </c>
      <c r="Z41" s="508"/>
      <c r="AA41" s="508" t="e">
        <f t="shared" ref="AA41" si="107">W41*Y41</f>
        <v>#REF!</v>
      </c>
      <c r="AB41" s="508" t="e">
        <f t="shared" ref="AB41" si="108">AA41/$C$1</f>
        <v>#REF!</v>
      </c>
      <c r="AD41" s="508">
        <f>AD37</f>
        <v>100</v>
      </c>
      <c r="AE41" s="508" t="e">
        <f>AD41*$D41</f>
        <v>#REF!</v>
      </c>
      <c r="AF41" s="508" t="e">
        <f t="shared" ref="AF41" si="109">AE41/$C$1</f>
        <v>#REF!</v>
      </c>
      <c r="AG41" s="545" t="e">
        <f>#REF!</f>
        <v>#REF!</v>
      </c>
      <c r="AH41" s="508"/>
      <c r="AI41" s="508" t="e">
        <f t="shared" ref="AI41" si="110">AE41*AG41</f>
        <v>#REF!</v>
      </c>
      <c r="AJ41" s="508" t="e">
        <f t="shared" ref="AJ41" si="111">AI41/$C$1</f>
        <v>#REF!</v>
      </c>
      <c r="AL41" s="508">
        <f>AL37</f>
        <v>50</v>
      </c>
      <c r="AM41" s="508" t="e">
        <f>AL41*$D41</f>
        <v>#REF!</v>
      </c>
      <c r="AN41" s="508" t="e">
        <f t="shared" ref="AN41" si="112">AM41/$C$1</f>
        <v>#REF!</v>
      </c>
      <c r="AO41" s="545" t="e">
        <f>#REF!</f>
        <v>#REF!</v>
      </c>
      <c r="AP41" s="508"/>
      <c r="AQ41" s="508" t="e">
        <f>AM41*AO41</f>
        <v>#REF!</v>
      </c>
      <c r="AR41" s="508" t="e">
        <f t="shared" ref="AR41" si="113">AQ41/$C$1</f>
        <v>#REF!</v>
      </c>
    </row>
    <row r="42" spans="1:44" hidden="1"/>
    <row r="43" spans="1:44" hidden="1"/>
    <row r="44" spans="1:44" ht="38.25" hidden="1">
      <c r="A44" s="509" t="s">
        <v>388</v>
      </c>
      <c r="B44" s="509" t="s">
        <v>1758</v>
      </c>
      <c r="C44" s="510" t="s">
        <v>183</v>
      </c>
      <c r="D44" s="511" t="s">
        <v>389</v>
      </c>
      <c r="E44" s="113"/>
      <c r="F44" s="512" t="s">
        <v>248</v>
      </c>
      <c r="G44" s="512" t="s">
        <v>390</v>
      </c>
      <c r="H44" s="512" t="s">
        <v>391</v>
      </c>
      <c r="I44" s="512" t="s">
        <v>443</v>
      </c>
      <c r="J44" s="512" t="s">
        <v>561</v>
      </c>
      <c r="K44" s="512" t="s">
        <v>509</v>
      </c>
      <c r="L44" s="512" t="s">
        <v>560</v>
      </c>
      <c r="N44" s="512" t="s">
        <v>248</v>
      </c>
      <c r="O44" s="512" t="s">
        <v>390</v>
      </c>
      <c r="P44" s="512" t="s">
        <v>391</v>
      </c>
      <c r="Q44" s="512" t="s">
        <v>443</v>
      </c>
      <c r="R44" s="512" t="s">
        <v>561</v>
      </c>
      <c r="S44" s="512" t="s">
        <v>509</v>
      </c>
      <c r="T44" s="512" t="s">
        <v>560</v>
      </c>
      <c r="V44" s="512" t="s">
        <v>248</v>
      </c>
      <c r="W44" s="512" t="s">
        <v>390</v>
      </c>
      <c r="X44" s="512" t="s">
        <v>391</v>
      </c>
      <c r="Y44" s="512" t="s">
        <v>443</v>
      </c>
      <c r="Z44" s="512" t="s">
        <v>561</v>
      </c>
      <c r="AA44" s="512" t="s">
        <v>509</v>
      </c>
      <c r="AB44" s="512" t="s">
        <v>560</v>
      </c>
      <c r="AD44" s="512" t="s">
        <v>248</v>
      </c>
      <c r="AE44" s="512" t="s">
        <v>390</v>
      </c>
      <c r="AF44" s="512" t="s">
        <v>391</v>
      </c>
      <c r="AG44" s="512" t="s">
        <v>443</v>
      </c>
      <c r="AH44" s="512" t="s">
        <v>561</v>
      </c>
      <c r="AI44" s="512" t="s">
        <v>509</v>
      </c>
      <c r="AJ44" s="512" t="s">
        <v>560</v>
      </c>
      <c r="AL44" s="512" t="s">
        <v>248</v>
      </c>
      <c r="AM44" s="512" t="s">
        <v>390</v>
      </c>
      <c r="AN44" s="512" t="s">
        <v>391</v>
      </c>
      <c r="AO44" s="512" t="s">
        <v>443</v>
      </c>
      <c r="AP44" s="512" t="s">
        <v>561</v>
      </c>
      <c r="AQ44" s="512" t="s">
        <v>509</v>
      </c>
      <c r="AR44" s="512" t="s">
        <v>560</v>
      </c>
    </row>
    <row r="45" spans="1:44" ht="39.950000000000003" hidden="1" customHeight="1">
      <c r="A45" s="408">
        <v>2</v>
      </c>
      <c r="B45" s="409" t="s">
        <v>1833</v>
      </c>
      <c r="C45" s="410" t="s">
        <v>239</v>
      </c>
      <c r="D45" s="410" t="e">
        <f>G45/F45</f>
        <v>#REF!</v>
      </c>
      <c r="F45" s="451">
        <v>30</v>
      </c>
      <c r="G45" s="411" t="e">
        <f>G48+G50+G52+G56+G60+G64+G70+G72</f>
        <v>#REF!</v>
      </c>
      <c r="H45" s="411" t="e">
        <f xml:space="preserve"> G45/$C$1</f>
        <v>#REF!</v>
      </c>
      <c r="I45" s="411" t="e">
        <f>K45/G45</f>
        <v>#REF!</v>
      </c>
      <c r="J45" s="412" t="e">
        <f>L45/F45</f>
        <v>#REF!</v>
      </c>
      <c r="K45" s="411" t="e">
        <f>K48+K50+K52+K57+K61+K62+K65+K69+K58+K63+K71+K66+K67+K68+K59+K73</f>
        <v>#REF!</v>
      </c>
      <c r="L45" s="411" t="e">
        <f>(L48+L50+L52+L57+L61+L62+L65+L69+L58+L63+L71+L66+L67+L68+L59+L73)</f>
        <v>#REF!</v>
      </c>
      <c r="N45" s="451"/>
      <c r="O45" s="411"/>
      <c r="P45" s="411"/>
      <c r="Q45" s="411"/>
      <c r="R45" s="412"/>
      <c r="S45" s="411"/>
      <c r="T45" s="411"/>
      <c r="V45" s="451"/>
      <c r="W45" s="411"/>
      <c r="X45" s="411"/>
      <c r="Y45" s="411"/>
      <c r="Z45" s="412"/>
      <c r="AA45" s="411"/>
      <c r="AB45" s="411"/>
      <c r="AD45" s="451"/>
      <c r="AE45" s="411"/>
      <c r="AF45" s="411"/>
      <c r="AG45" s="411"/>
      <c r="AH45" s="412"/>
      <c r="AI45" s="411"/>
      <c r="AJ45" s="411"/>
      <c r="AL45" s="451"/>
      <c r="AM45" s="411"/>
      <c r="AN45" s="411"/>
      <c r="AO45" s="411"/>
      <c r="AP45" s="412"/>
      <c r="AQ45" s="411"/>
      <c r="AR45" s="411"/>
    </row>
    <row r="46" spans="1:44" ht="39.950000000000003" hidden="1" customHeight="1">
      <c r="A46" s="429"/>
      <c r="B46" s="430"/>
      <c r="C46" s="431"/>
      <c r="D46" s="431"/>
      <c r="F46" s="452"/>
      <c r="G46" s="432"/>
      <c r="H46" s="432"/>
      <c r="I46" s="411"/>
      <c r="J46" s="432"/>
      <c r="K46" s="432"/>
      <c r="L46" s="432"/>
      <c r="N46" s="452"/>
      <c r="O46" s="432"/>
      <c r="P46" s="432"/>
      <c r="Q46" s="411"/>
      <c r="R46" s="432"/>
      <c r="S46" s="432"/>
      <c r="T46" s="432"/>
      <c r="V46" s="452"/>
      <c r="W46" s="432"/>
      <c r="X46" s="432"/>
      <c r="Y46" s="411"/>
      <c r="Z46" s="432"/>
      <c r="AA46" s="432"/>
      <c r="AB46" s="432"/>
      <c r="AD46" s="452"/>
      <c r="AE46" s="432"/>
      <c r="AF46" s="432"/>
      <c r="AG46" s="411"/>
      <c r="AH46" s="432"/>
      <c r="AI46" s="432"/>
      <c r="AJ46" s="432"/>
      <c r="AL46" s="452"/>
      <c r="AM46" s="432"/>
      <c r="AN46" s="432"/>
      <c r="AO46" s="411"/>
      <c r="AP46" s="432"/>
      <c r="AQ46" s="432"/>
      <c r="AR46" s="432"/>
    </row>
    <row r="47" spans="1:44" ht="16.5" hidden="1" customHeight="1">
      <c r="A47" s="440">
        <v>1</v>
      </c>
      <c r="B47" s="441" t="s">
        <v>1680</v>
      </c>
      <c r="C47" s="442"/>
      <c r="D47" s="470"/>
      <c r="F47" s="453"/>
      <c r="G47" s="443"/>
      <c r="H47" s="443"/>
      <c r="I47" s="443"/>
      <c r="J47" s="443"/>
      <c r="K47" s="443"/>
      <c r="L47" s="470" t="e">
        <f>L48+L52+L50</f>
        <v>#REF!</v>
      </c>
      <c r="M47" s="474"/>
      <c r="N47" s="453"/>
      <c r="O47" s="443"/>
      <c r="P47" s="443"/>
      <c r="Q47" s="443"/>
      <c r="R47" s="443"/>
      <c r="S47" s="443"/>
      <c r="T47" s="470"/>
      <c r="V47" s="453"/>
      <c r="W47" s="443"/>
      <c r="X47" s="443"/>
      <c r="Y47" s="443"/>
      <c r="Z47" s="443"/>
      <c r="AA47" s="443"/>
      <c r="AB47" s="470"/>
      <c r="AD47" s="453"/>
      <c r="AE47" s="443"/>
      <c r="AF47" s="443"/>
      <c r="AG47" s="443"/>
      <c r="AH47" s="443"/>
      <c r="AI47" s="443"/>
      <c r="AJ47" s="470"/>
      <c r="AL47" s="453"/>
      <c r="AM47" s="443"/>
      <c r="AN47" s="443"/>
      <c r="AO47" s="443"/>
      <c r="AP47" s="443"/>
      <c r="AQ47" s="443"/>
      <c r="AR47" s="470"/>
    </row>
    <row r="48" spans="1:44" ht="16.5" hidden="1" customHeight="1">
      <c r="A48" s="373" t="s">
        <v>689</v>
      </c>
      <c r="B48" s="374" t="s">
        <v>1676</v>
      </c>
      <c r="C48" s="375" t="s">
        <v>239</v>
      </c>
      <c r="D48" s="375"/>
      <c r="E48" s="376"/>
      <c r="F48" s="378"/>
      <c r="G48" s="375" t="e">
        <f>G49</f>
        <v>#REF!</v>
      </c>
      <c r="H48" s="377" t="e">
        <f xml:space="preserve"> G48/$C$1</f>
        <v>#REF!</v>
      </c>
      <c r="I48" s="378" t="e">
        <f>#REF!</f>
        <v>#REF!</v>
      </c>
      <c r="J48" s="379"/>
      <c r="K48" s="377" t="e">
        <f>G48*I48</f>
        <v>#REF!</v>
      </c>
      <c r="L48" s="377" t="e">
        <f>H48*I48</f>
        <v>#REF!</v>
      </c>
      <c r="M48" s="474"/>
      <c r="N48" s="378"/>
      <c r="O48" s="375"/>
      <c r="P48" s="377"/>
      <c r="Q48" s="378"/>
      <c r="R48" s="379"/>
      <c r="S48" s="377"/>
      <c r="T48" s="377"/>
      <c r="V48" s="378"/>
      <c r="W48" s="375"/>
      <c r="X48" s="377"/>
      <c r="Y48" s="378"/>
      <c r="Z48" s="379"/>
      <c r="AA48" s="377"/>
      <c r="AB48" s="377"/>
      <c r="AD48" s="378"/>
      <c r="AE48" s="375"/>
      <c r="AF48" s="377"/>
      <c r="AG48" s="378"/>
      <c r="AH48" s="379"/>
      <c r="AI48" s="377"/>
      <c r="AJ48" s="377"/>
      <c r="AL48" s="378"/>
      <c r="AM48" s="375"/>
      <c r="AN48" s="377"/>
      <c r="AO48" s="378"/>
      <c r="AP48" s="379"/>
      <c r="AQ48" s="377"/>
      <c r="AR48" s="377"/>
    </row>
    <row r="49" spans="1:44" hidden="1">
      <c r="A49" s="380"/>
      <c r="B49" s="381" t="s">
        <v>1670</v>
      </c>
      <c r="C49" s="382" t="s">
        <v>239</v>
      </c>
      <c r="D49" s="383" t="e">
        <f>D7</f>
        <v>#REF!</v>
      </c>
      <c r="F49" s="385">
        <f>'E-T'!L17</f>
        <v>1</v>
      </c>
      <c r="G49" s="386" t="e">
        <f>$D49*F49</f>
        <v>#REF!</v>
      </c>
      <c r="H49" s="460" t="e">
        <f t="shared" ref="H49" si="114" xml:space="preserve"> G49/$C$1</f>
        <v>#REF!</v>
      </c>
      <c r="I49" s="541" t="e">
        <f>#REF!</f>
        <v>#REF!</v>
      </c>
      <c r="J49" s="387"/>
      <c r="K49" s="460" t="e">
        <f>G49*I49</f>
        <v>#REF!</v>
      </c>
      <c r="L49" s="460" t="e">
        <f>H49*I49</f>
        <v>#REF!</v>
      </c>
      <c r="M49" s="475"/>
      <c r="N49" s="385"/>
      <c r="O49" s="386"/>
      <c r="P49" s="460"/>
      <c r="Q49" s="541"/>
      <c r="R49" s="387"/>
      <c r="S49" s="460"/>
      <c r="T49" s="460"/>
      <c r="V49" s="385"/>
      <c r="W49" s="386"/>
      <c r="X49" s="460"/>
      <c r="Y49" s="541"/>
      <c r="Z49" s="387"/>
      <c r="AA49" s="460"/>
      <c r="AB49" s="460"/>
      <c r="AD49" s="385"/>
      <c r="AE49" s="386"/>
      <c r="AF49" s="460"/>
      <c r="AG49" s="541"/>
      <c r="AH49" s="387"/>
      <c r="AI49" s="460"/>
      <c r="AJ49" s="460"/>
      <c r="AL49" s="385"/>
      <c r="AM49" s="386"/>
      <c r="AN49" s="460"/>
      <c r="AO49" s="541"/>
      <c r="AP49" s="387"/>
      <c r="AQ49" s="460"/>
      <c r="AR49" s="460"/>
    </row>
    <row r="50" spans="1:44" hidden="1">
      <c r="A50" s="413" t="s">
        <v>289</v>
      </c>
      <c r="B50" s="439" t="s">
        <v>1653</v>
      </c>
      <c r="C50" s="434"/>
      <c r="D50" s="438"/>
      <c r="E50" s="435"/>
      <c r="F50" s="436"/>
      <c r="G50" s="433" t="e">
        <f>G51</f>
        <v>#REF!</v>
      </c>
      <c r="H50" s="377" t="e">
        <f xml:space="preserve"> G50/$C$1</f>
        <v>#REF!</v>
      </c>
      <c r="I50" s="378" t="e">
        <f>#REF!</f>
        <v>#REF!</v>
      </c>
      <c r="J50" s="437"/>
      <c r="K50" s="377" t="e">
        <f>G50*I50</f>
        <v>#REF!</v>
      </c>
      <c r="L50" s="377" t="e">
        <f>H50*I50</f>
        <v>#REF!</v>
      </c>
      <c r="M50" s="475"/>
      <c r="N50" s="436"/>
      <c r="O50" s="433"/>
      <c r="P50" s="377"/>
      <c r="Q50" s="378"/>
      <c r="R50" s="437"/>
      <c r="S50" s="377"/>
      <c r="T50" s="377"/>
      <c r="V50" s="436"/>
      <c r="W50" s="433"/>
      <c r="X50" s="377"/>
      <c r="Y50" s="378"/>
      <c r="Z50" s="437"/>
      <c r="AA50" s="377"/>
      <c r="AB50" s="377"/>
      <c r="AD50" s="436"/>
      <c r="AE50" s="433"/>
      <c r="AF50" s="377"/>
      <c r="AG50" s="378"/>
      <c r="AH50" s="437"/>
      <c r="AI50" s="377"/>
      <c r="AJ50" s="377"/>
      <c r="AL50" s="436"/>
      <c r="AM50" s="433"/>
      <c r="AN50" s="377"/>
      <c r="AO50" s="378"/>
      <c r="AP50" s="437"/>
      <c r="AQ50" s="377"/>
      <c r="AR50" s="377"/>
    </row>
    <row r="51" spans="1:44" hidden="1">
      <c r="A51" s="394"/>
      <c r="B51" s="388" t="s">
        <v>1655</v>
      </c>
      <c r="C51" s="382" t="s">
        <v>239</v>
      </c>
      <c r="D51" s="383" t="e">
        <f>D9</f>
        <v>#REF!</v>
      </c>
      <c r="F51" s="385">
        <f>'E-T'!K17</f>
        <v>1</v>
      </c>
      <c r="G51" s="386" t="e">
        <f>$D51*F51</f>
        <v>#REF!</v>
      </c>
      <c r="H51" s="460" t="e">
        <f t="shared" ref="H51" si="115" xml:space="preserve"> G51/$C$1</f>
        <v>#REF!</v>
      </c>
      <c r="I51" s="543"/>
      <c r="J51" s="395"/>
      <c r="K51" s="395"/>
      <c r="L51" s="395"/>
      <c r="M51" s="475"/>
      <c r="N51" s="385"/>
      <c r="O51" s="386"/>
      <c r="P51" s="460"/>
      <c r="Q51" s="543"/>
      <c r="R51" s="395"/>
      <c r="S51" s="395"/>
      <c r="T51" s="395"/>
      <c r="V51" s="385"/>
      <c r="W51" s="386"/>
      <c r="X51" s="460"/>
      <c r="Y51" s="543"/>
      <c r="Z51" s="395"/>
      <c r="AA51" s="395"/>
      <c r="AB51" s="395"/>
      <c r="AD51" s="385"/>
      <c r="AE51" s="386"/>
      <c r="AF51" s="460"/>
      <c r="AG51" s="543"/>
      <c r="AH51" s="395"/>
      <c r="AI51" s="395"/>
      <c r="AJ51" s="395"/>
      <c r="AL51" s="385"/>
      <c r="AM51" s="386"/>
      <c r="AN51" s="460"/>
      <c r="AO51" s="543"/>
      <c r="AP51" s="395"/>
      <c r="AQ51" s="395"/>
      <c r="AR51" s="395"/>
    </row>
    <row r="52" spans="1:44" hidden="1">
      <c r="A52" s="373" t="s">
        <v>1654</v>
      </c>
      <c r="B52" s="374" t="s">
        <v>428</v>
      </c>
      <c r="C52" s="375"/>
      <c r="D52" s="375"/>
      <c r="F52" s="378"/>
      <c r="G52" s="375" t="e">
        <f>SUM(G53:G55)</f>
        <v>#REF!</v>
      </c>
      <c r="H52" s="390" t="e">
        <f xml:space="preserve"> G52/$C$1</f>
        <v>#REF!</v>
      </c>
      <c r="I52" s="378" t="e">
        <f>#REF!</f>
        <v>#REF!</v>
      </c>
      <c r="J52" s="379"/>
      <c r="K52" s="390" t="e">
        <f>G52*I52</f>
        <v>#REF!</v>
      </c>
      <c r="L52" s="390" t="e">
        <f>H52*I52</f>
        <v>#REF!</v>
      </c>
      <c r="M52" s="475"/>
      <c r="N52" s="378"/>
      <c r="O52" s="375"/>
      <c r="P52" s="390"/>
      <c r="Q52" s="378"/>
      <c r="R52" s="379"/>
      <c r="S52" s="390"/>
      <c r="T52" s="390"/>
      <c r="V52" s="378"/>
      <c r="W52" s="375"/>
      <c r="X52" s="390"/>
      <c r="Y52" s="378"/>
      <c r="Z52" s="379"/>
      <c r="AA52" s="390"/>
      <c r="AB52" s="390"/>
      <c r="AD52" s="378"/>
      <c r="AE52" s="375"/>
      <c r="AF52" s="390"/>
      <c r="AG52" s="378"/>
      <c r="AH52" s="379"/>
      <c r="AI52" s="390"/>
      <c r="AJ52" s="390"/>
      <c r="AL52" s="378"/>
      <c r="AM52" s="375"/>
      <c r="AN52" s="390"/>
      <c r="AO52" s="378"/>
      <c r="AP52" s="379"/>
      <c r="AQ52" s="390"/>
      <c r="AR52" s="390"/>
    </row>
    <row r="53" spans="1:44" hidden="1">
      <c r="A53" s="380"/>
      <c r="B53" s="388" t="s">
        <v>1651</v>
      </c>
      <c r="C53" s="386" t="s">
        <v>239</v>
      </c>
      <c r="D53" s="391" t="e">
        <f>D11</f>
        <v>#REF!</v>
      </c>
      <c r="F53" s="385">
        <f>F54*1/22</f>
        <v>2.2727272727272728E-2</v>
      </c>
      <c r="G53" s="386" t="e">
        <f>$D53*F53</f>
        <v>#REF!</v>
      </c>
      <c r="H53" s="460" t="e">
        <f xml:space="preserve"> G53/$C$1</f>
        <v>#REF!</v>
      </c>
      <c r="I53" s="544" t="e">
        <f>#REF!</f>
        <v>#REF!</v>
      </c>
      <c r="J53" s="389"/>
      <c r="K53" s="460" t="e">
        <f>G53*I53</f>
        <v>#REF!</v>
      </c>
      <c r="L53" s="460" t="e">
        <f>H53*I53</f>
        <v>#REF!</v>
      </c>
      <c r="M53" s="475"/>
      <c r="N53" s="385"/>
      <c r="O53" s="386"/>
      <c r="P53" s="460"/>
      <c r="Q53" s="544"/>
      <c r="R53" s="389"/>
      <c r="S53" s="460"/>
      <c r="T53" s="460"/>
      <c r="V53" s="385"/>
      <c r="W53" s="386"/>
      <c r="X53" s="460"/>
      <c r="Y53" s="544"/>
      <c r="Z53" s="389"/>
      <c r="AA53" s="460"/>
      <c r="AB53" s="460"/>
      <c r="AD53" s="385"/>
      <c r="AE53" s="386"/>
      <c r="AF53" s="460"/>
      <c r="AG53" s="544"/>
      <c r="AH53" s="389"/>
      <c r="AI53" s="460"/>
      <c r="AJ53" s="460"/>
      <c r="AL53" s="385"/>
      <c r="AM53" s="386"/>
      <c r="AN53" s="460"/>
      <c r="AO53" s="544"/>
      <c r="AP53" s="389"/>
      <c r="AQ53" s="460"/>
      <c r="AR53" s="460"/>
    </row>
    <row r="54" spans="1:44" hidden="1">
      <c r="A54" s="380"/>
      <c r="B54" s="388" t="s">
        <v>1652</v>
      </c>
      <c r="C54" s="386" t="s">
        <v>239</v>
      </c>
      <c r="D54" s="391" t="e">
        <f>D12</f>
        <v>#REF!</v>
      </c>
      <c r="F54" s="385">
        <f>'E-T'!M17</f>
        <v>0.5</v>
      </c>
      <c r="G54" s="386" t="e">
        <f>$D54*F54</f>
        <v>#REF!</v>
      </c>
      <c r="H54" s="460" t="e">
        <f t="shared" ref="H54:H55" si="116" xml:space="preserve"> G54/$C$1</f>
        <v>#REF!</v>
      </c>
      <c r="I54" s="544" t="e">
        <f>#REF!</f>
        <v>#REF!</v>
      </c>
      <c r="J54" s="389"/>
      <c r="K54" s="460" t="e">
        <f>G54*I54</f>
        <v>#REF!</v>
      </c>
      <c r="L54" s="460" t="e">
        <f>H54*I54</f>
        <v>#REF!</v>
      </c>
      <c r="M54" s="475"/>
      <c r="N54" s="385"/>
      <c r="O54" s="386"/>
      <c r="P54" s="460"/>
      <c r="Q54" s="544"/>
      <c r="R54" s="389"/>
      <c r="S54" s="460"/>
      <c r="T54" s="460"/>
      <c r="V54" s="385"/>
      <c r="W54" s="386"/>
      <c r="X54" s="460"/>
      <c r="Y54" s="544"/>
      <c r="Z54" s="389"/>
      <c r="AA54" s="460"/>
      <c r="AB54" s="460"/>
      <c r="AD54" s="385"/>
      <c r="AE54" s="386"/>
      <c r="AF54" s="460"/>
      <c r="AG54" s="544"/>
      <c r="AH54" s="389"/>
      <c r="AI54" s="460"/>
      <c r="AJ54" s="460"/>
      <c r="AL54" s="385"/>
      <c r="AM54" s="386"/>
      <c r="AN54" s="460"/>
      <c r="AO54" s="544"/>
      <c r="AP54" s="389"/>
      <c r="AQ54" s="460"/>
      <c r="AR54" s="460"/>
    </row>
    <row r="55" spans="1:44" hidden="1">
      <c r="A55" s="380"/>
      <c r="B55" s="388" t="s">
        <v>687</v>
      </c>
      <c r="C55" s="386" t="s">
        <v>239</v>
      </c>
      <c r="D55" s="391" t="e">
        <f>D13</f>
        <v>#REF!</v>
      </c>
      <c r="F55" s="385">
        <f>F54*2/30.5</f>
        <v>3.2786885245901641E-2</v>
      </c>
      <c r="G55" s="386" t="e">
        <f>$D55*F55</f>
        <v>#REF!</v>
      </c>
      <c r="H55" s="460" t="e">
        <f t="shared" si="116"/>
        <v>#REF!</v>
      </c>
      <c r="I55" s="544" t="e">
        <f>#REF!</f>
        <v>#REF!</v>
      </c>
      <c r="J55" s="389"/>
      <c r="K55" s="460" t="e">
        <f t="shared" ref="K55" si="117">G55*I55</f>
        <v>#REF!</v>
      </c>
      <c r="L55" s="460" t="e">
        <f t="shared" ref="L55" si="118">H55*I55</f>
        <v>#REF!</v>
      </c>
      <c r="M55" s="475"/>
      <c r="N55" s="385"/>
      <c r="O55" s="386"/>
      <c r="P55" s="460"/>
      <c r="Q55" s="544"/>
      <c r="R55" s="389"/>
      <c r="S55" s="460"/>
      <c r="T55" s="460"/>
      <c r="V55" s="385"/>
      <c r="W55" s="386"/>
      <c r="X55" s="460"/>
      <c r="Y55" s="544"/>
      <c r="Z55" s="389"/>
      <c r="AA55" s="460"/>
      <c r="AB55" s="460"/>
      <c r="AD55" s="385"/>
      <c r="AE55" s="386"/>
      <c r="AF55" s="460"/>
      <c r="AG55" s="544"/>
      <c r="AH55" s="389"/>
      <c r="AI55" s="460"/>
      <c r="AJ55" s="460"/>
      <c r="AL55" s="385"/>
      <c r="AM55" s="386"/>
      <c r="AN55" s="460"/>
      <c r="AO55" s="544"/>
      <c r="AP55" s="389"/>
      <c r="AQ55" s="460"/>
      <c r="AR55" s="460"/>
    </row>
    <row r="56" spans="1:44" hidden="1">
      <c r="A56" s="444">
        <v>3</v>
      </c>
      <c r="B56" s="445" t="s">
        <v>691</v>
      </c>
      <c r="C56" s="446"/>
      <c r="D56" s="446"/>
      <c r="F56" s="448"/>
      <c r="G56" s="446">
        <f>SUM(G57:G59)</f>
        <v>232679.2976830377</v>
      </c>
      <c r="H56" s="446" t="e">
        <f>SUM(H57:H59)</f>
        <v>#REF!</v>
      </c>
      <c r="I56" s="448"/>
      <c r="J56" s="449"/>
      <c r="K56" s="447" t="e">
        <f>SUM(K57:K59)</f>
        <v>#REF!</v>
      </c>
      <c r="L56" s="447" t="e">
        <f>SUM(L57:L57)</f>
        <v>#REF!</v>
      </c>
      <c r="M56" s="474"/>
      <c r="N56" s="448"/>
      <c r="O56" s="446"/>
      <c r="P56" s="446"/>
      <c r="Q56" s="448"/>
      <c r="R56" s="449"/>
      <c r="S56" s="447"/>
      <c r="T56" s="447"/>
      <c r="V56" s="448"/>
      <c r="W56" s="446"/>
      <c r="X56" s="446"/>
      <c r="Y56" s="448"/>
      <c r="Z56" s="449"/>
      <c r="AA56" s="447"/>
      <c r="AB56" s="447"/>
      <c r="AD56" s="448"/>
      <c r="AE56" s="446"/>
      <c r="AF56" s="446"/>
      <c r="AG56" s="448"/>
      <c r="AH56" s="449"/>
      <c r="AI56" s="447"/>
      <c r="AJ56" s="447"/>
      <c r="AL56" s="448"/>
      <c r="AM56" s="446"/>
      <c r="AN56" s="446"/>
      <c r="AO56" s="448"/>
      <c r="AP56" s="449"/>
      <c r="AQ56" s="447"/>
      <c r="AR56" s="447"/>
    </row>
    <row r="57" spans="1:44" ht="13.5" hidden="1" customHeight="1">
      <c r="A57" s="454"/>
      <c r="B57" s="501" t="s">
        <v>246</v>
      </c>
      <c r="C57" s="391" t="s">
        <v>239</v>
      </c>
      <c r="D57" s="456">
        <f>VLOOKUP(B57,'I-E-R'!$B$4:$D$9,3,0)</f>
        <v>162035.4107648725</v>
      </c>
      <c r="E57" s="457"/>
      <c r="F57" s="458">
        <f>'E-T'!N17</f>
        <v>0.5</v>
      </c>
      <c r="G57" s="459">
        <f>$D57*F57</f>
        <v>81017.705382436252</v>
      </c>
      <c r="H57" s="460" t="e">
        <f xml:space="preserve"> G57/$C$1</f>
        <v>#REF!</v>
      </c>
      <c r="I57" s="461" t="e">
        <f>#REF!</f>
        <v>#REF!</v>
      </c>
      <c r="J57" s="462"/>
      <c r="K57" s="460" t="e">
        <f>G57*I57</f>
        <v>#REF!</v>
      </c>
      <c r="L57" s="460" t="e">
        <f>H57*I57</f>
        <v>#REF!</v>
      </c>
      <c r="M57" s="475"/>
      <c r="N57" s="458"/>
      <c r="O57" s="459"/>
      <c r="P57" s="460"/>
      <c r="Q57" s="461"/>
      <c r="R57" s="462"/>
      <c r="S57" s="460"/>
      <c r="T57" s="460"/>
      <c r="V57" s="458"/>
      <c r="W57" s="459"/>
      <c r="X57" s="460"/>
      <c r="Y57" s="461"/>
      <c r="Z57" s="462"/>
      <c r="AA57" s="460"/>
      <c r="AB57" s="460"/>
      <c r="AD57" s="458"/>
      <c r="AE57" s="459"/>
      <c r="AF57" s="460"/>
      <c r="AG57" s="461"/>
      <c r="AH57" s="462"/>
      <c r="AI57" s="460"/>
      <c r="AJ57" s="460"/>
      <c r="AL57" s="458"/>
      <c r="AM57" s="459"/>
      <c r="AN57" s="460"/>
      <c r="AO57" s="461"/>
      <c r="AP57" s="462"/>
      <c r="AQ57" s="460"/>
      <c r="AR57" s="460"/>
    </row>
    <row r="58" spans="1:44" hidden="1">
      <c r="A58" s="454"/>
      <c r="B58" s="501" t="s">
        <v>553</v>
      </c>
      <c r="C58" s="391" t="s">
        <v>239</v>
      </c>
      <c r="D58" s="456">
        <f>VLOOKUP(B58,'I-E-R'!$B$4:$D$9,3,0)</f>
        <v>32297.502495251658</v>
      </c>
      <c r="E58" s="457"/>
      <c r="F58" s="692">
        <v>0</v>
      </c>
      <c r="G58" s="459">
        <f>$D58*F58</f>
        <v>0</v>
      </c>
      <c r="H58" s="460" t="e">
        <f xml:space="preserve"> G58/$C$1</f>
        <v>#REF!</v>
      </c>
      <c r="I58" s="461" t="e">
        <f>#REF!</f>
        <v>#REF!</v>
      </c>
      <c r="J58" s="465"/>
      <c r="K58" s="460" t="e">
        <f>G58*I58</f>
        <v>#REF!</v>
      </c>
      <c r="L58" s="460" t="e">
        <f>H58*I58</f>
        <v>#REF!</v>
      </c>
      <c r="M58" s="475"/>
      <c r="N58" s="692"/>
      <c r="O58" s="459"/>
      <c r="P58" s="460"/>
      <c r="Q58" s="461"/>
      <c r="R58" s="465"/>
      <c r="S58" s="460"/>
      <c r="T58" s="460"/>
      <c r="V58" s="692"/>
      <c r="W58" s="459"/>
      <c r="X58" s="460"/>
      <c r="Y58" s="461"/>
      <c r="Z58" s="465"/>
      <c r="AA58" s="460"/>
      <c r="AB58" s="460"/>
      <c r="AD58" s="692"/>
      <c r="AE58" s="459"/>
      <c r="AF58" s="460"/>
      <c r="AG58" s="461"/>
      <c r="AH58" s="465"/>
      <c r="AI58" s="460"/>
      <c r="AJ58" s="460"/>
      <c r="AL58" s="692"/>
      <c r="AM58" s="459"/>
      <c r="AN58" s="460"/>
      <c r="AO58" s="461"/>
      <c r="AP58" s="465"/>
      <c r="AQ58" s="460"/>
      <c r="AR58" s="460"/>
    </row>
    <row r="59" spans="1:44" ht="13.5" hidden="1" customHeight="1">
      <c r="A59" s="454"/>
      <c r="B59" s="501" t="s">
        <v>1657</v>
      </c>
      <c r="C59" s="391" t="s">
        <v>239</v>
      </c>
      <c r="D59" s="456">
        <f>'C-M-V'!$K$74+'I-E-R'!$D$6</f>
        <v>151661.59230060145</v>
      </c>
      <c r="E59" s="457"/>
      <c r="F59" s="458">
        <v>1</v>
      </c>
      <c r="G59" s="459">
        <f>$D59*F59</f>
        <v>151661.59230060145</v>
      </c>
      <c r="H59" s="460" t="e">
        <f t="shared" ref="H59" si="119" xml:space="preserve"> G59/$C$1</f>
        <v>#REF!</v>
      </c>
      <c r="I59" s="461" t="e">
        <f>#REF!</f>
        <v>#REF!</v>
      </c>
      <c r="J59" s="462"/>
      <c r="K59" s="460" t="e">
        <f t="shared" ref="K59" si="120">G59*I59</f>
        <v>#REF!</v>
      </c>
      <c r="L59" s="460" t="e">
        <f t="shared" ref="L59" si="121">H59*I59</f>
        <v>#REF!</v>
      </c>
      <c r="M59" s="475"/>
      <c r="N59" s="458"/>
      <c r="O59" s="459"/>
      <c r="P59" s="460"/>
      <c r="Q59" s="461"/>
      <c r="R59" s="462"/>
      <c r="S59" s="460"/>
      <c r="T59" s="460"/>
      <c r="V59" s="458"/>
      <c r="W59" s="459"/>
      <c r="X59" s="460"/>
      <c r="Y59" s="461"/>
      <c r="Z59" s="462"/>
      <c r="AA59" s="460"/>
      <c r="AB59" s="460"/>
      <c r="AD59" s="458"/>
      <c r="AE59" s="459"/>
      <c r="AF59" s="460"/>
      <c r="AG59" s="461"/>
      <c r="AH59" s="462"/>
      <c r="AI59" s="460"/>
      <c r="AJ59" s="460"/>
      <c r="AL59" s="458"/>
      <c r="AM59" s="459"/>
      <c r="AN59" s="460"/>
      <c r="AO59" s="461"/>
      <c r="AP59" s="462"/>
      <c r="AQ59" s="460"/>
      <c r="AR59" s="460"/>
    </row>
    <row r="60" spans="1:44" hidden="1">
      <c r="A60" s="444">
        <v>4</v>
      </c>
      <c r="B60" s="445" t="s">
        <v>367</v>
      </c>
      <c r="C60" s="446"/>
      <c r="D60" s="446"/>
      <c r="E60" s="392"/>
      <c r="F60" s="448"/>
      <c r="G60" s="447">
        <f>SUM(G61:G63)</f>
        <v>135423.38461538462</v>
      </c>
      <c r="H60" s="447" t="e">
        <f>SUM(H61:H63)</f>
        <v>#REF!</v>
      </c>
      <c r="I60" s="448"/>
      <c r="J60" s="449"/>
      <c r="K60" s="447" t="e">
        <f>SUM(K61:K62)</f>
        <v>#REF!</v>
      </c>
      <c r="L60" s="447" t="e">
        <f>SUM(L61:L62)</f>
        <v>#REF!</v>
      </c>
      <c r="M60" s="474"/>
      <c r="N60" s="448"/>
      <c r="O60" s="447"/>
      <c r="P60" s="447"/>
      <c r="Q60" s="448"/>
      <c r="R60" s="449"/>
      <c r="S60" s="447"/>
      <c r="T60" s="447"/>
      <c r="V60" s="448"/>
      <c r="W60" s="447"/>
      <c r="X60" s="447"/>
      <c r="Y60" s="448"/>
      <c r="Z60" s="449"/>
      <c r="AA60" s="447"/>
      <c r="AB60" s="447"/>
      <c r="AD60" s="448"/>
      <c r="AE60" s="447"/>
      <c r="AF60" s="447"/>
      <c r="AG60" s="448"/>
      <c r="AH60" s="449"/>
      <c r="AI60" s="447"/>
      <c r="AJ60" s="447"/>
      <c r="AL60" s="448"/>
      <c r="AM60" s="447"/>
      <c r="AN60" s="447"/>
      <c r="AO60" s="448"/>
      <c r="AP60" s="449"/>
      <c r="AQ60" s="447"/>
      <c r="AR60" s="447"/>
    </row>
    <row r="61" spans="1:44" hidden="1">
      <c r="A61" s="454"/>
      <c r="B61" s="455" t="s">
        <v>1671</v>
      </c>
      <c r="C61" s="391" t="s">
        <v>239</v>
      </c>
      <c r="D61" s="456">
        <f>'C-L'!$D$17</f>
        <v>36972</v>
      </c>
      <c r="E61" s="457"/>
      <c r="F61" s="458">
        <v>0</v>
      </c>
      <c r="G61" s="459">
        <f>$D61*F61</f>
        <v>0</v>
      </c>
      <c r="H61" s="460" t="e">
        <f t="shared" ref="H61:H63" si="122" xml:space="preserve"> G61/$C$1</f>
        <v>#REF!</v>
      </c>
      <c r="I61" s="461" t="e">
        <f>#REF!</f>
        <v>#REF!</v>
      </c>
      <c r="J61" s="462"/>
      <c r="K61" s="460" t="e">
        <f t="shared" ref="K61:K63" si="123">G61*I61</f>
        <v>#REF!</v>
      </c>
      <c r="L61" s="460" t="e">
        <f t="shared" ref="L61:L63" si="124">H61*I61</f>
        <v>#REF!</v>
      </c>
      <c r="M61" s="475"/>
      <c r="N61" s="458"/>
      <c r="O61" s="459"/>
      <c r="P61" s="460"/>
      <c r="Q61" s="461"/>
      <c r="R61" s="462"/>
      <c r="S61" s="460"/>
      <c r="T61" s="460"/>
      <c r="V61" s="458"/>
      <c r="W61" s="459"/>
      <c r="X61" s="460"/>
      <c r="Y61" s="461"/>
      <c r="Z61" s="462"/>
      <c r="AA61" s="460"/>
      <c r="AB61" s="460"/>
      <c r="AD61" s="458"/>
      <c r="AE61" s="459"/>
      <c r="AF61" s="460"/>
      <c r="AG61" s="461"/>
      <c r="AH61" s="462"/>
      <c r="AI61" s="460"/>
      <c r="AJ61" s="460"/>
      <c r="AL61" s="458"/>
      <c r="AM61" s="459"/>
      <c r="AN61" s="460"/>
      <c r="AO61" s="461"/>
      <c r="AP61" s="462"/>
      <c r="AQ61" s="460"/>
      <c r="AR61" s="460"/>
    </row>
    <row r="62" spans="1:44" hidden="1">
      <c r="A62" s="454"/>
      <c r="B62" s="455" t="s">
        <v>1672</v>
      </c>
      <c r="C62" s="391" t="s">
        <v>239</v>
      </c>
      <c r="D62" s="464">
        <f>'C-L'!$D$18</f>
        <v>36972</v>
      </c>
      <c r="E62" s="457"/>
      <c r="F62" s="692">
        <f>F57</f>
        <v>0.5</v>
      </c>
      <c r="G62" s="459">
        <f>$D62*F62</f>
        <v>18486</v>
      </c>
      <c r="H62" s="460" t="e">
        <f t="shared" si="122"/>
        <v>#REF!</v>
      </c>
      <c r="I62" s="461" t="e">
        <f>#REF!</f>
        <v>#REF!</v>
      </c>
      <c r="J62" s="465"/>
      <c r="K62" s="460" t="e">
        <f>G62*I62</f>
        <v>#REF!</v>
      </c>
      <c r="L62" s="460" t="e">
        <f t="shared" si="124"/>
        <v>#REF!</v>
      </c>
      <c r="M62" s="475"/>
      <c r="N62" s="692"/>
      <c r="O62" s="459"/>
      <c r="P62" s="460"/>
      <c r="Q62" s="461"/>
      <c r="R62" s="465"/>
      <c r="S62" s="460"/>
      <c r="T62" s="460"/>
      <c r="V62" s="692"/>
      <c r="W62" s="459"/>
      <c r="X62" s="460"/>
      <c r="Y62" s="461"/>
      <c r="Z62" s="465"/>
      <c r="AA62" s="460"/>
      <c r="AB62" s="460"/>
      <c r="AD62" s="692"/>
      <c r="AE62" s="459"/>
      <c r="AF62" s="460"/>
      <c r="AG62" s="461"/>
      <c r="AH62" s="465"/>
      <c r="AI62" s="460"/>
      <c r="AJ62" s="460"/>
      <c r="AL62" s="692"/>
      <c r="AM62" s="459"/>
      <c r="AN62" s="460"/>
      <c r="AO62" s="461"/>
      <c r="AP62" s="465"/>
      <c r="AQ62" s="460"/>
      <c r="AR62" s="460"/>
    </row>
    <row r="63" spans="1:44" hidden="1">
      <c r="A63" s="454"/>
      <c r="B63" s="455" t="s">
        <v>552</v>
      </c>
      <c r="C63" s="391" t="s">
        <v>239</v>
      </c>
      <c r="D63" s="456">
        <f>'C-L'!$D$7</f>
        <v>116937.38461538461</v>
      </c>
      <c r="E63" s="457"/>
      <c r="F63" s="458">
        <f>F59</f>
        <v>1</v>
      </c>
      <c r="G63" s="459">
        <f>$D63*F63</f>
        <v>116937.38461538461</v>
      </c>
      <c r="H63" s="460" t="e">
        <f t="shared" si="122"/>
        <v>#REF!</v>
      </c>
      <c r="I63" s="461" t="e">
        <f>#REF!</f>
        <v>#REF!</v>
      </c>
      <c r="J63" s="462"/>
      <c r="K63" s="460" t="e">
        <f t="shared" si="123"/>
        <v>#REF!</v>
      </c>
      <c r="L63" s="460" t="e">
        <f t="shared" si="124"/>
        <v>#REF!</v>
      </c>
      <c r="M63" s="475"/>
      <c r="N63" s="458"/>
      <c r="O63" s="459"/>
      <c r="P63" s="460"/>
      <c r="Q63" s="461"/>
      <c r="R63" s="462"/>
      <c r="S63" s="460"/>
      <c r="T63" s="460"/>
      <c r="V63" s="458"/>
      <c r="W63" s="459"/>
      <c r="X63" s="460"/>
      <c r="Y63" s="461"/>
      <c r="Z63" s="462"/>
      <c r="AA63" s="460"/>
      <c r="AB63" s="460"/>
      <c r="AD63" s="458"/>
      <c r="AE63" s="459"/>
      <c r="AF63" s="460"/>
      <c r="AG63" s="461"/>
      <c r="AH63" s="462"/>
      <c r="AI63" s="460"/>
      <c r="AJ63" s="460"/>
      <c r="AL63" s="458"/>
      <c r="AM63" s="459"/>
      <c r="AN63" s="460"/>
      <c r="AO63" s="461"/>
      <c r="AP63" s="462"/>
      <c r="AQ63" s="460"/>
      <c r="AR63" s="460"/>
    </row>
    <row r="64" spans="1:44" hidden="1">
      <c r="A64" s="444">
        <v>5</v>
      </c>
      <c r="B64" s="445" t="s">
        <v>244</v>
      </c>
      <c r="C64" s="446"/>
      <c r="D64" s="450"/>
      <c r="E64" s="393"/>
      <c r="F64" s="448"/>
      <c r="G64" s="447">
        <f>SUM(G65:G69)</f>
        <v>11649.9375</v>
      </c>
      <c r="H64" s="447" t="e">
        <f>SUM(H65:H69)</f>
        <v>#REF!</v>
      </c>
      <c r="I64" s="448"/>
      <c r="J64" s="449"/>
      <c r="K64" s="447" t="e">
        <f>SUM(K65:K69)</f>
        <v>#REF!</v>
      </c>
      <c r="L64" s="447" t="e">
        <f>SUM(L65:L69)</f>
        <v>#REF!</v>
      </c>
      <c r="M64" s="474"/>
      <c r="N64" s="448"/>
      <c r="O64" s="447"/>
      <c r="P64" s="447"/>
      <c r="Q64" s="448"/>
      <c r="R64" s="449"/>
      <c r="S64" s="447"/>
      <c r="T64" s="447"/>
      <c r="V64" s="448"/>
      <c r="W64" s="447"/>
      <c r="X64" s="447"/>
      <c r="Y64" s="448"/>
      <c r="Z64" s="449"/>
      <c r="AA64" s="447"/>
      <c r="AB64" s="447"/>
      <c r="AD64" s="448"/>
      <c r="AE64" s="447"/>
      <c r="AF64" s="447"/>
      <c r="AG64" s="448"/>
      <c r="AH64" s="449"/>
      <c r="AI64" s="447"/>
      <c r="AJ64" s="447"/>
      <c r="AL64" s="448"/>
      <c r="AM64" s="447"/>
      <c r="AN64" s="447"/>
      <c r="AO64" s="448"/>
      <c r="AP64" s="449"/>
      <c r="AQ64" s="447"/>
      <c r="AR64" s="447"/>
    </row>
    <row r="65" spans="1:44" hidden="1">
      <c r="A65" s="454"/>
      <c r="B65" s="455" t="s">
        <v>442</v>
      </c>
      <c r="C65" s="391" t="s">
        <v>239</v>
      </c>
      <c r="D65" s="466">
        <f>VLOOKUP(B65,'I-M'!$B$4:$G$15,3,FALSE)</f>
        <v>4699.9375</v>
      </c>
      <c r="E65" s="467"/>
      <c r="F65" s="458">
        <f>ROUNDUP(F49,0)</f>
        <v>1</v>
      </c>
      <c r="G65" s="459">
        <f>$D65*F65</f>
        <v>4699.9375</v>
      </c>
      <c r="H65" s="460" t="e">
        <f xml:space="preserve"> G65/$C$1</f>
        <v>#REF!</v>
      </c>
      <c r="I65" s="461" t="e">
        <f>#REF!</f>
        <v>#REF!</v>
      </c>
      <c r="J65" s="462"/>
      <c r="K65" s="460" t="e">
        <f t="shared" ref="K65:K69" si="125">G65*I65</f>
        <v>#REF!</v>
      </c>
      <c r="L65" s="460" t="e">
        <f t="shared" ref="L65:L69" si="126">H65*I65</f>
        <v>#REF!</v>
      </c>
      <c r="M65" s="475"/>
      <c r="N65" s="458"/>
      <c r="O65" s="459"/>
      <c r="P65" s="460"/>
      <c r="Q65" s="461"/>
      <c r="R65" s="462"/>
      <c r="S65" s="460"/>
      <c r="T65" s="460"/>
      <c r="V65" s="458"/>
      <c r="W65" s="459"/>
      <c r="X65" s="460"/>
      <c r="Y65" s="461"/>
      <c r="Z65" s="462"/>
      <c r="AA65" s="460"/>
      <c r="AB65" s="460"/>
      <c r="AD65" s="458"/>
      <c r="AE65" s="459"/>
      <c r="AF65" s="460"/>
      <c r="AG65" s="461"/>
      <c r="AH65" s="462"/>
      <c r="AI65" s="460"/>
      <c r="AJ65" s="460"/>
      <c r="AL65" s="458"/>
      <c r="AM65" s="459"/>
      <c r="AN65" s="460"/>
      <c r="AO65" s="461"/>
      <c r="AP65" s="462"/>
      <c r="AQ65" s="460"/>
      <c r="AR65" s="460"/>
    </row>
    <row r="66" spans="1:44" hidden="1">
      <c r="A66" s="463"/>
      <c r="B66" s="455" t="s">
        <v>1656</v>
      </c>
      <c r="C66" s="391" t="s">
        <v>239</v>
      </c>
      <c r="D66" s="466">
        <f>VLOOKUP(B66,'I-M'!$B$4:$G$15,3,FALSE)</f>
        <v>4699.9375</v>
      </c>
      <c r="E66" s="467"/>
      <c r="F66" s="458">
        <f>ROUNDUP(F59,0)</f>
        <v>1</v>
      </c>
      <c r="G66" s="459">
        <f>$D66*F66</f>
        <v>4699.9375</v>
      </c>
      <c r="H66" s="460" t="e">
        <f t="shared" ref="H66:H69" si="127" xml:space="preserve"> G66/$C$1</f>
        <v>#REF!</v>
      </c>
      <c r="I66" s="461" t="e">
        <f>#REF!</f>
        <v>#REF!</v>
      </c>
      <c r="J66" s="462"/>
      <c r="K66" s="460" t="e">
        <f t="shared" si="125"/>
        <v>#REF!</v>
      </c>
      <c r="L66" s="460" t="e">
        <f t="shared" si="126"/>
        <v>#REF!</v>
      </c>
      <c r="M66" s="475"/>
      <c r="N66" s="458"/>
      <c r="O66" s="459"/>
      <c r="P66" s="460"/>
      <c r="Q66" s="461"/>
      <c r="R66" s="462"/>
      <c r="S66" s="460"/>
      <c r="T66" s="460"/>
      <c r="V66" s="458"/>
      <c r="W66" s="459"/>
      <c r="X66" s="460"/>
      <c r="Y66" s="461"/>
      <c r="Z66" s="462"/>
      <c r="AA66" s="460"/>
      <c r="AB66" s="460"/>
      <c r="AD66" s="458"/>
      <c r="AE66" s="459"/>
      <c r="AF66" s="460"/>
      <c r="AG66" s="461"/>
      <c r="AH66" s="462"/>
      <c r="AI66" s="460"/>
      <c r="AJ66" s="460"/>
      <c r="AL66" s="458"/>
      <c r="AM66" s="459"/>
      <c r="AN66" s="460"/>
      <c r="AO66" s="461"/>
      <c r="AP66" s="462"/>
      <c r="AQ66" s="460"/>
      <c r="AR66" s="460"/>
    </row>
    <row r="67" spans="1:44" hidden="1">
      <c r="A67" s="463"/>
      <c r="B67" s="455" t="s">
        <v>278</v>
      </c>
      <c r="C67" s="391" t="s">
        <v>239</v>
      </c>
      <c r="D67" s="466">
        <f>VLOOKUP(B67,'I-M'!$B$4:$G$15,3,FALSE)</f>
        <v>521.25</v>
      </c>
      <c r="E67" s="467"/>
      <c r="F67" s="458">
        <f>ROUNDUP(F49+F59,0)</f>
        <v>2</v>
      </c>
      <c r="G67" s="459">
        <f>$D67*F67</f>
        <v>1042.5</v>
      </c>
      <c r="H67" s="460" t="e">
        <f t="shared" si="127"/>
        <v>#REF!</v>
      </c>
      <c r="I67" s="461" t="e">
        <f>#REF!</f>
        <v>#REF!</v>
      </c>
      <c r="J67" s="462"/>
      <c r="K67" s="460" t="e">
        <f t="shared" si="125"/>
        <v>#REF!</v>
      </c>
      <c r="L67" s="460" t="e">
        <f t="shared" si="126"/>
        <v>#REF!</v>
      </c>
      <c r="M67" s="475"/>
      <c r="N67" s="458"/>
      <c r="O67" s="459"/>
      <c r="P67" s="460"/>
      <c r="Q67" s="461"/>
      <c r="R67" s="462"/>
      <c r="S67" s="460"/>
      <c r="T67" s="460"/>
      <c r="V67" s="458"/>
      <c r="W67" s="459"/>
      <c r="X67" s="460"/>
      <c r="Y67" s="461"/>
      <c r="Z67" s="462"/>
      <c r="AA67" s="460"/>
      <c r="AB67" s="460"/>
      <c r="AD67" s="458"/>
      <c r="AE67" s="459"/>
      <c r="AF67" s="460"/>
      <c r="AG67" s="461"/>
      <c r="AH67" s="462"/>
      <c r="AI67" s="460"/>
      <c r="AJ67" s="460"/>
      <c r="AL67" s="458"/>
      <c r="AM67" s="459"/>
      <c r="AN67" s="460"/>
      <c r="AO67" s="461"/>
      <c r="AP67" s="462"/>
      <c r="AQ67" s="460"/>
      <c r="AR67" s="460"/>
    </row>
    <row r="68" spans="1:44" hidden="1">
      <c r="A68" s="463"/>
      <c r="B68" s="455" t="s">
        <v>392</v>
      </c>
      <c r="C68" s="391" t="s">
        <v>239</v>
      </c>
      <c r="D68" s="466">
        <f>VLOOKUP(B68,'I-M'!$B$4:$G$15,3,FALSE)</f>
        <v>1207.5625</v>
      </c>
      <c r="E68" s="467"/>
      <c r="F68" s="458">
        <f>ROUNDUP(F49,0)</f>
        <v>1</v>
      </c>
      <c r="G68" s="459">
        <f>$D68*F68</f>
        <v>1207.5625</v>
      </c>
      <c r="H68" s="460" t="e">
        <f t="shared" si="127"/>
        <v>#REF!</v>
      </c>
      <c r="I68" s="461" t="e">
        <f>#REF!</f>
        <v>#REF!</v>
      </c>
      <c r="J68" s="462"/>
      <c r="K68" s="460" t="e">
        <f t="shared" si="125"/>
        <v>#REF!</v>
      </c>
      <c r="L68" s="460" t="e">
        <f t="shared" si="126"/>
        <v>#REF!</v>
      </c>
      <c r="M68" s="475"/>
      <c r="N68" s="458"/>
      <c r="O68" s="459"/>
      <c r="P68" s="460"/>
      <c r="Q68" s="461"/>
      <c r="R68" s="462"/>
      <c r="S68" s="460"/>
      <c r="T68" s="460"/>
      <c r="V68" s="458"/>
      <c r="W68" s="459"/>
      <c r="X68" s="460"/>
      <c r="Y68" s="461"/>
      <c r="Z68" s="462"/>
      <c r="AA68" s="460"/>
      <c r="AB68" s="460"/>
      <c r="AD68" s="458"/>
      <c r="AE68" s="459"/>
      <c r="AF68" s="460"/>
      <c r="AG68" s="461"/>
      <c r="AH68" s="462"/>
      <c r="AI68" s="460"/>
      <c r="AJ68" s="460"/>
      <c r="AL68" s="458"/>
      <c r="AM68" s="459"/>
      <c r="AN68" s="460"/>
      <c r="AO68" s="461"/>
      <c r="AP68" s="462"/>
      <c r="AQ68" s="460"/>
      <c r="AR68" s="460"/>
    </row>
    <row r="69" spans="1:44" hidden="1">
      <c r="A69" s="454"/>
      <c r="B69" s="455" t="s">
        <v>1673</v>
      </c>
      <c r="C69" s="391" t="s">
        <v>239</v>
      </c>
      <c r="D69" s="466">
        <f>VLOOKUP(B69,'I-M'!$B$4:$G$15,3,FALSE)</f>
        <v>16481</v>
      </c>
      <c r="E69" s="467"/>
      <c r="F69" s="458">
        <v>0</v>
      </c>
      <c r="G69" s="459">
        <f>$D69*F69</f>
        <v>0</v>
      </c>
      <c r="H69" s="460" t="e">
        <f t="shared" si="127"/>
        <v>#REF!</v>
      </c>
      <c r="I69" s="461" t="e">
        <f>#REF!</f>
        <v>#REF!</v>
      </c>
      <c r="J69" s="462"/>
      <c r="K69" s="460" t="e">
        <f t="shared" si="125"/>
        <v>#REF!</v>
      </c>
      <c r="L69" s="460" t="e">
        <f t="shared" si="126"/>
        <v>#REF!</v>
      </c>
      <c r="M69" s="475"/>
      <c r="N69" s="458"/>
      <c r="O69" s="459"/>
      <c r="P69" s="460"/>
      <c r="Q69" s="461"/>
      <c r="R69" s="462"/>
      <c r="S69" s="460"/>
      <c r="T69" s="460"/>
      <c r="V69" s="458"/>
      <c r="W69" s="459"/>
      <c r="X69" s="460"/>
      <c r="Y69" s="461"/>
      <c r="Z69" s="462"/>
      <c r="AA69" s="460"/>
      <c r="AB69" s="460"/>
      <c r="AD69" s="458"/>
      <c r="AE69" s="459"/>
      <c r="AF69" s="460"/>
      <c r="AG69" s="461"/>
      <c r="AH69" s="462"/>
      <c r="AI69" s="460"/>
      <c r="AJ69" s="460"/>
      <c r="AL69" s="458"/>
      <c r="AM69" s="459"/>
      <c r="AN69" s="460"/>
      <c r="AO69" s="461"/>
      <c r="AP69" s="462"/>
      <c r="AQ69" s="460"/>
      <c r="AR69" s="460"/>
    </row>
    <row r="70" spans="1:44" hidden="1">
      <c r="A70" s="444">
        <v>6</v>
      </c>
      <c r="B70" s="445" t="s">
        <v>1674</v>
      </c>
      <c r="C70" s="446"/>
      <c r="D70" s="470"/>
      <c r="F70" s="472"/>
      <c r="G70" s="473">
        <f>G71</f>
        <v>28353</v>
      </c>
      <c r="H70" s="473" t="e">
        <f>H71</f>
        <v>#REF!</v>
      </c>
      <c r="I70" s="472"/>
      <c r="J70" s="472"/>
      <c r="K70" s="473"/>
      <c r="L70" s="473"/>
      <c r="M70" s="474"/>
      <c r="N70" s="472"/>
      <c r="O70" s="473"/>
      <c r="P70" s="473"/>
      <c r="Q70" s="472"/>
      <c r="R70" s="472"/>
      <c r="S70" s="473"/>
      <c r="T70" s="473"/>
      <c r="V70" s="472"/>
      <c r="W70" s="473"/>
      <c r="X70" s="473"/>
      <c r="Y70" s="472"/>
      <c r="Z70" s="472"/>
      <c r="AA70" s="473"/>
      <c r="AB70" s="473"/>
      <c r="AD70" s="472"/>
      <c r="AE70" s="473"/>
      <c r="AF70" s="473"/>
      <c r="AG70" s="472"/>
      <c r="AH70" s="472"/>
      <c r="AI70" s="473"/>
      <c r="AJ70" s="473"/>
      <c r="AL70" s="472"/>
      <c r="AM70" s="473"/>
      <c r="AN70" s="473"/>
      <c r="AO70" s="472"/>
      <c r="AP70" s="472"/>
      <c r="AQ70" s="473"/>
      <c r="AR70" s="473"/>
    </row>
    <row r="71" spans="1:44" hidden="1">
      <c r="A71" s="469"/>
      <c r="B71" s="499" t="s">
        <v>1725</v>
      </c>
      <c r="C71" s="469" t="s">
        <v>239</v>
      </c>
      <c r="D71" s="471">
        <f>'E-T'!M21</f>
        <v>28353</v>
      </c>
      <c r="F71" s="458">
        <v>1</v>
      </c>
      <c r="G71" s="459">
        <f>$D71*F71</f>
        <v>28353</v>
      </c>
      <c r="H71" s="460" t="e">
        <f t="shared" ref="H71" si="128" xml:space="preserve"> G71/$C$1</f>
        <v>#REF!</v>
      </c>
      <c r="I71" s="461" t="e">
        <f>#REF!</f>
        <v>#REF!</v>
      </c>
      <c r="J71" s="462"/>
      <c r="K71" s="460" t="e">
        <f>G71*I71</f>
        <v>#REF!</v>
      </c>
      <c r="L71" s="460" t="e">
        <f t="shared" ref="L71" si="129">H71*I71</f>
        <v>#REF!</v>
      </c>
      <c r="M71" s="474"/>
      <c r="N71" s="458"/>
      <c r="O71" s="459"/>
      <c r="P71" s="460"/>
      <c r="Q71" s="461"/>
      <c r="R71" s="462"/>
      <c r="S71" s="460"/>
      <c r="T71" s="460"/>
      <c r="V71" s="458"/>
      <c r="W71" s="459"/>
      <c r="X71" s="460"/>
      <c r="Y71" s="461"/>
      <c r="Z71" s="462"/>
      <c r="AA71" s="460"/>
      <c r="AB71" s="460"/>
      <c r="AD71" s="458"/>
      <c r="AE71" s="459"/>
      <c r="AF71" s="460"/>
      <c r="AG71" s="461"/>
      <c r="AH71" s="462"/>
      <c r="AI71" s="460"/>
      <c r="AJ71" s="460"/>
      <c r="AL71" s="458"/>
      <c r="AM71" s="459"/>
      <c r="AN71" s="460"/>
      <c r="AO71" s="461"/>
      <c r="AP71" s="462"/>
      <c r="AQ71" s="460"/>
      <c r="AR71" s="460"/>
    </row>
    <row r="72" spans="1:44" hidden="1">
      <c r="A72" s="444">
        <v>6</v>
      </c>
      <c r="B72" s="445" t="s">
        <v>1675</v>
      </c>
      <c r="C72" s="446"/>
      <c r="D72" s="470"/>
      <c r="F72" s="472"/>
      <c r="G72" s="473" t="e">
        <f>G73</f>
        <v>#REF!</v>
      </c>
      <c r="H72" s="473" t="e">
        <f>H73</f>
        <v>#REF!</v>
      </c>
      <c r="I72" s="472"/>
      <c r="J72" s="472"/>
      <c r="K72" s="473"/>
      <c r="L72" s="473"/>
      <c r="M72" s="474"/>
      <c r="N72" s="472"/>
      <c r="O72" s="473"/>
      <c r="P72" s="473"/>
      <c r="Q72" s="472"/>
      <c r="R72" s="472"/>
      <c r="S72" s="473"/>
      <c r="T72" s="473"/>
      <c r="V72" s="472"/>
      <c r="W72" s="473"/>
      <c r="X72" s="473"/>
      <c r="Y72" s="472"/>
      <c r="Z72" s="472"/>
      <c r="AA72" s="473"/>
      <c r="AB72" s="473"/>
      <c r="AD72" s="472"/>
      <c r="AE72" s="473"/>
      <c r="AF72" s="473"/>
      <c r="AG72" s="472"/>
      <c r="AH72" s="472"/>
      <c r="AI72" s="473"/>
      <c r="AJ72" s="473"/>
      <c r="AL72" s="472"/>
      <c r="AM72" s="473"/>
      <c r="AN72" s="473"/>
      <c r="AO72" s="472"/>
      <c r="AP72" s="472"/>
      <c r="AQ72" s="473"/>
      <c r="AR72" s="473"/>
    </row>
    <row r="73" spans="1:44" hidden="1">
      <c r="A73" s="469"/>
      <c r="B73" s="468" t="s">
        <v>1678</v>
      </c>
      <c r="C73" s="469"/>
      <c r="D73" s="471" t="e">
        <f>4*D53</f>
        <v>#REF!</v>
      </c>
      <c r="F73" s="538">
        <f>100*F54/1300</f>
        <v>3.8461538461538464E-2</v>
      </c>
      <c r="G73" s="459" t="e">
        <f>$D73*F73</f>
        <v>#REF!</v>
      </c>
      <c r="H73" s="460" t="e">
        <f t="shared" ref="H73" si="130" xml:space="preserve"> G73/$C$1</f>
        <v>#REF!</v>
      </c>
      <c r="I73" s="461" t="e">
        <f>#REF!</f>
        <v>#REF!</v>
      </c>
      <c r="J73" s="462"/>
      <c r="K73" s="460" t="e">
        <f>G73*I73</f>
        <v>#REF!</v>
      </c>
      <c r="L73" s="460" t="e">
        <f t="shared" ref="L73" si="131">H73*I73</f>
        <v>#REF!</v>
      </c>
      <c r="N73" s="538"/>
      <c r="O73" s="459"/>
      <c r="P73" s="460"/>
      <c r="Q73" s="461"/>
      <c r="R73" s="462"/>
      <c r="S73" s="460"/>
      <c r="T73" s="460"/>
      <c r="V73" s="538"/>
      <c r="W73" s="459"/>
      <c r="X73" s="460"/>
      <c r="Y73" s="461"/>
      <c r="Z73" s="462"/>
      <c r="AA73" s="460"/>
      <c r="AB73" s="460"/>
      <c r="AD73" s="538"/>
      <c r="AE73" s="459"/>
      <c r="AF73" s="460"/>
      <c r="AG73" s="461"/>
      <c r="AH73" s="462"/>
      <c r="AI73" s="460"/>
      <c r="AJ73" s="460"/>
      <c r="AL73" s="538"/>
      <c r="AM73" s="459"/>
      <c r="AN73" s="460"/>
      <c r="AO73" s="461"/>
      <c r="AP73" s="462"/>
      <c r="AQ73" s="460"/>
      <c r="AR73" s="460"/>
    </row>
    <row r="74" spans="1:44" hidden="1"/>
    <row r="75" spans="1:44" ht="38.25">
      <c r="A75" s="509" t="s">
        <v>388</v>
      </c>
      <c r="B75" s="509" t="s">
        <v>1759</v>
      </c>
      <c r="C75" s="510" t="s">
        <v>183</v>
      </c>
      <c r="D75" s="511" t="s">
        <v>389</v>
      </c>
      <c r="E75" s="113"/>
      <c r="F75" s="512" t="s">
        <v>248</v>
      </c>
      <c r="G75" s="512" t="s">
        <v>390</v>
      </c>
      <c r="H75" s="512" t="s">
        <v>391</v>
      </c>
      <c r="I75" s="512" t="s">
        <v>443</v>
      </c>
      <c r="J75" s="512" t="s">
        <v>561</v>
      </c>
      <c r="K75" s="512" t="s">
        <v>509</v>
      </c>
      <c r="L75" s="512" t="s">
        <v>560</v>
      </c>
      <c r="N75" s="512" t="s">
        <v>248</v>
      </c>
      <c r="O75" s="512" t="s">
        <v>390</v>
      </c>
      <c r="P75" s="512" t="s">
        <v>391</v>
      </c>
      <c r="Q75" s="512" t="s">
        <v>443</v>
      </c>
      <c r="R75" s="512" t="s">
        <v>561</v>
      </c>
      <c r="S75" s="512" t="s">
        <v>509</v>
      </c>
      <c r="T75" s="512" t="s">
        <v>560</v>
      </c>
      <c r="V75" s="512" t="s">
        <v>248</v>
      </c>
      <c r="W75" s="512" t="s">
        <v>390</v>
      </c>
      <c r="X75" s="512" t="s">
        <v>391</v>
      </c>
      <c r="Y75" s="512" t="s">
        <v>443</v>
      </c>
      <c r="Z75" s="512" t="s">
        <v>561</v>
      </c>
      <c r="AA75" s="512" t="s">
        <v>509</v>
      </c>
      <c r="AB75" s="512" t="s">
        <v>560</v>
      </c>
      <c r="AD75" s="512" t="s">
        <v>248</v>
      </c>
      <c r="AE75" s="512" t="s">
        <v>390</v>
      </c>
      <c r="AF75" s="512" t="s">
        <v>391</v>
      </c>
      <c r="AG75" s="512" t="s">
        <v>443</v>
      </c>
      <c r="AH75" s="512" t="s">
        <v>561</v>
      </c>
      <c r="AI75" s="512" t="s">
        <v>509</v>
      </c>
      <c r="AJ75" s="512" t="s">
        <v>560</v>
      </c>
      <c r="AL75" s="512" t="s">
        <v>248</v>
      </c>
      <c r="AM75" s="512" t="s">
        <v>390</v>
      </c>
      <c r="AN75" s="512" t="s">
        <v>391</v>
      </c>
      <c r="AO75" s="512" t="s">
        <v>443</v>
      </c>
      <c r="AP75" s="512" t="s">
        <v>561</v>
      </c>
      <c r="AQ75" s="512" t="s">
        <v>509</v>
      </c>
      <c r="AR75" s="512" t="s">
        <v>560</v>
      </c>
    </row>
    <row r="76" spans="1:44" ht="39.950000000000003" customHeight="1">
      <c r="A76" s="408" t="s">
        <v>1694</v>
      </c>
      <c r="B76" s="409" t="s">
        <v>1760</v>
      </c>
      <c r="C76" s="410" t="s">
        <v>239</v>
      </c>
      <c r="D76" s="410" t="e">
        <f>G76/F76</f>
        <v>#REF!</v>
      </c>
      <c r="F76" s="411" t="e">
        <f>F79+F87</f>
        <v>#REF!</v>
      </c>
      <c r="G76" s="411" t="e">
        <f>G79+G87</f>
        <v>#REF!</v>
      </c>
      <c r="H76" s="411" t="e">
        <f>G76/$C$1</f>
        <v>#REF!</v>
      </c>
      <c r="I76" s="411" t="e">
        <f>K76/G76</f>
        <v>#REF!</v>
      </c>
      <c r="J76" s="411" t="e">
        <f>L76/F76</f>
        <v>#REF!</v>
      </c>
      <c r="K76" s="411" t="e">
        <f>K79+K87</f>
        <v>#REF!</v>
      </c>
      <c r="L76" s="411" t="e">
        <f>K76/$C$1</f>
        <v>#REF!</v>
      </c>
      <c r="N76" s="451"/>
      <c r="O76" s="411"/>
      <c r="P76" s="411"/>
      <c r="Q76" s="411"/>
      <c r="R76" s="412"/>
      <c r="S76" s="411"/>
      <c r="T76" s="411"/>
      <c r="V76" s="451"/>
      <c r="W76" s="411"/>
      <c r="X76" s="411"/>
      <c r="Y76" s="411"/>
      <c r="Z76" s="412"/>
      <c r="AA76" s="411"/>
      <c r="AB76" s="411"/>
      <c r="AD76" s="451"/>
      <c r="AE76" s="411"/>
      <c r="AF76" s="411"/>
      <c r="AG76" s="411"/>
      <c r="AH76" s="412"/>
      <c r="AI76" s="411"/>
      <c r="AJ76" s="411"/>
      <c r="AL76" s="451"/>
      <c r="AM76" s="411"/>
      <c r="AN76" s="411"/>
      <c r="AO76" s="411"/>
      <c r="AP76" s="412"/>
      <c r="AQ76" s="411"/>
      <c r="AR76" s="411"/>
    </row>
    <row r="77" spans="1:44" ht="39.950000000000003" customHeight="1">
      <c r="A77" s="429" t="s">
        <v>1695</v>
      </c>
      <c r="B77" s="430" t="s">
        <v>1762</v>
      </c>
      <c r="C77" s="431" t="s">
        <v>239</v>
      </c>
      <c r="D77" s="410" t="e">
        <f>G77/F77</f>
        <v>#REF!</v>
      </c>
      <c r="F77" s="432">
        <v>209</v>
      </c>
      <c r="G77" s="432" t="e">
        <f>G83+G84+G85+G91+G93+G96+G99</f>
        <v>#REF!</v>
      </c>
      <c r="H77" s="411" t="e">
        <f t="shared" ref="H77:H78" si="132">G77/$C$1</f>
        <v>#REF!</v>
      </c>
      <c r="I77" s="411" t="e">
        <f t="shared" ref="I77:I78" si="133">K77/G77</f>
        <v>#REF!</v>
      </c>
      <c r="J77" s="411" t="e">
        <f>L77/F77</f>
        <v>#REF!</v>
      </c>
      <c r="K77" s="432" t="e">
        <f>K83+K84+K85+K91+K93+K96+K99</f>
        <v>#REF!</v>
      </c>
      <c r="L77" s="411" t="e">
        <f>K77/$C$1</f>
        <v>#REF!</v>
      </c>
      <c r="N77" s="587"/>
      <c r="O77" s="588"/>
      <c r="P77" s="588"/>
      <c r="Q77" s="588"/>
      <c r="R77" s="588"/>
      <c r="S77" s="588"/>
      <c r="T77" s="588"/>
      <c r="V77" s="587"/>
      <c r="W77" s="588"/>
      <c r="X77" s="588"/>
      <c r="Y77" s="588"/>
      <c r="Z77" s="588"/>
      <c r="AA77" s="588"/>
      <c r="AB77" s="588"/>
      <c r="AD77" s="587"/>
      <c r="AE77" s="588"/>
      <c r="AF77" s="588"/>
      <c r="AG77" s="588"/>
      <c r="AH77" s="588"/>
      <c r="AI77" s="588"/>
      <c r="AJ77" s="588"/>
      <c r="AL77" s="587"/>
      <c r="AM77" s="588"/>
      <c r="AN77" s="588"/>
      <c r="AO77" s="588"/>
      <c r="AP77" s="588"/>
      <c r="AQ77" s="588"/>
      <c r="AR77" s="588"/>
    </row>
    <row r="78" spans="1:44" ht="39.950000000000003" customHeight="1">
      <c r="A78" s="429" t="s">
        <v>1696</v>
      </c>
      <c r="B78" s="409" t="s">
        <v>1761</v>
      </c>
      <c r="C78" s="431" t="s">
        <v>239</v>
      </c>
      <c r="D78" s="410" t="e">
        <f>G78/F78</f>
        <v>#REF!</v>
      </c>
      <c r="F78" s="432">
        <v>25</v>
      </c>
      <c r="G78" s="432" t="e">
        <f>G80+G81+G82+G88+G89+G90+G95+G98</f>
        <v>#REF!</v>
      </c>
      <c r="H78" s="411" t="e">
        <f t="shared" si="132"/>
        <v>#REF!</v>
      </c>
      <c r="I78" s="411" t="e">
        <f t="shared" si="133"/>
        <v>#REF!</v>
      </c>
      <c r="J78" s="411" t="e">
        <f>L78/F78</f>
        <v>#REF!</v>
      </c>
      <c r="K78" s="432" t="e">
        <f>K80+K81+K82+K88+K89+K90+K95+K98</f>
        <v>#REF!</v>
      </c>
      <c r="L78" s="411" t="e">
        <f>K78/$C$1</f>
        <v>#REF!</v>
      </c>
      <c r="N78" s="587"/>
      <c r="O78" s="588"/>
      <c r="P78" s="588"/>
      <c r="Q78" s="588"/>
      <c r="R78" s="588"/>
      <c r="S78" s="588"/>
      <c r="T78" s="588"/>
      <c r="V78" s="587"/>
      <c r="W78" s="588"/>
      <c r="X78" s="588"/>
      <c r="Y78" s="588"/>
      <c r="Z78" s="588"/>
      <c r="AA78" s="588"/>
      <c r="AB78" s="588"/>
      <c r="AD78" s="587"/>
      <c r="AE78" s="588"/>
      <c r="AF78" s="588"/>
      <c r="AG78" s="588"/>
      <c r="AH78" s="588"/>
      <c r="AI78" s="588"/>
      <c r="AJ78" s="588"/>
      <c r="AL78" s="587"/>
      <c r="AM78" s="588"/>
      <c r="AN78" s="588"/>
      <c r="AO78" s="588"/>
      <c r="AP78" s="588"/>
      <c r="AQ78" s="588"/>
      <c r="AR78" s="588"/>
    </row>
    <row r="79" spans="1:44">
      <c r="A79" s="469"/>
      <c r="B79" s="586" t="e">
        <f>#REF!</f>
        <v>#REF!</v>
      </c>
      <c r="C79" s="469" t="s">
        <v>239</v>
      </c>
      <c r="D79" s="471">
        <f>'E-de-D'!O74</f>
        <v>0</v>
      </c>
      <c r="F79" s="458" t="e">
        <f>#REF!</f>
        <v>#REF!</v>
      </c>
      <c r="G79" s="459" t="e">
        <f>$D79*F79</f>
        <v>#REF!</v>
      </c>
      <c r="H79" s="460" t="e">
        <f xml:space="preserve"> G79/$C$1</f>
        <v>#REF!</v>
      </c>
      <c r="I79" s="461" t="e">
        <f>#REF!</f>
        <v>#REF!</v>
      </c>
      <c r="J79" s="462" t="e">
        <f>L79/F79</f>
        <v>#REF!</v>
      </c>
      <c r="K79" s="460" t="e">
        <f>G79*I79</f>
        <v>#REF!</v>
      </c>
      <c r="L79" s="460" t="e">
        <f t="shared" ref="L79:L99" si="134">H79*I79</f>
        <v>#REF!</v>
      </c>
    </row>
    <row r="80" spans="1:44">
      <c r="A80" s="469"/>
      <c r="B80" s="586" t="e">
        <f>#REF!</f>
        <v>#REF!</v>
      </c>
      <c r="C80" s="469" t="s">
        <v>239</v>
      </c>
      <c r="D80" s="471" t="e">
        <f>'E-de-D'!#REF!</f>
        <v>#REF!</v>
      </c>
      <c r="F80" s="458" t="e">
        <f>#REF!</f>
        <v>#REF!</v>
      </c>
      <c r="G80" s="459" t="e">
        <f t="shared" ref="G80:G99" si="135">$D80*F80</f>
        <v>#REF!</v>
      </c>
      <c r="H80" s="460" t="e">
        <f t="shared" ref="H80:H99" si="136" xml:space="preserve"> G80/$C$1</f>
        <v>#REF!</v>
      </c>
      <c r="I80" s="461" t="e">
        <f>I79</f>
        <v>#REF!</v>
      </c>
      <c r="J80" s="462" t="e">
        <f t="shared" ref="J80:J99" si="137">L80/F80</f>
        <v>#REF!</v>
      </c>
      <c r="K80" s="460" t="e">
        <f t="shared" ref="K80:K99" si="138">G80*I80</f>
        <v>#REF!</v>
      </c>
      <c r="L80" s="460" t="e">
        <f t="shared" si="134"/>
        <v>#REF!</v>
      </c>
    </row>
    <row r="81" spans="1:14">
      <c r="A81" s="469"/>
      <c r="B81" s="586" t="e">
        <f>#REF!</f>
        <v>#REF!</v>
      </c>
      <c r="C81" s="469" t="s">
        <v>239</v>
      </c>
      <c r="D81" s="471" t="e">
        <f>'E-de-D'!#REF!</f>
        <v>#REF!</v>
      </c>
      <c r="F81" s="458" t="e">
        <f>#REF!</f>
        <v>#REF!</v>
      </c>
      <c r="G81" s="459" t="e">
        <f t="shared" si="135"/>
        <v>#REF!</v>
      </c>
      <c r="H81" s="460" t="e">
        <f t="shared" si="136"/>
        <v>#REF!</v>
      </c>
      <c r="I81" s="461" t="e">
        <f t="shared" ref="I81:I99" si="139">I80</f>
        <v>#REF!</v>
      </c>
      <c r="J81" s="462" t="e">
        <f t="shared" si="137"/>
        <v>#REF!</v>
      </c>
      <c r="K81" s="460" t="e">
        <f t="shared" si="138"/>
        <v>#REF!</v>
      </c>
      <c r="L81" s="460" t="e">
        <f t="shared" si="134"/>
        <v>#REF!</v>
      </c>
    </row>
    <row r="82" spans="1:14">
      <c r="A82" s="469"/>
      <c r="B82" s="586" t="e">
        <f>#REF!</f>
        <v>#REF!</v>
      </c>
      <c r="C82" s="469" t="s">
        <v>239</v>
      </c>
      <c r="D82" s="471" t="e">
        <f>'E-de-D'!#REF!</f>
        <v>#REF!</v>
      </c>
      <c r="F82" s="458" t="e">
        <f>#REF!</f>
        <v>#REF!</v>
      </c>
      <c r="G82" s="459" t="e">
        <f t="shared" si="135"/>
        <v>#REF!</v>
      </c>
      <c r="H82" s="460" t="e">
        <f t="shared" si="136"/>
        <v>#REF!</v>
      </c>
      <c r="I82" s="461" t="e">
        <f t="shared" si="139"/>
        <v>#REF!</v>
      </c>
      <c r="J82" s="462" t="e">
        <f t="shared" si="137"/>
        <v>#REF!</v>
      </c>
      <c r="K82" s="460" t="e">
        <f t="shared" si="138"/>
        <v>#REF!</v>
      </c>
      <c r="L82" s="460" t="e">
        <f t="shared" si="134"/>
        <v>#REF!</v>
      </c>
    </row>
    <row r="83" spans="1:14">
      <c r="A83" s="469"/>
      <c r="B83" s="586" t="e">
        <f>#REF!</f>
        <v>#REF!</v>
      </c>
      <c r="C83" s="469" t="s">
        <v>239</v>
      </c>
      <c r="D83" s="471" t="e">
        <f>'E-de-D'!#REF!</f>
        <v>#REF!</v>
      </c>
      <c r="F83" s="458" t="e">
        <f>#REF!</f>
        <v>#REF!</v>
      </c>
      <c r="G83" s="459" t="e">
        <f t="shared" si="135"/>
        <v>#REF!</v>
      </c>
      <c r="H83" s="460" t="e">
        <f t="shared" si="136"/>
        <v>#REF!</v>
      </c>
      <c r="I83" s="461" t="e">
        <f t="shared" si="139"/>
        <v>#REF!</v>
      </c>
      <c r="J83" s="462" t="e">
        <f t="shared" si="137"/>
        <v>#REF!</v>
      </c>
      <c r="K83" s="460" t="e">
        <f t="shared" si="138"/>
        <v>#REF!</v>
      </c>
      <c r="L83" s="460" t="e">
        <f t="shared" si="134"/>
        <v>#REF!</v>
      </c>
    </row>
    <row r="84" spans="1:14">
      <c r="A84" s="469"/>
      <c r="B84" s="586" t="e">
        <f>#REF!</f>
        <v>#REF!</v>
      </c>
      <c r="C84" s="469" t="s">
        <v>239</v>
      </c>
      <c r="D84" s="471" t="e">
        <f>'E-de-D'!#REF!</f>
        <v>#REF!</v>
      </c>
      <c r="F84" s="458" t="e">
        <f>#REF!</f>
        <v>#REF!</v>
      </c>
      <c r="G84" s="459" t="e">
        <f t="shared" si="135"/>
        <v>#REF!</v>
      </c>
      <c r="H84" s="460" t="e">
        <f t="shared" si="136"/>
        <v>#REF!</v>
      </c>
      <c r="I84" s="461" t="e">
        <f t="shared" si="139"/>
        <v>#REF!</v>
      </c>
      <c r="J84" s="462" t="e">
        <f t="shared" si="137"/>
        <v>#REF!</v>
      </c>
      <c r="K84" s="460" t="e">
        <f t="shared" si="138"/>
        <v>#REF!</v>
      </c>
      <c r="L84" s="460" t="e">
        <f t="shared" si="134"/>
        <v>#REF!</v>
      </c>
    </row>
    <row r="85" spans="1:14">
      <c r="A85" s="469"/>
      <c r="B85" s="586" t="e">
        <f>#REF!</f>
        <v>#REF!</v>
      </c>
      <c r="C85" s="469" t="s">
        <v>239</v>
      </c>
      <c r="D85" s="471" t="e">
        <f>'E-de-D'!#REF!</f>
        <v>#REF!</v>
      </c>
      <c r="F85" s="458" t="e">
        <f>#REF!</f>
        <v>#REF!</v>
      </c>
      <c r="G85" s="459" t="e">
        <f t="shared" si="135"/>
        <v>#REF!</v>
      </c>
      <c r="H85" s="460" t="e">
        <f t="shared" si="136"/>
        <v>#REF!</v>
      </c>
      <c r="I85" s="461" t="e">
        <f t="shared" si="139"/>
        <v>#REF!</v>
      </c>
      <c r="J85" s="462" t="e">
        <f t="shared" si="137"/>
        <v>#REF!</v>
      </c>
      <c r="K85" s="460" t="e">
        <f t="shared" si="138"/>
        <v>#REF!</v>
      </c>
      <c r="L85" s="460" t="e">
        <f t="shared" si="134"/>
        <v>#REF!</v>
      </c>
    </row>
    <row r="86" spans="1:14">
      <c r="A86" s="469"/>
      <c r="B86" s="586" t="e">
        <f>#REF!</f>
        <v>#REF!</v>
      </c>
      <c r="C86" s="469"/>
      <c r="D86" s="471"/>
      <c r="F86" s="458"/>
      <c r="G86" s="459"/>
      <c r="H86" s="460"/>
      <c r="I86" s="461" t="e">
        <f t="shared" si="139"/>
        <v>#REF!</v>
      </c>
      <c r="J86" s="462"/>
      <c r="K86" s="460"/>
      <c r="L86" s="460"/>
      <c r="N86" s="693" t="e">
        <f>26*J77*60*0.3</f>
        <v>#REF!</v>
      </c>
    </row>
    <row r="87" spans="1:14">
      <c r="A87" s="469"/>
      <c r="B87" s="586" t="e">
        <f>#REF!</f>
        <v>#REF!</v>
      </c>
      <c r="C87" s="469" t="s">
        <v>239</v>
      </c>
      <c r="D87" s="471" t="e">
        <f>'E-de-D'!#REF!</f>
        <v>#REF!</v>
      </c>
      <c r="F87" s="458" t="e">
        <f>#REF!</f>
        <v>#REF!</v>
      </c>
      <c r="G87" s="459" t="e">
        <f t="shared" si="135"/>
        <v>#REF!</v>
      </c>
      <c r="H87" s="460" t="e">
        <f t="shared" si="136"/>
        <v>#REF!</v>
      </c>
      <c r="I87" s="461" t="e">
        <f t="shared" si="139"/>
        <v>#REF!</v>
      </c>
      <c r="J87" s="462" t="e">
        <f t="shared" si="137"/>
        <v>#REF!</v>
      </c>
      <c r="K87" s="460" t="e">
        <f t="shared" si="138"/>
        <v>#REF!</v>
      </c>
      <c r="L87" s="460" t="e">
        <f t="shared" si="134"/>
        <v>#REF!</v>
      </c>
    </row>
    <row r="88" spans="1:14">
      <c r="A88" s="469"/>
      <c r="B88" s="586" t="e">
        <f>#REF!</f>
        <v>#REF!</v>
      </c>
      <c r="C88" s="469" t="s">
        <v>239</v>
      </c>
      <c r="D88" s="471" t="e">
        <f>'E-de-D'!#REF!</f>
        <v>#REF!</v>
      </c>
      <c r="F88" s="458" t="e">
        <f>#REF!</f>
        <v>#REF!</v>
      </c>
      <c r="G88" s="459" t="e">
        <f t="shared" si="135"/>
        <v>#REF!</v>
      </c>
      <c r="H88" s="460" t="e">
        <f t="shared" si="136"/>
        <v>#REF!</v>
      </c>
      <c r="I88" s="461" t="e">
        <f t="shared" si="139"/>
        <v>#REF!</v>
      </c>
      <c r="J88" s="462" t="e">
        <f t="shared" si="137"/>
        <v>#REF!</v>
      </c>
      <c r="K88" s="460" t="e">
        <f t="shared" si="138"/>
        <v>#REF!</v>
      </c>
      <c r="L88" s="460" t="e">
        <f t="shared" si="134"/>
        <v>#REF!</v>
      </c>
    </row>
    <row r="89" spans="1:14">
      <c r="A89" s="469"/>
      <c r="B89" s="586" t="e">
        <f>#REF!</f>
        <v>#REF!</v>
      </c>
      <c r="C89" s="469" t="s">
        <v>239</v>
      </c>
      <c r="D89" s="471" t="e">
        <f>'E-de-D'!#REF!</f>
        <v>#REF!</v>
      </c>
      <c r="F89" s="458" t="e">
        <f>#REF!</f>
        <v>#REF!</v>
      </c>
      <c r="G89" s="459" t="e">
        <f t="shared" si="135"/>
        <v>#REF!</v>
      </c>
      <c r="H89" s="460" t="e">
        <f t="shared" si="136"/>
        <v>#REF!</v>
      </c>
      <c r="I89" s="461" t="e">
        <f t="shared" si="139"/>
        <v>#REF!</v>
      </c>
      <c r="J89" s="462" t="e">
        <f t="shared" si="137"/>
        <v>#REF!</v>
      </c>
      <c r="K89" s="460" t="e">
        <f t="shared" si="138"/>
        <v>#REF!</v>
      </c>
      <c r="L89" s="460" t="e">
        <f t="shared" si="134"/>
        <v>#REF!</v>
      </c>
    </row>
    <row r="90" spans="1:14">
      <c r="A90" s="469"/>
      <c r="B90" s="586" t="e">
        <f>#REF!</f>
        <v>#REF!</v>
      </c>
      <c r="C90" s="469" t="s">
        <v>239</v>
      </c>
      <c r="D90" s="471" t="e">
        <f>'E-de-D'!#REF!</f>
        <v>#REF!</v>
      </c>
      <c r="F90" s="458" t="e">
        <f>#REF!</f>
        <v>#REF!</v>
      </c>
      <c r="G90" s="459" t="e">
        <f t="shared" si="135"/>
        <v>#REF!</v>
      </c>
      <c r="H90" s="460" t="e">
        <f t="shared" si="136"/>
        <v>#REF!</v>
      </c>
      <c r="I90" s="461" t="e">
        <f t="shared" si="139"/>
        <v>#REF!</v>
      </c>
      <c r="J90" s="462" t="e">
        <f t="shared" si="137"/>
        <v>#REF!</v>
      </c>
      <c r="K90" s="460" t="e">
        <f t="shared" si="138"/>
        <v>#REF!</v>
      </c>
      <c r="L90" s="460" t="e">
        <f t="shared" si="134"/>
        <v>#REF!</v>
      </c>
    </row>
    <row r="91" spans="1:14">
      <c r="A91" s="469"/>
      <c r="B91" s="586" t="e">
        <f>#REF!</f>
        <v>#REF!</v>
      </c>
      <c r="C91" s="469" t="s">
        <v>239</v>
      </c>
      <c r="D91" s="471" t="e">
        <f>'E-de-D'!#REF!</f>
        <v>#REF!</v>
      </c>
      <c r="F91" s="458" t="e">
        <f>#REF!</f>
        <v>#REF!</v>
      </c>
      <c r="G91" s="459" t="e">
        <f t="shared" si="135"/>
        <v>#REF!</v>
      </c>
      <c r="H91" s="460" t="e">
        <f t="shared" si="136"/>
        <v>#REF!</v>
      </c>
      <c r="I91" s="461" t="e">
        <f t="shared" si="139"/>
        <v>#REF!</v>
      </c>
      <c r="J91" s="462" t="e">
        <f t="shared" si="137"/>
        <v>#REF!</v>
      </c>
      <c r="K91" s="460" t="e">
        <f t="shared" si="138"/>
        <v>#REF!</v>
      </c>
      <c r="L91" s="460" t="e">
        <f t="shared" si="134"/>
        <v>#REF!</v>
      </c>
    </row>
    <row r="92" spans="1:14">
      <c r="A92" s="469"/>
      <c r="B92" s="586" t="e">
        <f>#REF!</f>
        <v>#REF!</v>
      </c>
      <c r="C92" s="469"/>
      <c r="D92" s="471"/>
      <c r="F92" s="458"/>
      <c r="G92" s="459"/>
      <c r="H92" s="460"/>
      <c r="I92" s="461" t="e">
        <f t="shared" si="139"/>
        <v>#REF!</v>
      </c>
      <c r="J92" s="462"/>
      <c r="K92" s="460"/>
      <c r="L92" s="460"/>
    </row>
    <row r="93" spans="1:14">
      <c r="A93" s="469"/>
      <c r="B93" s="586" t="e">
        <f>#REF!</f>
        <v>#REF!</v>
      </c>
      <c r="C93" s="469" t="s">
        <v>239</v>
      </c>
      <c r="D93" s="471" t="e">
        <f>'E-de-D'!#REF!</f>
        <v>#REF!</v>
      </c>
      <c r="F93" s="458" t="e">
        <f>#REF!</f>
        <v>#REF!</v>
      </c>
      <c r="G93" s="459" t="e">
        <f t="shared" si="135"/>
        <v>#REF!</v>
      </c>
      <c r="H93" s="460" t="e">
        <f t="shared" si="136"/>
        <v>#REF!</v>
      </c>
      <c r="I93" s="461" t="e">
        <f t="shared" si="139"/>
        <v>#REF!</v>
      </c>
      <c r="J93" s="462" t="e">
        <f t="shared" si="137"/>
        <v>#REF!</v>
      </c>
      <c r="K93" s="460" t="e">
        <f t="shared" si="138"/>
        <v>#REF!</v>
      </c>
      <c r="L93" s="460" t="e">
        <f t="shared" si="134"/>
        <v>#REF!</v>
      </c>
    </row>
    <row r="94" spans="1:14">
      <c r="A94" s="469"/>
      <c r="B94" s="586" t="e">
        <f>#REF!</f>
        <v>#REF!</v>
      </c>
      <c r="C94" s="469"/>
      <c r="D94" s="471"/>
      <c r="F94" s="458"/>
      <c r="G94" s="459"/>
      <c r="H94" s="460"/>
      <c r="I94" s="461" t="e">
        <f t="shared" si="139"/>
        <v>#REF!</v>
      </c>
      <c r="J94" s="462"/>
      <c r="K94" s="460"/>
      <c r="L94" s="460"/>
    </row>
    <row r="95" spans="1:14">
      <c r="A95" s="469"/>
      <c r="B95" s="586" t="e">
        <f>#REF!</f>
        <v>#REF!</v>
      </c>
      <c r="C95" s="469" t="s">
        <v>239</v>
      </c>
      <c r="D95" s="471" t="e">
        <f>'E-de-D'!#REF!</f>
        <v>#REF!</v>
      </c>
      <c r="F95" s="458" t="e">
        <f>#REF!</f>
        <v>#REF!</v>
      </c>
      <c r="G95" s="459" t="e">
        <f t="shared" si="135"/>
        <v>#REF!</v>
      </c>
      <c r="H95" s="460" t="e">
        <f t="shared" si="136"/>
        <v>#REF!</v>
      </c>
      <c r="I95" s="461" t="e">
        <f t="shared" si="139"/>
        <v>#REF!</v>
      </c>
      <c r="J95" s="462" t="e">
        <f t="shared" si="137"/>
        <v>#REF!</v>
      </c>
      <c r="K95" s="460" t="e">
        <f t="shared" si="138"/>
        <v>#REF!</v>
      </c>
      <c r="L95" s="460" t="e">
        <f t="shared" si="134"/>
        <v>#REF!</v>
      </c>
    </row>
    <row r="96" spans="1:14">
      <c r="A96" s="469"/>
      <c r="B96" s="586" t="e">
        <f>#REF!</f>
        <v>#REF!</v>
      </c>
      <c r="C96" s="469" t="s">
        <v>239</v>
      </c>
      <c r="D96" s="471" t="e">
        <f>'E-de-D'!#REF!</f>
        <v>#REF!</v>
      </c>
      <c r="F96" s="458" t="e">
        <f>#REF!</f>
        <v>#REF!</v>
      </c>
      <c r="G96" s="459" t="e">
        <f t="shared" si="135"/>
        <v>#REF!</v>
      </c>
      <c r="H96" s="460" t="e">
        <f t="shared" si="136"/>
        <v>#REF!</v>
      </c>
      <c r="I96" s="461" t="e">
        <f t="shared" si="139"/>
        <v>#REF!</v>
      </c>
      <c r="J96" s="462" t="e">
        <f t="shared" si="137"/>
        <v>#REF!</v>
      </c>
      <c r="K96" s="460" t="e">
        <f t="shared" si="138"/>
        <v>#REF!</v>
      </c>
      <c r="L96" s="460" t="e">
        <f t="shared" si="134"/>
        <v>#REF!</v>
      </c>
    </row>
    <row r="97" spans="1:12">
      <c r="A97" s="469"/>
      <c r="B97" s="586" t="e">
        <f>#REF!</f>
        <v>#REF!</v>
      </c>
      <c r="C97" s="469"/>
      <c r="D97" s="471"/>
      <c r="F97" s="458"/>
      <c r="G97" s="459"/>
      <c r="H97" s="460"/>
      <c r="I97" s="461" t="e">
        <f t="shared" si="139"/>
        <v>#REF!</v>
      </c>
      <c r="J97" s="462"/>
      <c r="K97" s="460"/>
      <c r="L97" s="460"/>
    </row>
    <row r="98" spans="1:12">
      <c r="A98" s="469"/>
      <c r="B98" s="586" t="e">
        <f>#REF!</f>
        <v>#REF!</v>
      </c>
      <c r="C98" s="469" t="s">
        <v>239</v>
      </c>
      <c r="D98" s="471" t="e">
        <f>'E-de-D'!#REF!</f>
        <v>#REF!</v>
      </c>
      <c r="F98" s="458" t="e">
        <f>#REF!</f>
        <v>#REF!</v>
      </c>
      <c r="G98" s="459" t="e">
        <f t="shared" si="135"/>
        <v>#REF!</v>
      </c>
      <c r="H98" s="460" t="e">
        <f t="shared" si="136"/>
        <v>#REF!</v>
      </c>
      <c r="I98" s="461" t="e">
        <f t="shared" si="139"/>
        <v>#REF!</v>
      </c>
      <c r="J98" s="462" t="e">
        <f t="shared" si="137"/>
        <v>#REF!</v>
      </c>
      <c r="K98" s="460" t="e">
        <f t="shared" si="138"/>
        <v>#REF!</v>
      </c>
      <c r="L98" s="460" t="e">
        <f t="shared" si="134"/>
        <v>#REF!</v>
      </c>
    </row>
    <row r="99" spans="1:12">
      <c r="A99" s="469"/>
      <c r="B99" s="586" t="e">
        <f>#REF!</f>
        <v>#REF!</v>
      </c>
      <c r="C99" s="469" t="s">
        <v>239</v>
      </c>
      <c r="D99" s="471" t="e">
        <f>'E-de-D'!#REF!</f>
        <v>#REF!</v>
      </c>
      <c r="F99" s="458" t="e">
        <f>#REF!</f>
        <v>#REF!</v>
      </c>
      <c r="G99" s="459" t="e">
        <f t="shared" si="135"/>
        <v>#REF!</v>
      </c>
      <c r="H99" s="460" t="e">
        <f t="shared" si="136"/>
        <v>#REF!</v>
      </c>
      <c r="I99" s="461" t="e">
        <f t="shared" si="139"/>
        <v>#REF!</v>
      </c>
      <c r="J99" s="462" t="e">
        <f t="shared" si="137"/>
        <v>#REF!</v>
      </c>
      <c r="K99" s="460" t="e">
        <f t="shared" si="138"/>
        <v>#REF!</v>
      </c>
      <c r="L99" s="460" t="e">
        <f t="shared" si="134"/>
        <v>#REF!</v>
      </c>
    </row>
  </sheetData>
  <mergeCells count="7">
    <mergeCell ref="AD2:AJ2"/>
    <mergeCell ref="AL2:AR2"/>
    <mergeCell ref="F33:G33"/>
    <mergeCell ref="N33:O33"/>
    <mergeCell ref="F2:L2"/>
    <mergeCell ref="N2:T2"/>
    <mergeCell ref="V2:AB2"/>
  </mergeCells>
  <pageMargins left="0.74803149606299213" right="0.74803149606299213" top="0.98425196850393704" bottom="0.98425196850393704" header="0" footer="0"/>
  <pageSetup paperSize="9" scale="46" orientation="portrait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D2:D20"/>
  <sheetViews>
    <sheetView showGridLines="0" workbookViewId="0">
      <selection activeCell="H15" sqref="H15"/>
    </sheetView>
  </sheetViews>
  <sheetFormatPr baseColWidth="10" defaultRowHeight="12.75"/>
  <cols>
    <col min="4" max="4" width="36.7109375" customWidth="1"/>
  </cols>
  <sheetData>
    <row r="2" spans="4:4" ht="39" customHeight="1">
      <c r="D2" s="711" t="s">
        <v>1901</v>
      </c>
    </row>
    <row r="3" spans="4:4">
      <c r="D3" s="710" t="s">
        <v>1883</v>
      </c>
    </row>
    <row r="4" spans="4:4">
      <c r="D4" s="710" t="s">
        <v>1884</v>
      </c>
    </row>
    <row r="5" spans="4:4">
      <c r="D5" s="710" t="s">
        <v>1885</v>
      </c>
    </row>
    <row r="6" spans="4:4">
      <c r="D6" s="710" t="s">
        <v>1886</v>
      </c>
    </row>
    <row r="7" spans="4:4">
      <c r="D7" s="710" t="s">
        <v>1887</v>
      </c>
    </row>
    <row r="8" spans="4:4">
      <c r="D8" s="710" t="s">
        <v>1888</v>
      </c>
    </row>
    <row r="9" spans="4:4">
      <c r="D9" s="710" t="s">
        <v>1889</v>
      </c>
    </row>
    <row r="10" spans="4:4">
      <c r="D10" s="710" t="s">
        <v>1890</v>
      </c>
    </row>
    <row r="11" spans="4:4">
      <c r="D11" s="710" t="s">
        <v>1891</v>
      </c>
    </row>
    <row r="12" spans="4:4">
      <c r="D12" s="710" t="s">
        <v>1892</v>
      </c>
    </row>
    <row r="13" spans="4:4">
      <c r="D13" s="710" t="s">
        <v>1893</v>
      </c>
    </row>
    <row r="14" spans="4:4">
      <c r="D14" s="710" t="s">
        <v>1894</v>
      </c>
    </row>
    <row r="15" spans="4:4">
      <c r="D15" s="710" t="s">
        <v>1895</v>
      </c>
    </row>
    <row r="16" spans="4:4">
      <c r="D16" s="710" t="s">
        <v>1896</v>
      </c>
    </row>
    <row r="17" spans="4:4">
      <c r="D17" s="710" t="s">
        <v>1897</v>
      </c>
    </row>
    <row r="18" spans="4:4">
      <c r="D18" s="710" t="s">
        <v>1898</v>
      </c>
    </row>
    <row r="19" spans="4:4">
      <c r="D19" s="710" t="s">
        <v>1899</v>
      </c>
    </row>
    <row r="20" spans="4:4">
      <c r="D20" s="710" t="s">
        <v>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32"/>
  <dimension ref="A1:AF145"/>
  <sheetViews>
    <sheetView showGridLines="0" topLeftCell="D28" zoomScale="80" zoomScaleNormal="80" workbookViewId="0">
      <selection activeCell="M35" sqref="M35:O44"/>
    </sheetView>
  </sheetViews>
  <sheetFormatPr baseColWidth="10" defaultRowHeight="12.75"/>
  <cols>
    <col min="1" max="4" width="11.42578125" style="8"/>
    <col min="5" max="5" width="8.5703125" style="8" customWidth="1"/>
    <col min="6" max="6" width="3.5703125" style="8" customWidth="1"/>
    <col min="7" max="7" width="9.42578125" style="8" customWidth="1"/>
    <col min="8" max="8" width="8.7109375" style="8" customWidth="1"/>
    <col min="9" max="9" width="8.140625" style="8" customWidth="1"/>
    <col min="10" max="10" width="18.42578125" style="8" customWidth="1"/>
    <col min="11" max="12" width="11.42578125" style="8"/>
    <col min="13" max="13" width="12.5703125" style="8" customWidth="1"/>
    <col min="14" max="14" width="10.28515625" style="8" customWidth="1"/>
    <col min="15" max="15" width="17.28515625" style="8" customWidth="1"/>
    <col min="16" max="16" width="11.42578125" style="8"/>
    <col min="17" max="17" width="16.28515625" style="8" bestFit="1" customWidth="1"/>
    <col min="18" max="21" width="11.42578125" style="8"/>
    <col min="22" max="22" width="32.28515625" style="8" bestFit="1" customWidth="1"/>
    <col min="23" max="23" width="11.42578125" style="8"/>
    <col min="24" max="24" width="29.140625" style="8" bestFit="1" customWidth="1"/>
    <col min="25" max="27" width="11.42578125" style="8"/>
    <col min="28" max="28" width="21" style="8" bestFit="1" customWidth="1"/>
    <col min="29" max="29" width="12.7109375" style="8" customWidth="1"/>
    <col min="30" max="31" width="11.42578125" style="8"/>
    <col min="32" max="32" width="12.7109375" style="8" bestFit="1" customWidth="1"/>
    <col min="33" max="16384" width="11.42578125" style="8"/>
  </cols>
  <sheetData>
    <row r="1" spans="1:29">
      <c r="X1" s="1104"/>
      <c r="Y1" s="1104"/>
      <c r="Z1" s="1104"/>
      <c r="AA1" s="1104"/>
      <c r="AB1" s="691"/>
      <c r="AC1" s="691"/>
    </row>
    <row r="2" spans="1:29">
      <c r="E2" s="1105" t="s">
        <v>1704</v>
      </c>
      <c r="F2" s="1105"/>
      <c r="G2" s="692" t="s">
        <v>1702</v>
      </c>
      <c r="H2" s="1106" t="s">
        <v>1703</v>
      </c>
      <c r="I2" s="1106"/>
      <c r="J2" s="560" t="s">
        <v>1874</v>
      </c>
      <c r="K2" s="1107" t="s">
        <v>1704</v>
      </c>
      <c r="L2" s="1107" t="s">
        <v>1734</v>
      </c>
      <c r="M2" s="1109" t="s">
        <v>1736</v>
      </c>
      <c r="N2" s="1109" t="s">
        <v>1735</v>
      </c>
      <c r="O2" s="1111" t="s">
        <v>1737</v>
      </c>
      <c r="P2" s="1112"/>
      <c r="Q2" s="566" t="s">
        <v>1733</v>
      </c>
      <c r="R2" s="1113" t="s">
        <v>1751</v>
      </c>
      <c r="S2" s="1115" t="s">
        <v>1739</v>
      </c>
      <c r="T2" s="1115" t="s">
        <v>1740</v>
      </c>
      <c r="U2" s="1109" t="s">
        <v>1741</v>
      </c>
      <c r="V2" s="1109" t="s">
        <v>1748</v>
      </c>
      <c r="X2" s="691"/>
      <c r="Y2" s="691"/>
      <c r="Z2" s="691"/>
      <c r="AA2" s="25"/>
      <c r="AB2" s="691"/>
      <c r="AC2" s="691"/>
    </row>
    <row r="3" spans="1:29" ht="18">
      <c r="A3" s="660" t="s">
        <v>703</v>
      </c>
      <c r="E3" s="1105" t="s">
        <v>1699</v>
      </c>
      <c r="F3" s="1105"/>
      <c r="G3" s="690">
        <f>25+1</f>
        <v>26</v>
      </c>
      <c r="H3" s="559">
        <v>25</v>
      </c>
      <c r="I3" s="689">
        <f>H3/$G$6</f>
        <v>0.10245901639344263</v>
      </c>
      <c r="J3" s="694">
        <f>(SUMPRODUCT(M6:M8,Q6:Q8)+SUMPRODUCT(M14:M16,Q14:Q16)+SUMPRODUCT(M21,Q21)+SUMPRODUCT(M24,Q24))/H3</f>
        <v>3135.2</v>
      </c>
      <c r="K3" s="1108"/>
      <c r="L3" s="1108"/>
      <c r="M3" s="1110"/>
      <c r="N3" s="1110"/>
      <c r="O3" s="565" t="s">
        <v>111</v>
      </c>
      <c r="P3" s="565" t="s">
        <v>1732</v>
      </c>
      <c r="Q3" s="567" t="s">
        <v>1738</v>
      </c>
      <c r="R3" s="1114"/>
      <c r="S3" s="1116"/>
      <c r="T3" s="1116"/>
      <c r="U3" s="1110"/>
      <c r="V3" s="1110"/>
      <c r="X3" s="691"/>
      <c r="Y3" s="691"/>
      <c r="Z3" s="691"/>
      <c r="AA3" s="691"/>
      <c r="AB3" s="25"/>
      <c r="AC3" s="25"/>
    </row>
    <row r="4" spans="1:29" ht="18">
      <c r="A4" s="661" t="s">
        <v>1843</v>
      </c>
      <c r="E4" s="1105" t="s">
        <v>1700</v>
      </c>
      <c r="F4" s="1105"/>
      <c r="G4" s="690">
        <v>209</v>
      </c>
      <c r="H4" s="559">
        <v>209</v>
      </c>
      <c r="I4" s="689">
        <f>H4/$G$6</f>
        <v>0.85655737704918034</v>
      </c>
      <c r="J4" s="695">
        <f>(SUMPRODUCT(M9:M11,Q9:Q11)+SUMPRODUCT(M17:M19,Q17:Q19)+SUMPRODUCT(M22,Q22)+SUMPRODUCT(M25,Q25))/H4</f>
        <v>8674.0909090909099</v>
      </c>
      <c r="K4" s="561"/>
      <c r="L4" s="562"/>
      <c r="M4" s="562"/>
      <c r="N4" s="562"/>
      <c r="O4" s="562"/>
      <c r="P4" s="561" t="s">
        <v>1742</v>
      </c>
      <c r="Q4" s="562"/>
      <c r="R4" s="562"/>
      <c r="S4" s="563"/>
      <c r="T4" s="563"/>
      <c r="U4" s="564"/>
      <c r="V4" s="564"/>
      <c r="X4" s="687" t="s">
        <v>1756</v>
      </c>
      <c r="Y4" s="605"/>
      <c r="Z4" s="605" t="s">
        <v>1805</v>
      </c>
      <c r="AA4" s="584"/>
      <c r="AB4" s="25"/>
      <c r="AC4" s="25"/>
    </row>
    <row r="5" spans="1:29">
      <c r="E5" s="1105" t="s">
        <v>1701</v>
      </c>
      <c r="F5" s="1105"/>
      <c r="G5" s="690">
        <f>4+5</f>
        <v>9</v>
      </c>
      <c r="H5" s="559">
        <v>4</v>
      </c>
      <c r="I5" s="689">
        <f>H5/$G$6</f>
        <v>1.6393442622950821E-2</v>
      </c>
      <c r="J5" s="694">
        <f>(SUMPRODUCT(M5,Q5)+SUMPRODUCT(M13,Q13))/H5</f>
        <v>4159</v>
      </c>
      <c r="K5" s="568" t="s">
        <v>1701</v>
      </c>
      <c r="L5" s="569">
        <v>1000</v>
      </c>
      <c r="M5" s="569">
        <v>2</v>
      </c>
      <c r="N5" s="569">
        <v>2</v>
      </c>
      <c r="O5" s="569">
        <v>6250</v>
      </c>
      <c r="P5" s="569">
        <v>6250</v>
      </c>
      <c r="Q5" s="569">
        <v>4160</v>
      </c>
      <c r="R5" s="569">
        <v>5960.89</v>
      </c>
      <c r="S5" s="569">
        <f>SMALL(P5:R5,1)</f>
        <v>4160</v>
      </c>
      <c r="T5" s="568" t="str">
        <f>IF(S5=R5,"PS",IF(S5=Q5,"Dosivac","EDGE"))</f>
        <v>Dosivac</v>
      </c>
      <c r="U5" s="571">
        <f>MAX(P5:R5)-S5</f>
        <v>2090</v>
      </c>
      <c r="V5" s="571">
        <f t="shared" ref="V5:V11" si="0">S5*N5</f>
        <v>8320</v>
      </c>
      <c r="X5" s="687" t="str">
        <f>IF($A$4="PS","PS- ",IF($A$4="D","DSVC-","EDGE-"))&amp;K5&amp;" - "&amp;L5&amp;" lts"&amp;$P$4</f>
        <v>DSVC-E - 1000 lts15 lpd 100barg</v>
      </c>
      <c r="Y5" s="605"/>
      <c r="Z5" s="605">
        <f>IF($A$4="PS",R5,IF($A$4="D",Q5,P5))</f>
        <v>4160</v>
      </c>
      <c r="AA5" s="584"/>
      <c r="AB5" s="25"/>
      <c r="AC5" s="25"/>
    </row>
    <row r="6" spans="1:29">
      <c r="E6" s="1105" t="s">
        <v>1705</v>
      </c>
      <c r="F6" s="1105"/>
      <c r="G6" s="1119">
        <f>SUM(G3:G5)</f>
        <v>244</v>
      </c>
      <c r="H6" s="1119">
        <f>SUM(H3:H5)</f>
        <v>238</v>
      </c>
      <c r="I6" s="1119"/>
      <c r="J6" s="560"/>
      <c r="K6" s="570" t="s">
        <v>1699</v>
      </c>
      <c r="L6" s="571">
        <v>200</v>
      </c>
      <c r="M6" s="571">
        <v>2</v>
      </c>
      <c r="N6" s="571">
        <v>3</v>
      </c>
      <c r="O6" s="571">
        <v>4800</v>
      </c>
      <c r="P6" s="571">
        <v>5000</v>
      </c>
      <c r="Q6" s="571">
        <v>2010</v>
      </c>
      <c r="R6" s="571">
        <v>2401.6</v>
      </c>
      <c r="S6" s="571">
        <f t="shared" ref="S6:S25" si="1">SMALL(P6:R6,1)</f>
        <v>2010</v>
      </c>
      <c r="T6" s="570" t="str">
        <f t="shared" ref="T6:T25" si="2">IF(S6=R6,"PS",IF(S6=Q6,"Dosivac","EDGE"))</f>
        <v>Dosivac</v>
      </c>
      <c r="U6" s="571">
        <f t="shared" ref="U6:U25" si="3">MAX(P6:R6)-S6</f>
        <v>2990</v>
      </c>
      <c r="V6" s="571">
        <f t="shared" si="0"/>
        <v>6030</v>
      </c>
      <c r="X6" s="687" t="str">
        <f t="shared" ref="X6:X11" si="4">IF($A$4="PS","PS- ",IF($A$4="D","DSVC-","EDGE-"))&amp;K6&amp;" - "&amp;L6&amp;" lts"&amp;$P$4</f>
        <v>DSVC-N - 200 lts15 lpd 100barg</v>
      </c>
      <c r="Y6" s="605"/>
      <c r="Z6" s="605">
        <f t="shared" ref="Z6:Z25" si="5">IF($A$4="PS",R6,IF($A$4="D",Q6,P6))</f>
        <v>2010</v>
      </c>
      <c r="AA6" s="584"/>
      <c r="AB6" s="25"/>
      <c r="AC6" s="25"/>
    </row>
    <row r="7" spans="1:29">
      <c r="E7" s="1105"/>
      <c r="F7" s="1105"/>
      <c r="G7" s="1119"/>
      <c r="H7" s="1119"/>
      <c r="I7" s="1119"/>
      <c r="J7" s="560"/>
      <c r="K7" s="570" t="s">
        <v>1699</v>
      </c>
      <c r="L7" s="571">
        <v>400</v>
      </c>
      <c r="M7" s="571">
        <v>2</v>
      </c>
      <c r="N7" s="571">
        <v>3</v>
      </c>
      <c r="O7" s="571">
        <v>4900</v>
      </c>
      <c r="P7" s="571">
        <v>5100</v>
      </c>
      <c r="Q7" s="571">
        <v>2750</v>
      </c>
      <c r="R7" s="571">
        <v>2640.06</v>
      </c>
      <c r="S7" s="571">
        <f t="shared" si="1"/>
        <v>2640.06</v>
      </c>
      <c r="T7" s="570" t="str">
        <f t="shared" si="2"/>
        <v>PS</v>
      </c>
      <c r="U7" s="571">
        <f t="shared" si="3"/>
        <v>2459.94</v>
      </c>
      <c r="V7" s="571">
        <f t="shared" si="0"/>
        <v>7920.18</v>
      </c>
      <c r="X7" s="687" t="str">
        <f t="shared" si="4"/>
        <v>DSVC-N - 400 lts15 lpd 100barg</v>
      </c>
      <c r="Y7" s="605"/>
      <c r="Z7" s="605">
        <f t="shared" si="5"/>
        <v>2750</v>
      </c>
      <c r="AA7" s="584"/>
      <c r="AB7" s="25"/>
      <c r="AC7" s="25"/>
    </row>
    <row r="8" spans="1:29">
      <c r="K8" s="570" t="s">
        <v>1699</v>
      </c>
      <c r="L8" s="571">
        <v>1000</v>
      </c>
      <c r="M8" s="571">
        <v>1</v>
      </c>
      <c r="N8" s="571">
        <v>2</v>
      </c>
      <c r="O8" s="571">
        <v>5190</v>
      </c>
      <c r="P8" s="571">
        <v>5400</v>
      </c>
      <c r="Q8" s="571">
        <v>3190</v>
      </c>
      <c r="R8" s="571">
        <v>2878.52</v>
      </c>
      <c r="S8" s="571">
        <f t="shared" si="1"/>
        <v>2878.52</v>
      </c>
      <c r="T8" s="570" t="str">
        <f t="shared" si="2"/>
        <v>PS</v>
      </c>
      <c r="U8" s="571">
        <f t="shared" si="3"/>
        <v>2521.48</v>
      </c>
      <c r="V8" s="571">
        <f>S8*N8</f>
        <v>5757.04</v>
      </c>
      <c r="X8" s="687" t="str">
        <f t="shared" si="4"/>
        <v>DSVC-N - 1000 lts15 lpd 100barg</v>
      </c>
      <c r="Y8" s="605"/>
      <c r="Z8" s="605">
        <f t="shared" si="5"/>
        <v>3190</v>
      </c>
      <c r="AA8" s="584"/>
      <c r="AB8" s="25"/>
      <c r="AC8" s="25"/>
    </row>
    <row r="9" spans="1:29">
      <c r="K9" s="570" t="s">
        <v>1700</v>
      </c>
      <c r="L9" s="571">
        <v>200</v>
      </c>
      <c r="M9" s="571">
        <v>117</v>
      </c>
      <c r="N9" s="571">
        <v>120</v>
      </c>
      <c r="O9" s="571">
        <v>7406</v>
      </c>
      <c r="P9" s="571">
        <v>8050</v>
      </c>
      <c r="Q9" s="571">
        <v>7095</v>
      </c>
      <c r="R9" s="571">
        <v>7147.91</v>
      </c>
      <c r="S9" s="571">
        <f>SMALL(P9:R9,1)</f>
        <v>7095</v>
      </c>
      <c r="T9" s="570" t="str">
        <f t="shared" si="2"/>
        <v>Dosivac</v>
      </c>
      <c r="U9" s="571">
        <f t="shared" si="3"/>
        <v>955</v>
      </c>
      <c r="V9" s="571">
        <f t="shared" si="0"/>
        <v>851400</v>
      </c>
      <c r="X9" s="687" t="str">
        <f t="shared" si="4"/>
        <v>DSVC-S - 200 lts15 lpd 100barg</v>
      </c>
      <c r="Y9" s="605"/>
      <c r="Z9" s="605">
        <f t="shared" si="5"/>
        <v>7095</v>
      </c>
      <c r="AA9" s="584"/>
      <c r="AB9" s="25"/>
      <c r="AC9" s="25"/>
    </row>
    <row r="10" spans="1:29">
      <c r="E10" s="1120" t="s">
        <v>1708</v>
      </c>
      <c r="F10" s="1120"/>
      <c r="G10" s="1120"/>
      <c r="H10" s="1120"/>
      <c r="I10" s="1120"/>
      <c r="K10" s="570" t="s">
        <v>1700</v>
      </c>
      <c r="L10" s="571">
        <v>400</v>
      </c>
      <c r="M10" s="571">
        <v>9</v>
      </c>
      <c r="N10" s="571">
        <v>10</v>
      </c>
      <c r="O10" s="571">
        <v>7510</v>
      </c>
      <c r="P10" s="571">
        <v>8170</v>
      </c>
      <c r="Q10" s="571">
        <v>7590</v>
      </c>
      <c r="R10" s="571">
        <v>7386.37</v>
      </c>
      <c r="S10" s="571">
        <f t="shared" si="1"/>
        <v>7386.37</v>
      </c>
      <c r="T10" s="570" t="str">
        <f t="shared" si="2"/>
        <v>PS</v>
      </c>
      <c r="U10" s="571">
        <f t="shared" si="3"/>
        <v>783.63000000000011</v>
      </c>
      <c r="V10" s="571">
        <f t="shared" si="0"/>
        <v>73863.7</v>
      </c>
      <c r="X10" s="687" t="str">
        <f t="shared" si="4"/>
        <v>DSVC-S - 400 lts15 lpd 100barg</v>
      </c>
      <c r="Y10" s="605"/>
      <c r="Z10" s="605">
        <f t="shared" si="5"/>
        <v>7590</v>
      </c>
      <c r="AA10" s="584"/>
      <c r="AB10" s="25"/>
      <c r="AC10" s="25"/>
    </row>
    <row r="11" spans="1:29">
      <c r="E11" s="579">
        <f>G6-H6</f>
        <v>6</v>
      </c>
      <c r="F11" s="8" t="s">
        <v>1752</v>
      </c>
      <c r="K11" s="570" t="s">
        <v>1700</v>
      </c>
      <c r="L11" s="571">
        <v>1000</v>
      </c>
      <c r="M11" s="571">
        <v>36</v>
      </c>
      <c r="N11" s="571">
        <v>36</v>
      </c>
      <c r="O11" s="571">
        <v>7820</v>
      </c>
      <c r="P11" s="571">
        <v>8500</v>
      </c>
      <c r="Q11" s="571">
        <v>8140</v>
      </c>
      <c r="R11" s="571">
        <v>7624.83</v>
      </c>
      <c r="S11" s="571">
        <f t="shared" si="1"/>
        <v>7624.83</v>
      </c>
      <c r="T11" s="570" t="str">
        <f t="shared" si="2"/>
        <v>PS</v>
      </c>
      <c r="U11" s="571">
        <f t="shared" si="3"/>
        <v>875.17000000000007</v>
      </c>
      <c r="V11" s="571">
        <f t="shared" si="0"/>
        <v>274493.88</v>
      </c>
      <c r="X11" s="687" t="str">
        <f t="shared" si="4"/>
        <v>DSVC-S - 1000 lts15 lpd 100barg</v>
      </c>
      <c r="Y11" s="605"/>
      <c r="Z11" s="605">
        <f t="shared" si="5"/>
        <v>8140</v>
      </c>
      <c r="AA11" s="584"/>
      <c r="AB11" s="25"/>
      <c r="AC11" s="25"/>
    </row>
    <row r="12" spans="1:29">
      <c r="E12" s="580">
        <v>2</v>
      </c>
      <c r="F12" s="8" t="s">
        <v>1753</v>
      </c>
      <c r="K12" s="572"/>
      <c r="L12" s="573"/>
      <c r="M12" s="573"/>
      <c r="N12" s="573"/>
      <c r="O12" s="573"/>
      <c r="P12" s="572" t="s">
        <v>1743</v>
      </c>
      <c r="Q12" s="573"/>
      <c r="R12" s="573"/>
      <c r="S12" s="573"/>
      <c r="T12" s="573"/>
      <c r="U12" s="574"/>
      <c r="V12" s="574"/>
      <c r="X12" s="687"/>
      <c r="Y12" s="605"/>
      <c r="Z12" s="605">
        <f t="shared" si="5"/>
        <v>0</v>
      </c>
      <c r="AA12" s="584"/>
      <c r="AB12" s="25"/>
      <c r="AC12" s="25"/>
    </row>
    <row r="13" spans="1:29">
      <c r="F13" s="578"/>
      <c r="K13" s="570" t="s">
        <v>1701</v>
      </c>
      <c r="L13" s="571">
        <v>1000</v>
      </c>
      <c r="M13" s="571">
        <v>2</v>
      </c>
      <c r="N13" s="571">
        <v>2</v>
      </c>
      <c r="O13" s="571">
        <v>6250</v>
      </c>
      <c r="P13" s="571">
        <v>6250</v>
      </c>
      <c r="Q13" s="571">
        <v>4158</v>
      </c>
      <c r="R13" s="571">
        <v>5536.06</v>
      </c>
      <c r="S13" s="571">
        <f t="shared" si="1"/>
        <v>4158</v>
      </c>
      <c r="T13" s="570" t="str">
        <f t="shared" si="2"/>
        <v>Dosivac</v>
      </c>
      <c r="U13" s="571">
        <f t="shared" si="3"/>
        <v>2092</v>
      </c>
      <c r="V13" s="571">
        <f t="shared" ref="V13:V19" si="6">S13*N13</f>
        <v>8316</v>
      </c>
      <c r="X13" s="687" t="str">
        <f>IF($A$4="PS","PS- ",IF($A$4="D","DSVC-","EDGE-"))&amp;K13&amp;" - "&amp;L13&amp;" lts"&amp;$P$12</f>
        <v>DSVC-E - 1000 lts110 lpd 100barg</v>
      </c>
      <c r="Y13" s="605"/>
      <c r="Z13" s="605">
        <f t="shared" si="5"/>
        <v>4158</v>
      </c>
      <c r="AA13" s="584"/>
      <c r="AB13" s="25"/>
      <c r="AC13" s="25"/>
    </row>
    <row r="14" spans="1:29">
      <c r="K14" s="570" t="s">
        <v>1699</v>
      </c>
      <c r="L14" s="571">
        <v>200</v>
      </c>
      <c r="M14" s="571">
        <v>4</v>
      </c>
      <c r="N14" s="571">
        <v>5</v>
      </c>
      <c r="O14" s="571">
        <v>4800</v>
      </c>
      <c r="P14" s="571">
        <v>5000</v>
      </c>
      <c r="Q14" s="571">
        <v>2805</v>
      </c>
      <c r="R14" s="571">
        <v>2571.48</v>
      </c>
      <c r="S14" s="571">
        <f t="shared" si="1"/>
        <v>2571.48</v>
      </c>
      <c r="T14" s="570" t="str">
        <f t="shared" si="2"/>
        <v>PS</v>
      </c>
      <c r="U14" s="571">
        <f t="shared" si="3"/>
        <v>2428.52</v>
      </c>
      <c r="V14" s="571">
        <f t="shared" si="6"/>
        <v>12857.4</v>
      </c>
      <c r="X14" s="687" t="str">
        <f t="shared" ref="X14:X19" si="7">IF($A$4="PS","PS- ",IF($A$4="D","DSVC-","EDGE-"))&amp;K14&amp;" - "&amp;L14&amp;" lts"&amp;$P$12</f>
        <v>DSVC-N - 200 lts110 lpd 100barg</v>
      </c>
      <c r="Y14" s="605"/>
      <c r="Z14" s="605">
        <f t="shared" si="5"/>
        <v>2805</v>
      </c>
      <c r="AA14" s="584"/>
      <c r="AB14" s="25"/>
      <c r="AC14" s="25"/>
    </row>
    <row r="15" spans="1:29">
      <c r="J15" s="560" t="s">
        <v>1875</v>
      </c>
      <c r="K15" s="570" t="s">
        <v>1699</v>
      </c>
      <c r="L15" s="571">
        <v>400</v>
      </c>
      <c r="M15" s="571">
        <v>6</v>
      </c>
      <c r="N15" s="571">
        <v>7</v>
      </c>
      <c r="O15" s="571">
        <v>4900</v>
      </c>
      <c r="P15" s="571">
        <v>5100</v>
      </c>
      <c r="Q15" s="571">
        <v>3300</v>
      </c>
      <c r="R15" s="571">
        <v>2809.94</v>
      </c>
      <c r="S15" s="571">
        <f t="shared" si="1"/>
        <v>2809.94</v>
      </c>
      <c r="T15" s="570" t="str">
        <f t="shared" si="2"/>
        <v>PS</v>
      </c>
      <c r="U15" s="571">
        <f t="shared" si="3"/>
        <v>2290.06</v>
      </c>
      <c r="V15" s="571">
        <f t="shared" si="6"/>
        <v>19669.580000000002</v>
      </c>
      <c r="X15" s="687" t="str">
        <f t="shared" si="7"/>
        <v>DSVC-N - 400 lts110 lpd 100barg</v>
      </c>
      <c r="Y15" s="605"/>
      <c r="Z15" s="605">
        <f t="shared" si="5"/>
        <v>3300</v>
      </c>
      <c r="AA15" s="584"/>
      <c r="AB15" s="25"/>
      <c r="AC15" s="25"/>
    </row>
    <row r="16" spans="1:29">
      <c r="I16" s="8" t="s">
        <v>1699</v>
      </c>
      <c r="J16" s="560" t="e">
        <f>J3*#REF!</f>
        <v>#REF!</v>
      </c>
      <c r="K16" s="570" t="s">
        <v>1699</v>
      </c>
      <c r="L16" s="571">
        <v>1000</v>
      </c>
      <c r="M16" s="571">
        <v>1</v>
      </c>
      <c r="N16" s="571">
        <v>2</v>
      </c>
      <c r="O16" s="571">
        <v>5190</v>
      </c>
      <c r="P16" s="571">
        <v>5400</v>
      </c>
      <c r="Q16" s="571">
        <v>3850</v>
      </c>
      <c r="R16" s="571">
        <v>3048.4</v>
      </c>
      <c r="S16" s="571">
        <f t="shared" si="1"/>
        <v>3048.4</v>
      </c>
      <c r="T16" s="570" t="str">
        <f t="shared" si="2"/>
        <v>PS</v>
      </c>
      <c r="U16" s="571">
        <f t="shared" si="3"/>
        <v>2351.6</v>
      </c>
      <c r="V16" s="571">
        <f>S16*N16</f>
        <v>6096.8</v>
      </c>
      <c r="X16" s="687" t="str">
        <f t="shared" si="7"/>
        <v>DSVC-N - 1000 lts110 lpd 100barg</v>
      </c>
      <c r="Y16" s="605"/>
      <c r="Z16" s="605">
        <f t="shared" si="5"/>
        <v>3850</v>
      </c>
      <c r="AA16" s="584"/>
      <c r="AB16" s="25"/>
      <c r="AC16" s="25"/>
    </row>
    <row r="17" spans="9:29">
      <c r="I17" s="8" t="s">
        <v>1700</v>
      </c>
      <c r="J17" s="560" t="e">
        <f>J4*#REF!</f>
        <v>#REF!</v>
      </c>
      <c r="K17" s="570" t="s">
        <v>1700</v>
      </c>
      <c r="L17" s="571">
        <v>200</v>
      </c>
      <c r="M17" s="571">
        <v>2</v>
      </c>
      <c r="N17" s="571">
        <v>2</v>
      </c>
      <c r="O17" s="571">
        <v>7406</v>
      </c>
      <c r="P17" s="571">
        <v>8050</v>
      </c>
      <c r="Q17" s="571">
        <v>11400</v>
      </c>
      <c r="R17" s="571">
        <v>7861.53</v>
      </c>
      <c r="S17" s="571">
        <f t="shared" si="1"/>
        <v>7861.53</v>
      </c>
      <c r="T17" s="570" t="str">
        <f t="shared" si="2"/>
        <v>PS</v>
      </c>
      <c r="U17" s="571">
        <f t="shared" si="3"/>
        <v>3538.4700000000003</v>
      </c>
      <c r="V17" s="571">
        <f t="shared" si="6"/>
        <v>15723.06</v>
      </c>
      <c r="X17" s="687" t="str">
        <f t="shared" si="7"/>
        <v>DSVC-S - 200 lts110 lpd 100barg</v>
      </c>
      <c r="Y17" s="605"/>
      <c r="Z17" s="605">
        <f t="shared" si="5"/>
        <v>11400</v>
      </c>
      <c r="AA17" s="584"/>
      <c r="AB17" s="25"/>
      <c r="AC17" s="25"/>
    </row>
    <row r="18" spans="9:29">
      <c r="I18" s="8" t="s">
        <v>1701</v>
      </c>
      <c r="J18" s="560" t="e">
        <f>J5*#REF!</f>
        <v>#REF!</v>
      </c>
      <c r="K18" s="570" t="s">
        <v>1700</v>
      </c>
      <c r="L18" s="571">
        <v>400</v>
      </c>
      <c r="M18" s="571">
        <v>0</v>
      </c>
      <c r="N18" s="571">
        <v>0</v>
      </c>
      <c r="O18" s="571">
        <v>7510</v>
      </c>
      <c r="P18" s="571">
        <v>8170</v>
      </c>
      <c r="Q18" s="571"/>
      <c r="R18" s="571"/>
      <c r="S18" s="571">
        <f t="shared" si="1"/>
        <v>8170</v>
      </c>
      <c r="T18" s="570" t="str">
        <f t="shared" si="2"/>
        <v>EDGE</v>
      </c>
      <c r="U18" s="571">
        <f t="shared" si="3"/>
        <v>0</v>
      </c>
      <c r="V18" s="571">
        <f t="shared" si="6"/>
        <v>0</v>
      </c>
      <c r="X18" s="687" t="str">
        <f t="shared" si="7"/>
        <v>DSVC-S - 400 lts110 lpd 100barg</v>
      </c>
      <c r="Y18" s="605"/>
      <c r="Z18" s="605">
        <f t="shared" si="5"/>
        <v>0</v>
      </c>
      <c r="AA18" s="584"/>
      <c r="AB18" s="25"/>
      <c r="AC18" s="25"/>
    </row>
    <row r="19" spans="9:29">
      <c r="J19" s="560"/>
      <c r="K19" s="570" t="s">
        <v>1700</v>
      </c>
      <c r="L19" s="571">
        <v>1000</v>
      </c>
      <c r="M19" s="571">
        <v>37</v>
      </c>
      <c r="N19" s="571">
        <v>38</v>
      </c>
      <c r="O19" s="571">
        <v>7820</v>
      </c>
      <c r="P19" s="571">
        <v>8500</v>
      </c>
      <c r="Q19" s="571">
        <v>12540</v>
      </c>
      <c r="R19" s="571">
        <v>8338.4599999999991</v>
      </c>
      <c r="S19" s="571">
        <f t="shared" si="1"/>
        <v>8338.4599999999991</v>
      </c>
      <c r="T19" s="570" t="str">
        <f t="shared" si="2"/>
        <v>PS</v>
      </c>
      <c r="U19" s="571">
        <f t="shared" si="3"/>
        <v>4201.5400000000009</v>
      </c>
      <c r="V19" s="571">
        <f t="shared" si="6"/>
        <v>316861.48</v>
      </c>
      <c r="X19" s="687" t="str">
        <f t="shared" si="7"/>
        <v>DSVC-S - 1000 lts110 lpd 100barg</v>
      </c>
      <c r="Y19" s="605"/>
      <c r="Z19" s="605">
        <f t="shared" si="5"/>
        <v>12540</v>
      </c>
      <c r="AA19" s="584"/>
      <c r="AB19" s="25"/>
      <c r="AC19" s="25"/>
    </row>
    <row r="20" spans="9:29">
      <c r="K20" s="572"/>
      <c r="L20" s="573"/>
      <c r="M20" s="573"/>
      <c r="N20" s="573"/>
      <c r="O20" s="573"/>
      <c r="P20" s="572" t="s">
        <v>1744</v>
      </c>
      <c r="Q20" s="573"/>
      <c r="R20" s="573"/>
      <c r="S20" s="573"/>
      <c r="T20" s="573"/>
      <c r="U20" s="574"/>
      <c r="V20" s="574"/>
      <c r="X20" s="687"/>
      <c r="Y20" s="605"/>
      <c r="Z20" s="605">
        <f t="shared" si="5"/>
        <v>0</v>
      </c>
      <c r="AA20" s="584"/>
      <c r="AB20" s="25"/>
      <c r="AC20" s="25"/>
    </row>
    <row r="21" spans="9:29">
      <c r="K21" s="570" t="s">
        <v>1699</v>
      </c>
      <c r="L21" s="571">
        <v>1000</v>
      </c>
      <c r="M21" s="571">
        <v>7</v>
      </c>
      <c r="N21" s="571">
        <v>7</v>
      </c>
      <c r="O21" s="571">
        <v>5190</v>
      </c>
      <c r="P21" s="571">
        <v>5400</v>
      </c>
      <c r="Q21" s="571">
        <v>3850</v>
      </c>
      <c r="R21" s="571">
        <v>3619.9</v>
      </c>
      <c r="S21" s="571">
        <f t="shared" si="1"/>
        <v>3619.9</v>
      </c>
      <c r="T21" s="570" t="str">
        <f t="shared" si="2"/>
        <v>PS</v>
      </c>
      <c r="U21" s="571">
        <f t="shared" si="3"/>
        <v>1780.1</v>
      </c>
      <c r="V21" s="571">
        <f>S21*N21</f>
        <v>25339.3</v>
      </c>
      <c r="X21" s="687" t="str">
        <f>IF($A$4="PS","PS- ",IF($A$4="D","DSVC-","EDGE-"))&amp;K21&amp;" - "&amp;L21&amp;" lts"&amp;$P$20</f>
        <v>DSVC-N - 1000 lts250 lpd 100barg</v>
      </c>
      <c r="Y21" s="605"/>
      <c r="Z21" s="605">
        <f t="shared" si="5"/>
        <v>3850</v>
      </c>
      <c r="AA21" s="550"/>
      <c r="AB21" s="25"/>
      <c r="AC21" s="25"/>
    </row>
    <row r="22" spans="9:29">
      <c r="K22" s="570" t="s">
        <v>1700</v>
      </c>
      <c r="L22" s="571">
        <v>1000</v>
      </c>
      <c r="M22" s="571">
        <v>7</v>
      </c>
      <c r="N22" s="571">
        <v>6</v>
      </c>
      <c r="O22" s="571">
        <v>7820</v>
      </c>
      <c r="P22" s="571">
        <v>8500</v>
      </c>
      <c r="Q22" s="571">
        <v>14960</v>
      </c>
      <c r="R22" s="571">
        <v>10804.34</v>
      </c>
      <c r="S22" s="571">
        <f t="shared" si="1"/>
        <v>8500</v>
      </c>
      <c r="T22" s="570" t="str">
        <f t="shared" si="2"/>
        <v>EDGE</v>
      </c>
      <c r="U22" s="571">
        <f t="shared" si="3"/>
        <v>6460</v>
      </c>
      <c r="V22" s="571">
        <f>S22*N22</f>
        <v>51000</v>
      </c>
      <c r="X22" s="687" t="str">
        <f t="shared" ref="X22" si="8">IF($A$4="PS","PS- ",IF($A$4="D","DSVC-","EDGE-"))&amp;K22&amp;" - "&amp;L22&amp;" lts"&amp;$P$20</f>
        <v>DSVC-S - 1000 lts250 lpd 100barg</v>
      </c>
      <c r="Y22" s="605"/>
      <c r="Z22" s="605">
        <f t="shared" si="5"/>
        <v>14960</v>
      </c>
      <c r="AB22" s="25"/>
      <c r="AC22" s="25"/>
    </row>
    <row r="23" spans="9:29">
      <c r="K23" s="572"/>
      <c r="L23" s="573"/>
      <c r="M23" s="573"/>
      <c r="N23" s="573"/>
      <c r="O23" s="573"/>
      <c r="P23" s="572" t="s">
        <v>1745</v>
      </c>
      <c r="Q23" s="573"/>
      <c r="R23" s="573"/>
      <c r="S23" s="573"/>
      <c r="T23" s="573"/>
      <c r="U23" s="574"/>
      <c r="V23" s="574"/>
      <c r="X23" s="687"/>
      <c r="Y23" s="605"/>
      <c r="Z23" s="605">
        <f t="shared" si="5"/>
        <v>0</v>
      </c>
      <c r="AA23"/>
      <c r="AB23" s="25"/>
      <c r="AC23" s="25"/>
    </row>
    <row r="24" spans="9:29">
      <c r="K24" s="570" t="s">
        <v>1699</v>
      </c>
      <c r="L24" s="571">
        <v>1000</v>
      </c>
      <c r="M24" s="571">
        <v>1</v>
      </c>
      <c r="N24" s="571">
        <v>1</v>
      </c>
      <c r="O24" s="571">
        <v>5190</v>
      </c>
      <c r="P24" s="571">
        <v>5400</v>
      </c>
      <c r="Q24" s="571">
        <v>3850</v>
      </c>
      <c r="R24" s="571">
        <f>R21</f>
        <v>3619.9</v>
      </c>
      <c r="S24" s="571">
        <f t="shared" si="1"/>
        <v>3619.9</v>
      </c>
      <c r="T24" s="570" t="str">
        <f t="shared" si="2"/>
        <v>PS</v>
      </c>
      <c r="U24" s="571">
        <f t="shared" si="3"/>
        <v>1780.1</v>
      </c>
      <c r="V24" s="571">
        <f>S24*N24</f>
        <v>3619.9</v>
      </c>
      <c r="X24" s="687" t="str">
        <f>IF($A$4="PS","PS- ",IF($A$4="D","DSVC-","EDGE-"))&amp;K24&amp;" - "&amp;L24&amp;" lts"&amp;$P$23</f>
        <v>DSVC-N - 1000 lts250 lpd 50barg</v>
      </c>
      <c r="Y24" s="560"/>
      <c r="Z24" s="605">
        <f t="shared" si="5"/>
        <v>3850</v>
      </c>
      <c r="AA24"/>
    </row>
    <row r="25" spans="9:29">
      <c r="K25" s="570" t="s">
        <v>1700</v>
      </c>
      <c r="L25" s="571">
        <v>1000</v>
      </c>
      <c r="M25" s="571">
        <v>2</v>
      </c>
      <c r="N25" s="571">
        <v>2</v>
      </c>
      <c r="O25" s="571">
        <v>7820</v>
      </c>
      <c r="P25" s="571">
        <v>8500</v>
      </c>
      <c r="Q25" s="571">
        <v>14960</v>
      </c>
      <c r="R25" s="571">
        <f>R22</f>
        <v>10804.34</v>
      </c>
      <c r="S25" s="571">
        <f t="shared" si="1"/>
        <v>8500</v>
      </c>
      <c r="T25" s="570" t="str">
        <f t="shared" si="2"/>
        <v>EDGE</v>
      </c>
      <c r="U25" s="571">
        <f t="shared" si="3"/>
        <v>6460</v>
      </c>
      <c r="V25" s="571">
        <f>S25*N25</f>
        <v>17000</v>
      </c>
      <c r="X25" s="687" t="str">
        <f>IF($A$4="PS","PS- ",IF($A$4="D","DSVC-","EDGE-"))&amp;K25&amp;" - "&amp;L25&amp;" lts"&amp;$P$23</f>
        <v>DSVC-S - 1000 lts250 lpd 50barg</v>
      </c>
      <c r="Y25" s="560"/>
      <c r="Z25" s="605">
        <f t="shared" si="5"/>
        <v>14960</v>
      </c>
    </row>
    <row r="26" spans="9:29">
      <c r="K26" s="575"/>
      <c r="L26" s="575"/>
      <c r="M26" s="577">
        <f>SUM(M5:M25)</f>
        <v>238</v>
      </c>
      <c r="N26" s="582">
        <f>SUM(N5:N25)</f>
        <v>248</v>
      </c>
      <c r="O26" s="576" t="s">
        <v>1705</v>
      </c>
      <c r="P26" s="577">
        <f>SUMPRODUCT($M$5:$M$25,P5:P25)</f>
        <v>1878280</v>
      </c>
      <c r="Q26" s="577">
        <f>SUMPRODUCT($M$5:$M$25,Q5:Q25)</f>
        <v>1907901</v>
      </c>
      <c r="R26" s="577">
        <f>SUMPRODUCT($M$5:$M$25,R5:R25)</f>
        <v>1693870.7199999995</v>
      </c>
      <c r="S26" s="575"/>
      <c r="T26" s="581"/>
      <c r="U26" s="560" t="s">
        <v>1749</v>
      </c>
      <c r="V26" s="560" t="s">
        <v>1755</v>
      </c>
      <c r="X26" s="560"/>
      <c r="Y26" s="560"/>
      <c r="Z26" s="560"/>
    </row>
    <row r="27" spans="9:29">
      <c r="O27" s="576" t="s">
        <v>1754</v>
      </c>
      <c r="P27" s="589">
        <f>P26/$V$27-1</f>
        <v>0.10210345281780531</v>
      </c>
      <c r="Q27" s="589">
        <f t="shared" ref="Q27:R27" si="9">Q26/$V$27-1</f>
        <v>0.11948393196676932</v>
      </c>
      <c r="R27" s="589">
        <f t="shared" si="9"/>
        <v>-6.1009172546259149E-3</v>
      </c>
      <c r="U27" s="577">
        <f>SUMPRODUCT(N5:N25,U5:U25)</f>
        <v>449231.68</v>
      </c>
      <c r="V27" s="577">
        <f>+SUM(V5:V25)</f>
        <v>1704268.3199999998</v>
      </c>
    </row>
    <row r="28" spans="9:29">
      <c r="O28" s="576" t="s">
        <v>1763</v>
      </c>
      <c r="P28" s="577">
        <f>0.3*P26</f>
        <v>563484</v>
      </c>
      <c r="Q28" s="577">
        <f>0.3*Q26</f>
        <v>572370.29999999993</v>
      </c>
      <c r="R28" s="577">
        <f t="shared" ref="R28" si="10">0.3*R26</f>
        <v>508161.21599999984</v>
      </c>
      <c r="V28" s="560" t="s">
        <v>1750</v>
      </c>
    </row>
    <row r="29" spans="9:29">
      <c r="O29" s="673" t="s">
        <v>1870</v>
      </c>
      <c r="P29" s="674">
        <f>P26/$M$26</f>
        <v>7891.9327731092435</v>
      </c>
      <c r="Q29" s="674">
        <f t="shared" ref="Q29:R29" si="11">Q26/$M$26</f>
        <v>8016.3907563025214</v>
      </c>
      <c r="R29" s="674">
        <f t="shared" si="11"/>
        <v>7117.1038655462162</v>
      </c>
      <c r="V29" s="577">
        <f>V27*0.3</f>
        <v>511280.49599999993</v>
      </c>
    </row>
    <row r="31" spans="9:29">
      <c r="Q31" s="8">
        <f>0.33*Q26</f>
        <v>629607.33000000007</v>
      </c>
    </row>
    <row r="33" spans="4:32">
      <c r="V33" s="8" t="e">
        <f>1-V34</f>
        <v>#REF!</v>
      </c>
      <c r="W33" s="578">
        <f>(W34/$M$26)*$Q$26</f>
        <v>208426.15966386555</v>
      </c>
      <c r="X33" s="578">
        <f t="shared" ref="X33:AE33" si="12">(X34/$M$26)*$Q$26</f>
        <v>208426.15966386555</v>
      </c>
      <c r="Y33" s="578">
        <f t="shared" si="12"/>
        <v>208426.15966386555</v>
      </c>
      <c r="Z33" s="578">
        <f t="shared" si="12"/>
        <v>208426.15966386555</v>
      </c>
      <c r="AA33" s="578">
        <f t="shared" si="12"/>
        <v>208426.15966386555</v>
      </c>
      <c r="AB33" s="578">
        <f t="shared" si="12"/>
        <v>216442.55042016806</v>
      </c>
      <c r="AC33" s="578">
        <f t="shared" si="12"/>
        <v>216442.55042016806</v>
      </c>
      <c r="AD33" s="578">
        <f t="shared" si="12"/>
        <v>216442.55042016806</v>
      </c>
      <c r="AE33" s="578">
        <f t="shared" si="12"/>
        <v>216442.55042016806</v>
      </c>
      <c r="AF33" s="578">
        <f>SUM(W33:AE33)</f>
        <v>1907901</v>
      </c>
    </row>
    <row r="34" spans="4:32">
      <c r="M34" s="1117" t="s">
        <v>1778</v>
      </c>
      <c r="N34" s="1117"/>
      <c r="O34" s="1117"/>
      <c r="P34" s="1117"/>
      <c r="Q34" s="1117"/>
      <c r="R34" s="1117"/>
      <c r="S34" s="1117"/>
      <c r="T34" s="1117"/>
      <c r="U34" s="1117"/>
      <c r="V34" s="696" t="e">
        <f>#REF!</f>
        <v>#REF!</v>
      </c>
      <c r="W34" s="687">
        <v>26</v>
      </c>
      <c r="X34" s="687">
        <v>26</v>
      </c>
      <c r="Y34" s="687">
        <v>26</v>
      </c>
      <c r="Z34" s="687">
        <v>26</v>
      </c>
      <c r="AA34" s="687">
        <v>26</v>
      </c>
      <c r="AB34" s="687">
        <v>27</v>
      </c>
      <c r="AC34" s="687">
        <v>27</v>
      </c>
      <c r="AD34" s="687">
        <v>27</v>
      </c>
      <c r="AE34" s="605">
        <v>27</v>
      </c>
      <c r="AF34" s="8">
        <f t="shared" ref="AF34" si="13">SUM(W34:AE34)</f>
        <v>238</v>
      </c>
    </row>
    <row r="35" spans="4:32" s="606" customFormat="1" ht="35.25" customHeight="1">
      <c r="D35" s="1121" t="s">
        <v>1780</v>
      </c>
      <c r="E35" s="1122"/>
      <c r="F35" s="1122"/>
      <c r="G35" s="1122"/>
      <c r="H35" s="1122"/>
      <c r="I35" s="1122"/>
      <c r="J35" s="1122"/>
      <c r="K35" s="1123"/>
      <c r="M35" s="602" t="s">
        <v>1771</v>
      </c>
      <c r="N35" s="602" t="s">
        <v>1770</v>
      </c>
      <c r="O35" s="602" t="s">
        <v>1779</v>
      </c>
      <c r="P35" s="602" t="s">
        <v>1772</v>
      </c>
      <c r="Q35" s="602" t="s">
        <v>1773</v>
      </c>
      <c r="R35" s="602" t="s">
        <v>1775</v>
      </c>
      <c r="S35" s="602" t="s">
        <v>1774</v>
      </c>
      <c r="T35" s="602" t="s">
        <v>1776</v>
      </c>
      <c r="U35" s="602" t="s">
        <v>1777</v>
      </c>
      <c r="W35" s="606">
        <v>1</v>
      </c>
      <c r="X35" s="606">
        <v>2</v>
      </c>
      <c r="Y35" s="606">
        <v>3</v>
      </c>
      <c r="Z35" s="606">
        <v>4</v>
      </c>
      <c r="AA35" s="606">
        <v>5</v>
      </c>
      <c r="AB35" s="606">
        <v>6</v>
      </c>
      <c r="AC35" s="606">
        <v>7</v>
      </c>
      <c r="AD35" s="606">
        <v>8</v>
      </c>
      <c r="AE35" s="606">
        <v>9</v>
      </c>
    </row>
    <row r="36" spans="4:32">
      <c r="D36" s="1118" t="s">
        <v>1768</v>
      </c>
      <c r="E36" s="1118"/>
      <c r="F36" s="1118" t="s">
        <v>1781</v>
      </c>
      <c r="G36" s="1118"/>
      <c r="H36" s="1118"/>
      <c r="I36" s="1118"/>
      <c r="J36" s="1118"/>
      <c r="K36" s="1118"/>
      <c r="M36" s="687">
        <f>N36</f>
        <v>26</v>
      </c>
      <c r="N36" s="687">
        <v>26</v>
      </c>
      <c r="O36" s="687">
        <v>0</v>
      </c>
      <c r="P36" s="605">
        <f>($N36/$N$26)*P$26*0.3</f>
        <v>59074.93548387097</v>
      </c>
      <c r="Q36" s="607">
        <f>P36</f>
        <v>59074.93548387097</v>
      </c>
      <c r="R36" s="605" t="e">
        <f>AF36</f>
        <v>#REF!</v>
      </c>
      <c r="S36" s="605" t="e">
        <f>R36</f>
        <v>#REF!</v>
      </c>
      <c r="T36" s="605">
        <f>($N36/$M$26)*R$26*0.3</f>
        <v>55513.41015126049</v>
      </c>
      <c r="U36" s="607">
        <f>T36</f>
        <v>55513.41015126049</v>
      </c>
      <c r="V36" s="8">
        <v>0</v>
      </c>
      <c r="W36" s="578" t="e">
        <f>(W$34/$M$26)*$Q$26*V34</f>
        <v>#REF!</v>
      </c>
      <c r="AF36" s="578" t="e">
        <f>SUM(W36:AE36)</f>
        <v>#REF!</v>
      </c>
    </row>
    <row r="37" spans="4:32">
      <c r="D37" s="1118" t="s">
        <v>1751</v>
      </c>
      <c r="E37" s="1118"/>
      <c r="F37" s="1118" t="s">
        <v>1782</v>
      </c>
      <c r="G37" s="1118"/>
      <c r="H37" s="1118"/>
      <c r="I37" s="1118"/>
      <c r="J37" s="1118"/>
      <c r="K37" s="1118"/>
      <c r="M37" s="687">
        <f>N37+M36</f>
        <v>52</v>
      </c>
      <c r="N37" s="687">
        <v>26</v>
      </c>
      <c r="O37" s="687">
        <v>1</v>
      </c>
      <c r="P37" s="605">
        <f>($N37/$N$26)*P$26*0.3+($N36/$N$26)*P$26*0.7</f>
        <v>196916.45161290324</v>
      </c>
      <c r="Q37" s="607">
        <f>P37+Q36</f>
        <v>255991.38709677421</v>
      </c>
      <c r="R37" s="605" t="e">
        <f t="shared" ref="R37:R63" si="14">AF37</f>
        <v>#REF!</v>
      </c>
      <c r="S37" s="605" t="e">
        <f>R37+S36</f>
        <v>#REF!</v>
      </c>
      <c r="T37" s="605">
        <f>($N37/$M$26)*R$26*0.3</f>
        <v>55513.41015126049</v>
      </c>
      <c r="U37" s="607">
        <f>T37+U36</f>
        <v>111026.82030252098</v>
      </c>
      <c r="V37" s="8">
        <v>1</v>
      </c>
      <c r="W37" s="578" t="e">
        <f>($V$33*W$34/$M$26)*$Q$26*1/18</f>
        <v>#REF!</v>
      </c>
      <c r="X37" s="578" t="e">
        <f>(X$34/$M$26)*$Q$26*V34</f>
        <v>#REF!</v>
      </c>
      <c r="AF37" s="578" t="e">
        <f t="shared" ref="AF37:AF62" si="15">SUM(W37:AE37)</f>
        <v>#REF!</v>
      </c>
    </row>
    <row r="38" spans="4:32">
      <c r="D38" s="1118" t="s">
        <v>1769</v>
      </c>
      <c r="E38" s="1118"/>
      <c r="F38" s="1118" t="s">
        <v>1783</v>
      </c>
      <c r="G38" s="1118"/>
      <c r="H38" s="1118"/>
      <c r="I38" s="1118"/>
      <c r="J38" s="1118"/>
      <c r="K38" s="1118"/>
      <c r="M38" s="687">
        <f t="shared" ref="M38:M41" si="16">N38+M37</f>
        <v>78</v>
      </c>
      <c r="N38" s="687">
        <v>26</v>
      </c>
      <c r="O38" s="687">
        <v>2</v>
      </c>
      <c r="P38" s="605">
        <f t="shared" ref="P38:P44" si="17">($N38/$N$26)*P$26*0.3+($N37/$N$26)*P$26*0.7</f>
        <v>196916.45161290324</v>
      </c>
      <c r="Q38" s="607">
        <f>P38+Q37</f>
        <v>452907.83870967745</v>
      </c>
      <c r="R38" s="605" t="e">
        <f>AF38</f>
        <v>#REF!</v>
      </c>
      <c r="S38" s="605" t="e">
        <f t="shared" ref="S38:S63" si="18">R38+S37</f>
        <v>#REF!</v>
      </c>
      <c r="T38" s="605">
        <f>($N38/$N$26)*R$26*0.3</f>
        <v>53274.966193548375</v>
      </c>
      <c r="U38" s="607">
        <f t="shared" ref="U38:U47" si="19">T38+U37</f>
        <v>164301.78649606934</v>
      </c>
      <c r="V38" s="8">
        <v>2</v>
      </c>
      <c r="W38" s="578" t="e">
        <f t="shared" ref="W38:X54" si="20">($V$33*W$34/$M$26)*$Q$26*1/18</f>
        <v>#REF!</v>
      </c>
      <c r="X38" s="578" t="e">
        <f>($V$33*X$34/$M$26)*$Q$26*1/18</f>
        <v>#REF!</v>
      </c>
      <c r="Y38" s="578" t="e">
        <f>(Y$34/$M$26)*$Q$26*$V$34</f>
        <v>#REF!</v>
      </c>
      <c r="Z38" s="578"/>
      <c r="AA38" s="578"/>
      <c r="AB38" s="578"/>
      <c r="AC38" s="578"/>
      <c r="AD38" s="578"/>
      <c r="AE38" s="578"/>
      <c r="AF38" s="578" t="e">
        <f t="shared" si="15"/>
        <v>#REF!</v>
      </c>
    </row>
    <row r="39" spans="4:32">
      <c r="M39" s="687">
        <f t="shared" si="16"/>
        <v>104</v>
      </c>
      <c r="N39" s="687">
        <v>26</v>
      </c>
      <c r="O39" s="687">
        <v>3</v>
      </c>
      <c r="P39" s="605">
        <f t="shared" si="17"/>
        <v>196916.45161290324</v>
      </c>
      <c r="Q39" s="607">
        <f t="shared" ref="Q39:Q43" si="21">P39+Q38</f>
        <v>649824.29032258072</v>
      </c>
      <c r="R39" s="605" t="e">
        <f t="shared" si="14"/>
        <v>#REF!</v>
      </c>
      <c r="S39" s="605" t="e">
        <f>R39+S38</f>
        <v>#REF!</v>
      </c>
      <c r="T39" s="605">
        <f>($N39/$N$26)*R$26*0.3+($N36/$N$26)*R$26*0.7</f>
        <v>177583.22064516123</v>
      </c>
      <c r="U39" s="607">
        <f t="shared" si="19"/>
        <v>341885.00714123057</v>
      </c>
      <c r="V39" s="8">
        <v>3</v>
      </c>
      <c r="W39" s="578" t="e">
        <f t="shared" si="20"/>
        <v>#REF!</v>
      </c>
      <c r="X39" s="578" t="e">
        <f t="shared" si="20"/>
        <v>#REF!</v>
      </c>
      <c r="Y39" s="578" t="e">
        <f>($V$33*Y$34/$M$26)*$Q$26*1/18</f>
        <v>#REF!</v>
      </c>
      <c r="Z39" s="578" t="e">
        <f>(Z$34/$M$26)*$Q$26*V34</f>
        <v>#REF!</v>
      </c>
      <c r="AA39" s="578"/>
      <c r="AB39" s="578"/>
      <c r="AC39" s="578"/>
      <c r="AD39" s="578"/>
      <c r="AE39" s="578"/>
      <c r="AF39" s="578" t="e">
        <f t="shared" si="15"/>
        <v>#REF!</v>
      </c>
    </row>
    <row r="40" spans="4:32">
      <c r="M40" s="687">
        <f t="shared" si="16"/>
        <v>130</v>
      </c>
      <c r="N40" s="687">
        <v>26</v>
      </c>
      <c r="O40" s="687">
        <v>4</v>
      </c>
      <c r="P40" s="605">
        <f t="shared" si="17"/>
        <v>196916.45161290324</v>
      </c>
      <c r="Q40" s="607">
        <f t="shared" si="21"/>
        <v>846740.74193548399</v>
      </c>
      <c r="R40" s="605" t="e">
        <f t="shared" si="14"/>
        <v>#REF!</v>
      </c>
      <c r="S40" s="605" t="e">
        <f t="shared" si="18"/>
        <v>#REF!</v>
      </c>
      <c r="T40" s="605">
        <f t="shared" ref="T40:T47" si="22">($N40/$N$26)*R$26*0.3+($N37/$N$26)*R$26*0.7</f>
        <v>177583.22064516123</v>
      </c>
      <c r="U40" s="607">
        <f t="shared" si="19"/>
        <v>519468.2277863918</v>
      </c>
      <c r="V40" s="8">
        <v>4</v>
      </c>
      <c r="W40" s="578" t="e">
        <f t="shared" si="20"/>
        <v>#REF!</v>
      </c>
      <c r="X40" s="578" t="e">
        <f t="shared" si="20"/>
        <v>#REF!</v>
      </c>
      <c r="Y40" s="578" t="e">
        <f t="shared" ref="Y40:AE54" si="23">($V$33*Y$34/$M$26)*$Q$26*1/18</f>
        <v>#REF!</v>
      </c>
      <c r="Z40" s="578" t="e">
        <f>($V$33*Z$34/$M$26)*$Q$26*1/18</f>
        <v>#REF!</v>
      </c>
      <c r="AA40" s="578" t="e">
        <f>(AA$34/$M$26)*$Q$26*V34</f>
        <v>#REF!</v>
      </c>
      <c r="AB40" s="578"/>
      <c r="AC40" s="578"/>
      <c r="AD40" s="578"/>
      <c r="AE40" s="578"/>
      <c r="AF40" s="578" t="e">
        <f t="shared" si="15"/>
        <v>#REF!</v>
      </c>
    </row>
    <row r="41" spans="4:32">
      <c r="M41" s="687">
        <f t="shared" si="16"/>
        <v>157</v>
      </c>
      <c r="N41" s="687">
        <v>27</v>
      </c>
      <c r="O41" s="687">
        <v>5</v>
      </c>
      <c r="P41" s="605">
        <f t="shared" si="17"/>
        <v>199188.56451612903</v>
      </c>
      <c r="Q41" s="607">
        <f t="shared" si="21"/>
        <v>1045929.3064516131</v>
      </c>
      <c r="R41" s="605" t="e">
        <f t="shared" si="14"/>
        <v>#REF!</v>
      </c>
      <c r="S41" s="605" t="e">
        <f t="shared" si="18"/>
        <v>#REF!</v>
      </c>
      <c r="T41" s="605">
        <f t="shared" si="22"/>
        <v>179632.25780645155</v>
      </c>
      <c r="U41" s="607">
        <f t="shared" si="19"/>
        <v>699100.48559284338</v>
      </c>
      <c r="V41" s="8">
        <v>5</v>
      </c>
      <c r="W41" s="578" t="e">
        <f t="shared" si="20"/>
        <v>#REF!</v>
      </c>
      <c r="X41" s="578" t="e">
        <f t="shared" si="20"/>
        <v>#REF!</v>
      </c>
      <c r="Y41" s="578" t="e">
        <f t="shared" si="23"/>
        <v>#REF!</v>
      </c>
      <c r="Z41" s="578" t="e">
        <f t="shared" si="23"/>
        <v>#REF!</v>
      </c>
      <c r="AA41" s="578" t="e">
        <f>($V$33*AA$34/$M$26)*$Q$26*1/18</f>
        <v>#REF!</v>
      </c>
      <c r="AB41" s="578" t="e">
        <f>(AB$34/$M$26)*$Q$26*V34</f>
        <v>#REF!</v>
      </c>
      <c r="AC41" s="578"/>
      <c r="AD41" s="578"/>
      <c r="AE41" s="578"/>
      <c r="AF41" s="578" t="e">
        <f t="shared" si="15"/>
        <v>#REF!</v>
      </c>
    </row>
    <row r="42" spans="4:32">
      <c r="M42" s="687">
        <f>N42+M41</f>
        <v>184</v>
      </c>
      <c r="N42" s="687">
        <v>27</v>
      </c>
      <c r="O42" s="687">
        <v>6</v>
      </c>
      <c r="P42" s="605">
        <f t="shared" si="17"/>
        <v>204490.16129032255</v>
      </c>
      <c r="Q42" s="607">
        <f t="shared" si="21"/>
        <v>1250419.4677419355</v>
      </c>
      <c r="R42" s="605" t="e">
        <f t="shared" si="14"/>
        <v>#REF!</v>
      </c>
      <c r="S42" s="605" t="e">
        <f t="shared" si="18"/>
        <v>#REF!</v>
      </c>
      <c r="T42" s="605">
        <f t="shared" si="22"/>
        <v>179632.25780645155</v>
      </c>
      <c r="U42" s="607">
        <f t="shared" si="19"/>
        <v>878732.74339929491</v>
      </c>
      <c r="V42" s="8">
        <v>6</v>
      </c>
      <c r="W42" s="578" t="e">
        <f t="shared" si="20"/>
        <v>#REF!</v>
      </c>
      <c r="X42" s="578" t="e">
        <f t="shared" si="20"/>
        <v>#REF!</v>
      </c>
      <c r="Y42" s="578" t="e">
        <f t="shared" si="23"/>
        <v>#REF!</v>
      </c>
      <c r="Z42" s="578" t="e">
        <f t="shared" si="23"/>
        <v>#REF!</v>
      </c>
      <c r="AA42" s="578" t="e">
        <f t="shared" si="23"/>
        <v>#REF!</v>
      </c>
      <c r="AB42" s="578" t="e">
        <f>($V$33*AB$34/$M$26)*$Q$26*1/18</f>
        <v>#REF!</v>
      </c>
      <c r="AC42" s="578" t="e">
        <f>(AC$34/$M$26)*$Q$26*V34</f>
        <v>#REF!</v>
      </c>
      <c r="AD42" s="578"/>
      <c r="AE42" s="578"/>
      <c r="AF42" s="578" t="e">
        <f t="shared" si="15"/>
        <v>#REF!</v>
      </c>
    </row>
    <row r="43" spans="4:32">
      <c r="M43" s="687">
        <f t="shared" ref="M43:M44" si="24">N43+M42</f>
        <v>211</v>
      </c>
      <c r="N43" s="687">
        <v>27</v>
      </c>
      <c r="O43" s="687">
        <v>7</v>
      </c>
      <c r="P43" s="605">
        <f t="shared" si="17"/>
        <v>204490.16129032255</v>
      </c>
      <c r="Q43" s="607">
        <f t="shared" si="21"/>
        <v>1454909.6290322579</v>
      </c>
      <c r="R43" s="605" t="e">
        <f>AF43</f>
        <v>#REF!</v>
      </c>
      <c r="S43" s="605" t="e">
        <f t="shared" si="18"/>
        <v>#REF!</v>
      </c>
      <c r="T43" s="605">
        <f t="shared" si="22"/>
        <v>179632.25780645155</v>
      </c>
      <c r="U43" s="607">
        <f t="shared" si="19"/>
        <v>1058365.0012057466</v>
      </c>
      <c r="V43" s="8">
        <v>7</v>
      </c>
      <c r="W43" s="578" t="e">
        <f t="shared" si="20"/>
        <v>#REF!</v>
      </c>
      <c r="X43" s="578" t="e">
        <f t="shared" si="20"/>
        <v>#REF!</v>
      </c>
      <c r="Y43" s="578" t="e">
        <f t="shared" si="23"/>
        <v>#REF!</v>
      </c>
      <c r="Z43" s="578" t="e">
        <f t="shared" si="23"/>
        <v>#REF!</v>
      </c>
      <c r="AA43" s="578" t="e">
        <f t="shared" si="23"/>
        <v>#REF!</v>
      </c>
      <c r="AB43" s="578" t="e">
        <f t="shared" si="23"/>
        <v>#REF!</v>
      </c>
      <c r="AC43" s="578" t="e">
        <f>($V$33*AC$34/$M$26)*$Q$26*1/18</f>
        <v>#REF!</v>
      </c>
      <c r="AD43" s="578" t="e">
        <f>(AD$34/$M$26)*$Q$26*V34</f>
        <v>#REF!</v>
      </c>
      <c r="AE43" s="578"/>
      <c r="AF43" s="578" t="e">
        <f t="shared" si="15"/>
        <v>#REF!</v>
      </c>
    </row>
    <row r="44" spans="4:32">
      <c r="M44" s="687">
        <f t="shared" si="24"/>
        <v>238</v>
      </c>
      <c r="N44" s="605">
        <v>27</v>
      </c>
      <c r="O44" s="687">
        <v>8</v>
      </c>
      <c r="P44" s="605">
        <f t="shared" si="17"/>
        <v>204490.16129032255</v>
      </c>
      <c r="Q44" s="607">
        <f>P44+Q43</f>
        <v>1659399.7903225804</v>
      </c>
      <c r="R44" s="605" t="e">
        <f t="shared" si="14"/>
        <v>#REF!</v>
      </c>
      <c r="S44" s="605" t="e">
        <f t="shared" si="18"/>
        <v>#REF!</v>
      </c>
      <c r="T44" s="605">
        <f t="shared" si="22"/>
        <v>184413.34451612897</v>
      </c>
      <c r="U44" s="607">
        <f t="shared" si="19"/>
        <v>1242778.3457218756</v>
      </c>
      <c r="V44" s="8">
        <v>8</v>
      </c>
      <c r="W44" s="578" t="e">
        <f t="shared" si="20"/>
        <v>#REF!</v>
      </c>
      <c r="X44" s="578" t="e">
        <f t="shared" si="20"/>
        <v>#REF!</v>
      </c>
      <c r="Y44" s="578" t="e">
        <f t="shared" si="23"/>
        <v>#REF!</v>
      </c>
      <c r="Z44" s="578" t="e">
        <f t="shared" si="23"/>
        <v>#REF!</v>
      </c>
      <c r="AA44" s="578" t="e">
        <f t="shared" si="23"/>
        <v>#REF!</v>
      </c>
      <c r="AB44" s="578" t="e">
        <f t="shared" si="23"/>
        <v>#REF!</v>
      </c>
      <c r="AC44" s="578" t="e">
        <f t="shared" si="23"/>
        <v>#REF!</v>
      </c>
      <c r="AD44" s="578" t="e">
        <f>($V$33*AD$34/$M$26)*$Q$26*1/18</f>
        <v>#REF!</v>
      </c>
      <c r="AE44" s="578" t="e">
        <f>(AE$34/$M$26)*$Q$26*V34</f>
        <v>#REF!</v>
      </c>
      <c r="AF44" s="578" t="e">
        <f t="shared" si="15"/>
        <v>#REF!</v>
      </c>
    </row>
    <row r="45" spans="4:32">
      <c r="M45" s="687"/>
      <c r="N45" s="687"/>
      <c r="O45" s="687">
        <v>9</v>
      </c>
      <c r="P45" s="605">
        <f>($N45/$N$26)*P$26*0.3+($N44/$N$26)*P$26*0.7</f>
        <v>143143.11290322579</v>
      </c>
      <c r="Q45" s="607">
        <f>P45+Q44</f>
        <v>1802542.9032258061</v>
      </c>
      <c r="R45" s="605" t="e">
        <f t="shared" si="14"/>
        <v>#REF!</v>
      </c>
      <c r="S45" s="605" t="e">
        <f t="shared" si="18"/>
        <v>#REF!</v>
      </c>
      <c r="T45" s="605">
        <f t="shared" si="22"/>
        <v>129089.34116129027</v>
      </c>
      <c r="U45" s="607">
        <f t="shared" si="19"/>
        <v>1371867.6868831657</v>
      </c>
      <c r="V45" s="8">
        <v>9</v>
      </c>
      <c r="W45" s="578" t="e">
        <f t="shared" si="20"/>
        <v>#REF!</v>
      </c>
      <c r="X45" s="578" t="e">
        <f t="shared" si="20"/>
        <v>#REF!</v>
      </c>
      <c r="Y45" s="578" t="e">
        <f t="shared" si="23"/>
        <v>#REF!</v>
      </c>
      <c r="Z45" s="578" t="e">
        <f t="shared" si="23"/>
        <v>#REF!</v>
      </c>
      <c r="AA45" s="578" t="e">
        <f t="shared" si="23"/>
        <v>#REF!</v>
      </c>
      <c r="AB45" s="578" t="e">
        <f t="shared" si="23"/>
        <v>#REF!</v>
      </c>
      <c r="AC45" s="578" t="e">
        <f t="shared" si="23"/>
        <v>#REF!</v>
      </c>
      <c r="AD45" s="578" t="e">
        <f t="shared" si="23"/>
        <v>#REF!</v>
      </c>
      <c r="AE45" s="578" t="e">
        <f>($V$33*AE$34/$M$26)*$Q$26*1/18</f>
        <v>#REF!</v>
      </c>
      <c r="AF45" s="578" t="e">
        <f t="shared" si="15"/>
        <v>#REF!</v>
      </c>
    </row>
    <row r="46" spans="4:32">
      <c r="M46" s="687"/>
      <c r="N46" s="687"/>
      <c r="O46" s="687">
        <v>10</v>
      </c>
      <c r="P46" s="687"/>
      <c r="Q46" s="687"/>
      <c r="R46" s="605" t="e">
        <f t="shared" si="14"/>
        <v>#REF!</v>
      </c>
      <c r="S46" s="605" t="e">
        <f t="shared" si="18"/>
        <v>#REF!</v>
      </c>
      <c r="T46" s="605">
        <f t="shared" si="22"/>
        <v>129089.34116129027</v>
      </c>
      <c r="U46" s="607">
        <f t="shared" si="19"/>
        <v>1500957.0280444559</v>
      </c>
      <c r="V46" s="8">
        <v>10</v>
      </c>
      <c r="W46" s="578" t="e">
        <f t="shared" si="20"/>
        <v>#REF!</v>
      </c>
      <c r="X46" s="578" t="e">
        <f t="shared" si="20"/>
        <v>#REF!</v>
      </c>
      <c r="Y46" s="578" t="e">
        <f t="shared" si="23"/>
        <v>#REF!</v>
      </c>
      <c r="Z46" s="578" t="e">
        <f t="shared" si="23"/>
        <v>#REF!</v>
      </c>
      <c r="AA46" s="578" t="e">
        <f t="shared" si="23"/>
        <v>#REF!</v>
      </c>
      <c r="AB46" s="578" t="e">
        <f t="shared" si="23"/>
        <v>#REF!</v>
      </c>
      <c r="AC46" s="578" t="e">
        <f t="shared" si="23"/>
        <v>#REF!</v>
      </c>
      <c r="AD46" s="578" t="e">
        <f t="shared" si="23"/>
        <v>#REF!</v>
      </c>
      <c r="AE46" s="578" t="e">
        <f t="shared" si="23"/>
        <v>#REF!</v>
      </c>
      <c r="AF46" s="578" t="e">
        <f t="shared" si="15"/>
        <v>#REF!</v>
      </c>
    </row>
    <row r="47" spans="4:32">
      <c r="M47" s="687"/>
      <c r="N47" s="687"/>
      <c r="O47" s="687">
        <v>11</v>
      </c>
      <c r="P47" s="605"/>
      <c r="Q47" s="607"/>
      <c r="R47" s="605" t="e">
        <f t="shared" si="14"/>
        <v>#REF!</v>
      </c>
      <c r="S47" s="605" t="e">
        <f t="shared" si="18"/>
        <v>#REF!</v>
      </c>
      <c r="T47" s="605">
        <f t="shared" si="22"/>
        <v>129089.34116129027</v>
      </c>
      <c r="U47" s="607">
        <f t="shared" si="19"/>
        <v>1630046.3692057461</v>
      </c>
      <c r="V47" s="8">
        <v>11</v>
      </c>
      <c r="W47" s="578" t="e">
        <f t="shared" si="20"/>
        <v>#REF!</v>
      </c>
      <c r="X47" s="578" t="e">
        <f t="shared" si="20"/>
        <v>#REF!</v>
      </c>
      <c r="Y47" s="578" t="e">
        <f t="shared" si="23"/>
        <v>#REF!</v>
      </c>
      <c r="Z47" s="578" t="e">
        <f t="shared" si="23"/>
        <v>#REF!</v>
      </c>
      <c r="AA47" s="578" t="e">
        <f t="shared" si="23"/>
        <v>#REF!</v>
      </c>
      <c r="AB47" s="578" t="e">
        <f t="shared" si="23"/>
        <v>#REF!</v>
      </c>
      <c r="AC47" s="578" t="e">
        <f t="shared" si="23"/>
        <v>#REF!</v>
      </c>
      <c r="AD47" s="578" t="e">
        <f t="shared" si="23"/>
        <v>#REF!</v>
      </c>
      <c r="AE47" s="578" t="e">
        <f t="shared" si="23"/>
        <v>#REF!</v>
      </c>
      <c r="AF47" s="578" t="e">
        <f t="shared" si="15"/>
        <v>#REF!</v>
      </c>
    </row>
    <row r="48" spans="4:32">
      <c r="M48" s="687"/>
      <c r="N48" s="687"/>
      <c r="O48" s="687">
        <v>12</v>
      </c>
      <c r="P48" s="687"/>
      <c r="Q48" s="687"/>
      <c r="R48" s="605" t="e">
        <f t="shared" si="14"/>
        <v>#REF!</v>
      </c>
      <c r="S48" s="605" t="e">
        <f t="shared" si="18"/>
        <v>#REF!</v>
      </c>
      <c r="T48" s="560"/>
      <c r="U48" s="560"/>
      <c r="V48" s="8">
        <v>12</v>
      </c>
      <c r="W48" s="578" t="e">
        <f t="shared" si="20"/>
        <v>#REF!</v>
      </c>
      <c r="X48" s="578" t="e">
        <f t="shared" si="20"/>
        <v>#REF!</v>
      </c>
      <c r="Y48" s="578" t="e">
        <f t="shared" si="23"/>
        <v>#REF!</v>
      </c>
      <c r="Z48" s="578" t="e">
        <f t="shared" si="23"/>
        <v>#REF!</v>
      </c>
      <c r="AA48" s="578" t="e">
        <f t="shared" si="23"/>
        <v>#REF!</v>
      </c>
      <c r="AB48" s="578" t="e">
        <f t="shared" si="23"/>
        <v>#REF!</v>
      </c>
      <c r="AC48" s="578" t="e">
        <f t="shared" si="23"/>
        <v>#REF!</v>
      </c>
      <c r="AD48" s="578" t="e">
        <f t="shared" si="23"/>
        <v>#REF!</v>
      </c>
      <c r="AE48" s="578" t="e">
        <f t="shared" si="23"/>
        <v>#REF!</v>
      </c>
      <c r="AF48" s="578" t="e">
        <f t="shared" si="15"/>
        <v>#REF!</v>
      </c>
    </row>
    <row r="49" spans="13:32">
      <c r="M49" s="687"/>
      <c r="N49" s="687"/>
      <c r="O49" s="687">
        <v>13</v>
      </c>
      <c r="P49" s="605"/>
      <c r="Q49" s="607"/>
      <c r="R49" s="605" t="e">
        <f t="shared" si="14"/>
        <v>#REF!</v>
      </c>
      <c r="S49" s="605" t="e">
        <f t="shared" si="18"/>
        <v>#REF!</v>
      </c>
      <c r="T49" s="560"/>
      <c r="U49" s="560"/>
      <c r="V49" s="8">
        <v>13</v>
      </c>
      <c r="W49" s="578" t="e">
        <f t="shared" si="20"/>
        <v>#REF!</v>
      </c>
      <c r="X49" s="578" t="e">
        <f t="shared" si="20"/>
        <v>#REF!</v>
      </c>
      <c r="Y49" s="578" t="e">
        <f t="shared" si="23"/>
        <v>#REF!</v>
      </c>
      <c r="Z49" s="578" t="e">
        <f t="shared" si="23"/>
        <v>#REF!</v>
      </c>
      <c r="AA49" s="578" t="e">
        <f t="shared" si="23"/>
        <v>#REF!</v>
      </c>
      <c r="AB49" s="578" t="e">
        <f t="shared" si="23"/>
        <v>#REF!</v>
      </c>
      <c r="AC49" s="578" t="e">
        <f t="shared" si="23"/>
        <v>#REF!</v>
      </c>
      <c r="AD49" s="578" t="e">
        <f t="shared" si="23"/>
        <v>#REF!</v>
      </c>
      <c r="AE49" s="578" t="e">
        <f t="shared" si="23"/>
        <v>#REF!</v>
      </c>
      <c r="AF49" s="578" t="e">
        <f t="shared" si="15"/>
        <v>#REF!</v>
      </c>
    </row>
    <row r="50" spans="13:32">
      <c r="M50" s="687"/>
      <c r="N50" s="687"/>
      <c r="O50" s="687">
        <v>14</v>
      </c>
      <c r="P50" s="687"/>
      <c r="Q50" s="687"/>
      <c r="R50" s="605" t="e">
        <f t="shared" si="14"/>
        <v>#REF!</v>
      </c>
      <c r="S50" s="605" t="e">
        <f t="shared" si="18"/>
        <v>#REF!</v>
      </c>
      <c r="T50" s="560"/>
      <c r="U50" s="560"/>
      <c r="V50" s="8">
        <v>14</v>
      </c>
      <c r="W50" s="578" t="e">
        <f t="shared" si="20"/>
        <v>#REF!</v>
      </c>
      <c r="X50" s="578" t="e">
        <f t="shared" si="20"/>
        <v>#REF!</v>
      </c>
      <c r="Y50" s="578" t="e">
        <f t="shared" si="23"/>
        <v>#REF!</v>
      </c>
      <c r="Z50" s="578" t="e">
        <f t="shared" si="23"/>
        <v>#REF!</v>
      </c>
      <c r="AA50" s="578" t="e">
        <f t="shared" si="23"/>
        <v>#REF!</v>
      </c>
      <c r="AB50" s="578" t="e">
        <f t="shared" si="23"/>
        <v>#REF!</v>
      </c>
      <c r="AC50" s="578" t="e">
        <f t="shared" si="23"/>
        <v>#REF!</v>
      </c>
      <c r="AD50" s="578" t="e">
        <f t="shared" si="23"/>
        <v>#REF!</v>
      </c>
      <c r="AE50" s="578" t="e">
        <f t="shared" si="23"/>
        <v>#REF!</v>
      </c>
      <c r="AF50" s="578" t="e">
        <f t="shared" si="15"/>
        <v>#REF!</v>
      </c>
    </row>
    <row r="51" spans="13:32">
      <c r="M51" s="687"/>
      <c r="N51" s="687"/>
      <c r="O51" s="687">
        <v>15</v>
      </c>
      <c r="P51" s="605"/>
      <c r="Q51" s="607"/>
      <c r="R51" s="605" t="e">
        <f t="shared" si="14"/>
        <v>#REF!</v>
      </c>
      <c r="S51" s="605" t="e">
        <f t="shared" si="18"/>
        <v>#REF!</v>
      </c>
      <c r="T51" s="560"/>
      <c r="U51" s="560"/>
      <c r="V51" s="8">
        <v>15</v>
      </c>
      <c r="W51" s="578" t="e">
        <f t="shared" si="20"/>
        <v>#REF!</v>
      </c>
      <c r="X51" s="578" t="e">
        <f t="shared" si="20"/>
        <v>#REF!</v>
      </c>
      <c r="Y51" s="578" t="e">
        <f t="shared" si="23"/>
        <v>#REF!</v>
      </c>
      <c r="Z51" s="578" t="e">
        <f t="shared" si="23"/>
        <v>#REF!</v>
      </c>
      <c r="AA51" s="578" t="e">
        <f t="shared" si="23"/>
        <v>#REF!</v>
      </c>
      <c r="AB51" s="578" t="e">
        <f t="shared" si="23"/>
        <v>#REF!</v>
      </c>
      <c r="AC51" s="578" t="e">
        <f t="shared" si="23"/>
        <v>#REF!</v>
      </c>
      <c r="AD51" s="578" t="e">
        <f t="shared" si="23"/>
        <v>#REF!</v>
      </c>
      <c r="AE51" s="578" t="e">
        <f t="shared" si="23"/>
        <v>#REF!</v>
      </c>
      <c r="AF51" s="578" t="e">
        <f t="shared" si="15"/>
        <v>#REF!</v>
      </c>
    </row>
    <row r="52" spans="13:32">
      <c r="M52" s="687"/>
      <c r="N52" s="687"/>
      <c r="O52" s="687">
        <v>16</v>
      </c>
      <c r="P52" s="687"/>
      <c r="Q52" s="687"/>
      <c r="R52" s="605" t="e">
        <f t="shared" si="14"/>
        <v>#REF!</v>
      </c>
      <c r="S52" s="605" t="e">
        <f t="shared" si="18"/>
        <v>#REF!</v>
      </c>
      <c r="T52" s="560"/>
      <c r="U52" s="560"/>
      <c r="V52" s="8">
        <v>16</v>
      </c>
      <c r="W52" s="578" t="e">
        <f t="shared" si="20"/>
        <v>#REF!</v>
      </c>
      <c r="X52" s="578" t="e">
        <f t="shared" si="20"/>
        <v>#REF!</v>
      </c>
      <c r="Y52" s="578" t="e">
        <f t="shared" si="23"/>
        <v>#REF!</v>
      </c>
      <c r="Z52" s="578" t="e">
        <f t="shared" si="23"/>
        <v>#REF!</v>
      </c>
      <c r="AA52" s="578" t="e">
        <f t="shared" si="23"/>
        <v>#REF!</v>
      </c>
      <c r="AB52" s="578" t="e">
        <f t="shared" si="23"/>
        <v>#REF!</v>
      </c>
      <c r="AC52" s="578" t="e">
        <f t="shared" si="23"/>
        <v>#REF!</v>
      </c>
      <c r="AD52" s="578" t="e">
        <f t="shared" si="23"/>
        <v>#REF!</v>
      </c>
      <c r="AE52" s="578" t="e">
        <f t="shared" si="23"/>
        <v>#REF!</v>
      </c>
      <c r="AF52" s="578" t="e">
        <f t="shared" si="15"/>
        <v>#REF!</v>
      </c>
    </row>
    <row r="53" spans="13:32">
      <c r="M53" s="687"/>
      <c r="N53" s="687"/>
      <c r="O53" s="687">
        <v>17</v>
      </c>
      <c r="P53" s="605"/>
      <c r="Q53" s="607"/>
      <c r="R53" s="605" t="e">
        <f t="shared" si="14"/>
        <v>#REF!</v>
      </c>
      <c r="S53" s="605" t="e">
        <f t="shared" si="18"/>
        <v>#REF!</v>
      </c>
      <c r="T53" s="560"/>
      <c r="U53" s="560"/>
      <c r="V53" s="8">
        <v>17</v>
      </c>
      <c r="W53" s="578" t="e">
        <f t="shared" si="20"/>
        <v>#REF!</v>
      </c>
      <c r="X53" s="578" t="e">
        <f t="shared" si="20"/>
        <v>#REF!</v>
      </c>
      <c r="Y53" s="578" t="e">
        <f t="shared" si="23"/>
        <v>#REF!</v>
      </c>
      <c r="Z53" s="578" t="e">
        <f t="shared" si="23"/>
        <v>#REF!</v>
      </c>
      <c r="AA53" s="578" t="e">
        <f t="shared" si="23"/>
        <v>#REF!</v>
      </c>
      <c r="AB53" s="578" t="e">
        <f t="shared" si="23"/>
        <v>#REF!</v>
      </c>
      <c r="AC53" s="578" t="e">
        <f t="shared" si="23"/>
        <v>#REF!</v>
      </c>
      <c r="AD53" s="578" t="e">
        <f t="shared" si="23"/>
        <v>#REF!</v>
      </c>
      <c r="AE53" s="578" t="e">
        <f t="shared" si="23"/>
        <v>#REF!</v>
      </c>
      <c r="AF53" s="578" t="e">
        <f t="shared" si="15"/>
        <v>#REF!</v>
      </c>
    </row>
    <row r="54" spans="13:32">
      <c r="M54" s="687"/>
      <c r="N54" s="687"/>
      <c r="O54" s="687">
        <v>18</v>
      </c>
      <c r="P54" s="687"/>
      <c r="Q54" s="687"/>
      <c r="R54" s="605" t="e">
        <f t="shared" si="14"/>
        <v>#REF!</v>
      </c>
      <c r="S54" s="605" t="e">
        <f t="shared" si="18"/>
        <v>#REF!</v>
      </c>
      <c r="T54" s="560"/>
      <c r="U54" s="560"/>
      <c r="V54" s="8">
        <v>18</v>
      </c>
      <c r="W54" s="578" t="e">
        <f t="shared" si="20"/>
        <v>#REF!</v>
      </c>
      <c r="X54" s="578" t="e">
        <f t="shared" si="20"/>
        <v>#REF!</v>
      </c>
      <c r="Y54" s="578" t="e">
        <f t="shared" si="23"/>
        <v>#REF!</v>
      </c>
      <c r="Z54" s="578" t="e">
        <f t="shared" si="23"/>
        <v>#REF!</v>
      </c>
      <c r="AA54" s="578" t="e">
        <f t="shared" si="23"/>
        <v>#REF!</v>
      </c>
      <c r="AB54" s="578" t="e">
        <f t="shared" si="23"/>
        <v>#REF!</v>
      </c>
      <c r="AC54" s="578" t="e">
        <f t="shared" si="23"/>
        <v>#REF!</v>
      </c>
      <c r="AD54" s="578" t="e">
        <f t="shared" si="23"/>
        <v>#REF!</v>
      </c>
      <c r="AE54" s="578" t="e">
        <f t="shared" si="23"/>
        <v>#REF!</v>
      </c>
      <c r="AF54" s="578" t="e">
        <f t="shared" si="15"/>
        <v>#REF!</v>
      </c>
    </row>
    <row r="55" spans="13:32">
      <c r="M55" s="687"/>
      <c r="N55" s="687"/>
      <c r="O55" s="687">
        <v>19</v>
      </c>
      <c r="P55" s="605"/>
      <c r="Q55" s="607"/>
      <c r="R55" s="605" t="e">
        <f t="shared" si="14"/>
        <v>#REF!</v>
      </c>
      <c r="S55" s="605" t="e">
        <f t="shared" si="18"/>
        <v>#REF!</v>
      </c>
      <c r="T55" s="560"/>
      <c r="U55" s="560"/>
      <c r="V55" s="8">
        <v>19</v>
      </c>
      <c r="X55" s="578" t="e">
        <f t="shared" ref="X55" si="25">($V$33*X$34/$M$26)*$Q$26*1/18</f>
        <v>#REF!</v>
      </c>
      <c r="Y55" s="578" t="e">
        <f t="shared" ref="Y55:AE62" si="26">($V$33*Y$34/$M$26)*$Q$26*1/18</f>
        <v>#REF!</v>
      </c>
      <c r="Z55" s="578" t="e">
        <f t="shared" si="26"/>
        <v>#REF!</v>
      </c>
      <c r="AA55" s="578" t="e">
        <f t="shared" si="26"/>
        <v>#REF!</v>
      </c>
      <c r="AB55" s="578" t="e">
        <f t="shared" si="26"/>
        <v>#REF!</v>
      </c>
      <c r="AC55" s="578" t="e">
        <f t="shared" si="26"/>
        <v>#REF!</v>
      </c>
      <c r="AD55" s="578" t="e">
        <f t="shared" si="26"/>
        <v>#REF!</v>
      </c>
      <c r="AE55" s="578" t="e">
        <f t="shared" si="26"/>
        <v>#REF!</v>
      </c>
      <c r="AF55" s="578" t="e">
        <f t="shared" si="15"/>
        <v>#REF!</v>
      </c>
    </row>
    <row r="56" spans="13:32">
      <c r="M56" s="687"/>
      <c r="N56" s="687"/>
      <c r="O56" s="687">
        <v>20</v>
      </c>
      <c r="P56" s="687"/>
      <c r="Q56" s="687"/>
      <c r="R56" s="605" t="e">
        <f t="shared" si="14"/>
        <v>#REF!</v>
      </c>
      <c r="S56" s="605" t="e">
        <f t="shared" si="18"/>
        <v>#REF!</v>
      </c>
      <c r="T56" s="560"/>
      <c r="U56" s="560"/>
      <c r="V56" s="8">
        <v>20</v>
      </c>
      <c r="Y56" s="578" t="e">
        <f t="shared" si="26"/>
        <v>#REF!</v>
      </c>
      <c r="Z56" s="578" t="e">
        <f t="shared" si="26"/>
        <v>#REF!</v>
      </c>
      <c r="AA56" s="578" t="e">
        <f t="shared" si="26"/>
        <v>#REF!</v>
      </c>
      <c r="AB56" s="578" t="e">
        <f t="shared" si="26"/>
        <v>#REF!</v>
      </c>
      <c r="AC56" s="578" t="e">
        <f t="shared" si="26"/>
        <v>#REF!</v>
      </c>
      <c r="AD56" s="578" t="e">
        <f t="shared" si="26"/>
        <v>#REF!</v>
      </c>
      <c r="AE56" s="578" t="e">
        <f t="shared" si="26"/>
        <v>#REF!</v>
      </c>
      <c r="AF56" s="578" t="e">
        <f t="shared" si="15"/>
        <v>#REF!</v>
      </c>
    </row>
    <row r="57" spans="13:32">
      <c r="M57" s="687"/>
      <c r="N57" s="687"/>
      <c r="O57" s="687">
        <v>21</v>
      </c>
      <c r="P57" s="687"/>
      <c r="Q57" s="687"/>
      <c r="R57" s="605" t="e">
        <f t="shared" si="14"/>
        <v>#REF!</v>
      </c>
      <c r="S57" s="605" t="e">
        <f t="shared" si="18"/>
        <v>#REF!</v>
      </c>
      <c r="T57" s="560"/>
      <c r="U57" s="560"/>
      <c r="V57" s="8">
        <v>21</v>
      </c>
      <c r="Z57" s="578" t="e">
        <f t="shared" si="26"/>
        <v>#REF!</v>
      </c>
      <c r="AA57" s="578" t="e">
        <f t="shared" si="26"/>
        <v>#REF!</v>
      </c>
      <c r="AB57" s="578" t="e">
        <f t="shared" si="26"/>
        <v>#REF!</v>
      </c>
      <c r="AC57" s="578" t="e">
        <f t="shared" si="26"/>
        <v>#REF!</v>
      </c>
      <c r="AD57" s="578" t="e">
        <f t="shared" si="26"/>
        <v>#REF!</v>
      </c>
      <c r="AE57" s="578" t="e">
        <f t="shared" si="26"/>
        <v>#REF!</v>
      </c>
      <c r="AF57" s="578" t="e">
        <f t="shared" si="15"/>
        <v>#REF!</v>
      </c>
    </row>
    <row r="58" spans="13:32">
      <c r="M58" s="687"/>
      <c r="N58" s="687"/>
      <c r="O58" s="687">
        <v>22</v>
      </c>
      <c r="P58" s="687"/>
      <c r="Q58" s="687"/>
      <c r="R58" s="605" t="e">
        <f t="shared" si="14"/>
        <v>#REF!</v>
      </c>
      <c r="S58" s="605" t="e">
        <f t="shared" si="18"/>
        <v>#REF!</v>
      </c>
      <c r="T58" s="560"/>
      <c r="U58" s="560"/>
      <c r="V58" s="8">
        <v>22</v>
      </c>
      <c r="AA58" s="578" t="e">
        <f t="shared" si="26"/>
        <v>#REF!</v>
      </c>
      <c r="AB58" s="578" t="e">
        <f t="shared" si="26"/>
        <v>#REF!</v>
      </c>
      <c r="AC58" s="578" t="e">
        <f t="shared" si="26"/>
        <v>#REF!</v>
      </c>
      <c r="AD58" s="578" t="e">
        <f t="shared" si="26"/>
        <v>#REF!</v>
      </c>
      <c r="AE58" s="578" t="e">
        <f t="shared" si="26"/>
        <v>#REF!</v>
      </c>
      <c r="AF58" s="578" t="e">
        <f t="shared" si="15"/>
        <v>#REF!</v>
      </c>
    </row>
    <row r="59" spans="13:32">
      <c r="M59" s="687"/>
      <c r="N59" s="687"/>
      <c r="O59" s="687">
        <v>23</v>
      </c>
      <c r="P59" s="687"/>
      <c r="Q59" s="687"/>
      <c r="R59" s="605" t="e">
        <f t="shared" si="14"/>
        <v>#REF!</v>
      </c>
      <c r="S59" s="605" t="e">
        <f t="shared" si="18"/>
        <v>#REF!</v>
      </c>
      <c r="T59" s="560"/>
      <c r="U59" s="560"/>
      <c r="V59" s="8">
        <v>23</v>
      </c>
      <c r="AB59" s="578" t="e">
        <f t="shared" si="26"/>
        <v>#REF!</v>
      </c>
      <c r="AC59" s="578" t="e">
        <f t="shared" si="26"/>
        <v>#REF!</v>
      </c>
      <c r="AD59" s="578" t="e">
        <f t="shared" si="26"/>
        <v>#REF!</v>
      </c>
      <c r="AE59" s="578" t="e">
        <f t="shared" si="26"/>
        <v>#REF!</v>
      </c>
      <c r="AF59" s="578" t="e">
        <f t="shared" si="15"/>
        <v>#REF!</v>
      </c>
    </row>
    <row r="60" spans="13:32">
      <c r="M60" s="687"/>
      <c r="N60" s="687"/>
      <c r="O60" s="687">
        <v>24</v>
      </c>
      <c r="P60" s="687"/>
      <c r="Q60" s="687"/>
      <c r="R60" s="605" t="e">
        <f t="shared" si="14"/>
        <v>#REF!</v>
      </c>
      <c r="S60" s="605" t="e">
        <f t="shared" si="18"/>
        <v>#REF!</v>
      </c>
      <c r="T60" s="560"/>
      <c r="U60" s="560"/>
      <c r="V60" s="8">
        <v>24</v>
      </c>
      <c r="AC60" s="578" t="e">
        <f t="shared" si="26"/>
        <v>#REF!</v>
      </c>
      <c r="AD60" s="578" t="e">
        <f t="shared" si="26"/>
        <v>#REF!</v>
      </c>
      <c r="AE60" s="578" t="e">
        <f t="shared" si="26"/>
        <v>#REF!</v>
      </c>
      <c r="AF60" s="578" t="e">
        <f t="shared" si="15"/>
        <v>#REF!</v>
      </c>
    </row>
    <row r="61" spans="13:32">
      <c r="M61" s="687"/>
      <c r="N61" s="687"/>
      <c r="O61" s="687">
        <v>25</v>
      </c>
      <c r="P61" s="687"/>
      <c r="Q61" s="687"/>
      <c r="R61" s="605" t="e">
        <f t="shared" si="14"/>
        <v>#REF!</v>
      </c>
      <c r="S61" s="605" t="e">
        <f t="shared" si="18"/>
        <v>#REF!</v>
      </c>
      <c r="T61" s="560"/>
      <c r="U61" s="560"/>
      <c r="V61" s="8">
        <v>25</v>
      </c>
      <c r="AD61" s="578" t="e">
        <f t="shared" si="26"/>
        <v>#REF!</v>
      </c>
      <c r="AE61" s="578" t="e">
        <f t="shared" si="26"/>
        <v>#REF!</v>
      </c>
      <c r="AF61" s="578" t="e">
        <f t="shared" si="15"/>
        <v>#REF!</v>
      </c>
    </row>
    <row r="62" spans="13:32">
      <c r="M62" s="687"/>
      <c r="N62" s="687"/>
      <c r="O62" s="687">
        <v>26</v>
      </c>
      <c r="P62" s="687"/>
      <c r="Q62" s="687"/>
      <c r="R62" s="605" t="e">
        <f t="shared" si="14"/>
        <v>#REF!</v>
      </c>
      <c r="S62" s="605" t="e">
        <f t="shared" si="18"/>
        <v>#REF!</v>
      </c>
      <c r="T62" s="560"/>
      <c r="U62" s="560"/>
      <c r="V62" s="8">
        <v>26</v>
      </c>
      <c r="AE62" s="578" t="e">
        <f t="shared" si="26"/>
        <v>#REF!</v>
      </c>
      <c r="AF62" s="578" t="e">
        <f t="shared" si="15"/>
        <v>#REF!</v>
      </c>
    </row>
    <row r="63" spans="13:32">
      <c r="M63" s="687"/>
      <c r="N63" s="687"/>
      <c r="O63" s="687">
        <v>27</v>
      </c>
      <c r="P63" s="687"/>
      <c r="Q63" s="687"/>
      <c r="R63" s="605">
        <f t="shared" si="14"/>
        <v>0</v>
      </c>
      <c r="S63" s="605" t="e">
        <f t="shared" si="18"/>
        <v>#REF!</v>
      </c>
      <c r="T63" s="560"/>
      <c r="U63" s="560"/>
      <c r="V63" s="8">
        <v>27</v>
      </c>
    </row>
    <row r="64" spans="13:32">
      <c r="M64" s="608"/>
      <c r="N64" s="608"/>
      <c r="O64" s="608" t="s">
        <v>1768</v>
      </c>
      <c r="P64" s="609">
        <f t="shared" ref="P64" si="27">SUM(P36:P63)</f>
        <v>1802542.9032258061</v>
      </c>
      <c r="Q64" s="609" t="s">
        <v>1769</v>
      </c>
      <c r="R64" s="609" t="e">
        <f>SUM(R36:R63)</f>
        <v>#REF!</v>
      </c>
      <c r="S64" s="609" t="s">
        <v>1751</v>
      </c>
      <c r="T64" s="609">
        <f t="shared" ref="T64" si="28">SUM(T36:T63)</f>
        <v>1630046.3692057461</v>
      </c>
      <c r="U64" s="609"/>
      <c r="V64" s="8">
        <v>28</v>
      </c>
    </row>
    <row r="65" spans="15:22">
      <c r="O65" s="691"/>
      <c r="V65" s="8">
        <v>29</v>
      </c>
    </row>
    <row r="66" spans="15:22">
      <c r="V66" s="8">
        <v>30</v>
      </c>
    </row>
    <row r="67" spans="15:22">
      <c r="V67" s="8">
        <v>31</v>
      </c>
    </row>
    <row r="68" spans="15:22">
      <c r="V68" s="8">
        <v>32</v>
      </c>
    </row>
    <row r="69" spans="15:22">
      <c r="V69" s="8">
        <v>33</v>
      </c>
    </row>
    <row r="70" spans="15:22">
      <c r="V70" s="8">
        <v>34</v>
      </c>
    </row>
    <row r="71" spans="15:22">
      <c r="V71" s="8">
        <v>35</v>
      </c>
    </row>
    <row r="72" spans="15:22">
      <c r="V72" s="8">
        <v>36</v>
      </c>
    </row>
    <row r="73" spans="15:22">
      <c r="V73" s="8">
        <v>37</v>
      </c>
    </row>
    <row r="74" spans="15:22">
      <c r="V74" s="8">
        <v>38</v>
      </c>
    </row>
    <row r="75" spans="15:22">
      <c r="V75" s="8">
        <v>39</v>
      </c>
    </row>
    <row r="76" spans="15:22">
      <c r="V76" s="8">
        <v>40</v>
      </c>
    </row>
    <row r="77" spans="15:22">
      <c r="V77" s="8">
        <v>41</v>
      </c>
    </row>
    <row r="78" spans="15:22">
      <c r="V78" s="8">
        <v>42</v>
      </c>
    </row>
    <row r="79" spans="15:22">
      <c r="V79" s="8">
        <v>43</v>
      </c>
    </row>
    <row r="80" spans="15:22">
      <c r="V80" s="8">
        <v>44</v>
      </c>
    </row>
    <row r="81" spans="22:22">
      <c r="V81" s="8">
        <v>45</v>
      </c>
    </row>
    <row r="82" spans="22:22">
      <c r="V82" s="8">
        <v>46</v>
      </c>
    </row>
    <row r="83" spans="22:22">
      <c r="V83" s="8">
        <v>47</v>
      </c>
    </row>
    <row r="84" spans="22:22">
      <c r="V84" s="8">
        <v>48</v>
      </c>
    </row>
    <row r="85" spans="22:22">
      <c r="V85" s="8">
        <v>49</v>
      </c>
    </row>
    <row r="86" spans="22:22">
      <c r="V86" s="8">
        <v>50</v>
      </c>
    </row>
    <row r="87" spans="22:22">
      <c r="V87" s="8">
        <v>51</v>
      </c>
    </row>
    <row r="88" spans="22:22">
      <c r="V88" s="8">
        <v>52</v>
      </c>
    </row>
    <row r="89" spans="22:22">
      <c r="V89" s="8">
        <v>53</v>
      </c>
    </row>
    <row r="90" spans="22:22">
      <c r="V90" s="8">
        <v>54</v>
      </c>
    </row>
    <row r="91" spans="22:22">
      <c r="V91" s="8">
        <v>55</v>
      </c>
    </row>
    <row r="92" spans="22:22">
      <c r="V92" s="8">
        <v>56</v>
      </c>
    </row>
    <row r="93" spans="22:22">
      <c r="V93" s="8">
        <v>57</v>
      </c>
    </row>
    <row r="94" spans="22:22">
      <c r="V94" s="8">
        <v>58</v>
      </c>
    </row>
    <row r="95" spans="22:22">
      <c r="V95" s="8">
        <v>59</v>
      </c>
    </row>
    <row r="96" spans="22:22">
      <c r="V96" s="8">
        <v>60</v>
      </c>
    </row>
    <row r="97" spans="22:22">
      <c r="V97" s="8">
        <v>61</v>
      </c>
    </row>
    <row r="98" spans="22:22">
      <c r="V98" s="8">
        <v>63</v>
      </c>
    </row>
    <row r="99" spans="22:22">
      <c r="V99" s="8">
        <v>64</v>
      </c>
    </row>
    <row r="100" spans="22:22">
      <c r="V100" s="8">
        <v>65</v>
      </c>
    </row>
    <row r="101" spans="22:22">
      <c r="V101" s="8">
        <v>66</v>
      </c>
    </row>
    <row r="102" spans="22:22">
      <c r="V102" s="8">
        <v>67</v>
      </c>
    </row>
    <row r="103" spans="22:22">
      <c r="V103" s="8">
        <v>68</v>
      </c>
    </row>
    <row r="104" spans="22:22">
      <c r="V104" s="8">
        <v>69</v>
      </c>
    </row>
    <row r="105" spans="22:22">
      <c r="V105" s="8">
        <v>70</v>
      </c>
    </row>
    <row r="106" spans="22:22">
      <c r="V106" s="8">
        <v>71</v>
      </c>
    </row>
    <row r="107" spans="22:22">
      <c r="V107" s="8">
        <v>72</v>
      </c>
    </row>
    <row r="108" spans="22:22">
      <c r="V108" s="8">
        <v>73</v>
      </c>
    </row>
    <row r="109" spans="22:22">
      <c r="V109" s="8">
        <v>74</v>
      </c>
    </row>
    <row r="110" spans="22:22">
      <c r="V110" s="8">
        <v>75</v>
      </c>
    </row>
    <row r="111" spans="22:22">
      <c r="V111" s="8">
        <v>76</v>
      </c>
    </row>
    <row r="112" spans="22:22">
      <c r="V112" s="8">
        <v>77</v>
      </c>
    </row>
    <row r="113" spans="22:22">
      <c r="V113" s="8">
        <v>78</v>
      </c>
    </row>
    <row r="114" spans="22:22">
      <c r="V114" s="8">
        <v>79</v>
      </c>
    </row>
    <row r="115" spans="22:22">
      <c r="V115" s="8">
        <v>80</v>
      </c>
    </row>
    <row r="116" spans="22:22">
      <c r="V116" s="8">
        <v>81</v>
      </c>
    </row>
    <row r="117" spans="22:22">
      <c r="V117" s="8">
        <v>82</v>
      </c>
    </row>
    <row r="118" spans="22:22">
      <c r="V118" s="8">
        <v>83</v>
      </c>
    </row>
    <row r="119" spans="22:22">
      <c r="V119" s="8">
        <v>84</v>
      </c>
    </row>
    <row r="120" spans="22:22">
      <c r="V120" s="8">
        <v>85</v>
      </c>
    </row>
    <row r="121" spans="22:22">
      <c r="V121" s="8">
        <v>86</v>
      </c>
    </row>
    <row r="122" spans="22:22">
      <c r="V122" s="8">
        <v>87</v>
      </c>
    </row>
    <row r="123" spans="22:22">
      <c r="V123" s="8">
        <v>88</v>
      </c>
    </row>
    <row r="124" spans="22:22">
      <c r="V124" s="8">
        <v>89</v>
      </c>
    </row>
    <row r="125" spans="22:22">
      <c r="V125" s="8">
        <v>90</v>
      </c>
    </row>
    <row r="126" spans="22:22">
      <c r="V126" s="8">
        <v>91</v>
      </c>
    </row>
    <row r="127" spans="22:22">
      <c r="V127" s="8">
        <v>92</v>
      </c>
    </row>
    <row r="128" spans="22:22">
      <c r="V128" s="8">
        <v>93</v>
      </c>
    </row>
    <row r="129" spans="22:22">
      <c r="V129" s="8">
        <v>94</v>
      </c>
    </row>
    <row r="130" spans="22:22">
      <c r="V130" s="8">
        <v>95</v>
      </c>
    </row>
    <row r="131" spans="22:22">
      <c r="V131" s="8">
        <v>96</v>
      </c>
    </row>
    <row r="132" spans="22:22">
      <c r="V132" s="8">
        <v>97</v>
      </c>
    </row>
    <row r="133" spans="22:22">
      <c r="V133" s="8">
        <v>98</v>
      </c>
    </row>
    <row r="134" spans="22:22">
      <c r="V134" s="8">
        <v>99</v>
      </c>
    </row>
    <row r="135" spans="22:22">
      <c r="V135" s="8">
        <v>100</v>
      </c>
    </row>
    <row r="136" spans="22:22">
      <c r="V136" s="8">
        <v>101</v>
      </c>
    </row>
    <row r="137" spans="22:22">
      <c r="V137" s="8">
        <v>102</v>
      </c>
    </row>
    <row r="138" spans="22:22">
      <c r="V138" s="8">
        <v>103</v>
      </c>
    </row>
    <row r="139" spans="22:22">
      <c r="V139" s="8">
        <v>104</v>
      </c>
    </row>
    <row r="140" spans="22:22">
      <c r="V140" s="8">
        <v>105</v>
      </c>
    </row>
    <row r="141" spans="22:22">
      <c r="V141" s="8">
        <v>106</v>
      </c>
    </row>
    <row r="142" spans="22:22">
      <c r="V142" s="8">
        <v>107</v>
      </c>
    </row>
    <row r="143" spans="22:22">
      <c r="V143" s="8">
        <v>108</v>
      </c>
    </row>
    <row r="144" spans="22:22">
      <c r="V144" s="8">
        <v>109</v>
      </c>
    </row>
    <row r="145" spans="22:22">
      <c r="V145" s="8">
        <v>110</v>
      </c>
    </row>
  </sheetData>
  <mergeCells count="29">
    <mergeCell ref="D38:E38"/>
    <mergeCell ref="F38:K38"/>
    <mergeCell ref="E6:F7"/>
    <mergeCell ref="G6:G7"/>
    <mergeCell ref="H6:H7"/>
    <mergeCell ref="I6:I7"/>
    <mergeCell ref="E10:I10"/>
    <mergeCell ref="D35:K35"/>
    <mergeCell ref="D36:E36"/>
    <mergeCell ref="F36:K36"/>
    <mergeCell ref="D37:E37"/>
    <mergeCell ref="F37:K37"/>
    <mergeCell ref="M34:U34"/>
    <mergeCell ref="T2:T3"/>
    <mergeCell ref="U2:U3"/>
    <mergeCell ref="V2:V3"/>
    <mergeCell ref="E3:F3"/>
    <mergeCell ref="E4:F4"/>
    <mergeCell ref="E5:F5"/>
    <mergeCell ref="X1:AA1"/>
    <mergeCell ref="E2:F2"/>
    <mergeCell ref="H2:I2"/>
    <mergeCell ref="K2:K3"/>
    <mergeCell ref="L2:L3"/>
    <mergeCell ref="M2:M3"/>
    <mergeCell ref="N2:N3"/>
    <mergeCell ref="O2:P2"/>
    <mergeCell ref="R2:R3"/>
    <mergeCell ref="S2:S3"/>
  </mergeCells>
  <dataValidations count="1">
    <dataValidation type="list" allowBlank="1" showInputMessage="1" showErrorMessage="1" sqref="A4" xr:uid="{00000000-0002-0000-1300-000000000000}">
      <formula1>"D,PS,E"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0"/>
  <dimension ref="A1:BD66"/>
  <sheetViews>
    <sheetView showGridLines="0" zoomScale="80" zoomScaleNormal="80" zoomScaleSheetLayoutView="70" workbookViewId="0">
      <pane ySplit="4" topLeftCell="A5" activePane="bottomLeft" state="frozen"/>
      <selection pane="bottomLeft" activeCell="R20" sqref="R20"/>
    </sheetView>
  </sheetViews>
  <sheetFormatPr baseColWidth="10" defaultRowHeight="12.75"/>
  <cols>
    <col min="1" max="1" width="2.28515625" style="114" customWidth="1"/>
    <col min="2" max="2" width="4.5703125" style="575" bestFit="1" customWidth="1"/>
    <col min="3" max="3" width="8.85546875" style="575" bestFit="1" customWidth="1"/>
    <col min="4" max="4" width="6" style="575" bestFit="1" customWidth="1"/>
    <col min="5" max="5" width="4.85546875" style="575" customWidth="1"/>
    <col min="6" max="6" width="2.28515625" style="575" bestFit="1" customWidth="1"/>
    <col min="7" max="7" width="10.28515625" style="575" bestFit="1" customWidth="1"/>
    <col min="8" max="8" width="5.140625" style="575" customWidth="1"/>
    <col min="9" max="9" width="3" style="575" bestFit="1" customWidth="1"/>
    <col min="10" max="10" width="2.28515625" style="575" customWidth="1"/>
    <col min="11" max="11" width="10.28515625" style="575" customWidth="1"/>
    <col min="12" max="12" width="11.140625" style="575" customWidth="1"/>
    <col min="13" max="13" width="10.5703125" style="575" customWidth="1"/>
    <col min="14" max="15" width="8" style="575" customWidth="1"/>
    <col min="16" max="17" width="10.7109375" style="575" customWidth="1"/>
    <col min="18" max="20" width="11" style="575" customWidth="1"/>
    <col min="21" max="23" width="13.42578125" style="575" customWidth="1"/>
    <col min="24" max="25" width="10.85546875" style="575" customWidth="1"/>
    <col min="26" max="26" width="9.28515625" style="575" customWidth="1"/>
    <col min="27" max="27" width="9.85546875" style="575" bestFit="1" customWidth="1"/>
    <col min="28" max="28" width="8.85546875" style="575" bestFit="1" customWidth="1"/>
    <col min="29" max="29" width="11.7109375" style="575" bestFit="1" customWidth="1"/>
    <col min="30" max="30" width="10.140625" style="575" customWidth="1"/>
    <col min="31" max="31" width="8.140625" style="575" customWidth="1"/>
    <col min="32" max="32" width="10.42578125" style="706" customWidth="1"/>
    <col min="33" max="33" width="11.7109375" style="706" bestFit="1" customWidth="1"/>
    <col min="34" max="34" width="11.7109375" style="575" bestFit="1" customWidth="1"/>
    <col min="35" max="35" width="13.85546875" style="575" customWidth="1"/>
    <col min="36" max="36" width="10.140625" style="575" hidden="1" customWidth="1"/>
    <col min="37" max="37" width="11.140625" style="706" hidden="1" customWidth="1"/>
    <col min="38" max="38" width="11.7109375" style="575" hidden="1" customWidth="1"/>
    <col min="39" max="39" width="16.28515625" style="575" hidden="1" customWidth="1"/>
    <col min="40" max="41" width="16.28515625" style="706" customWidth="1"/>
    <col min="42" max="42" width="23.5703125" style="575" bestFit="1" customWidth="1"/>
    <col min="43" max="43" width="15.85546875" style="575" customWidth="1"/>
    <col min="44" max="46" width="15.28515625" style="706" customWidth="1"/>
    <col min="47" max="48" width="15.85546875" style="575" customWidth="1"/>
    <col min="49" max="49" width="14.42578125" style="575" hidden="1" customWidth="1"/>
    <col min="50" max="50" width="13.7109375" style="575" hidden="1" customWidth="1"/>
    <col min="51" max="51" width="5.5703125" style="114" bestFit="1" customWidth="1"/>
    <col min="52" max="16384" width="11.42578125" style="114"/>
  </cols>
  <sheetData>
    <row r="1" spans="1:56">
      <c r="C1" s="570" t="s">
        <v>1729</v>
      </c>
      <c r="D1" s="666">
        <f>S_!C2</f>
        <v>104.25</v>
      </c>
      <c r="E1" s="570">
        <f>1/D1</f>
        <v>9.5923261390887284E-3</v>
      </c>
    </row>
    <row r="3" spans="1:56" s="551" customFormat="1" ht="27.75" customHeight="1">
      <c r="A3" s="640"/>
      <c r="B3" s="1135" t="s">
        <v>243</v>
      </c>
      <c r="C3" s="1135" t="s">
        <v>1836</v>
      </c>
      <c r="D3" s="1135"/>
      <c r="E3" s="1135"/>
      <c r="F3" s="1135"/>
      <c r="G3" s="1135"/>
      <c r="H3" s="1135" t="s">
        <v>1835</v>
      </c>
      <c r="I3" s="1135"/>
      <c r="J3" s="1135"/>
      <c r="K3" s="1135"/>
      <c r="L3" s="1138" t="s">
        <v>1838</v>
      </c>
      <c r="M3" s="1138"/>
      <c r="N3" s="1138"/>
      <c r="O3" s="1138"/>
      <c r="P3" s="1127" t="s">
        <v>1880</v>
      </c>
      <c r="Q3" s="1127" t="s">
        <v>1879</v>
      </c>
      <c r="R3" s="1127" t="s">
        <v>1882</v>
      </c>
      <c r="S3" s="1127" t="s">
        <v>1881</v>
      </c>
      <c r="T3" s="1128" t="s">
        <v>1661</v>
      </c>
      <c r="U3" s="1127" t="s">
        <v>1850</v>
      </c>
      <c r="V3" s="1127"/>
      <c r="W3" s="1127"/>
      <c r="X3" s="1127"/>
      <c r="Y3" s="1127"/>
      <c r="Z3" s="1138" t="s">
        <v>1858</v>
      </c>
      <c r="AA3" s="1138"/>
      <c r="AB3" s="1138"/>
      <c r="AC3" s="1138" t="s">
        <v>1859</v>
      </c>
      <c r="AD3" s="1138"/>
      <c r="AE3" s="1138"/>
      <c r="AF3" s="1136" t="s">
        <v>1862</v>
      </c>
      <c r="AG3" s="1136"/>
      <c r="AH3" s="1136"/>
      <c r="AI3" s="1136"/>
      <c r="AJ3" s="1137" t="s">
        <v>1863</v>
      </c>
      <c r="AK3" s="1137"/>
      <c r="AL3" s="1137"/>
      <c r="AM3" s="1137"/>
      <c r="AN3" s="1132" t="s">
        <v>1860</v>
      </c>
      <c r="AO3" s="1133"/>
      <c r="AP3" s="1133"/>
      <c r="AQ3" s="1134"/>
      <c r="AR3" s="1124" t="s">
        <v>1864</v>
      </c>
      <c r="AS3" s="1125"/>
      <c r="AT3" s="1125"/>
      <c r="AU3" s="1126"/>
      <c r="AV3" s="1130" t="s">
        <v>1854</v>
      </c>
      <c r="AW3" s="1139" t="s">
        <v>1865</v>
      </c>
      <c r="AX3" s="1140"/>
      <c r="AY3" s="1135" t="s">
        <v>243</v>
      </c>
    </row>
    <row r="4" spans="1:56" s="551" customFormat="1" ht="51" customHeight="1">
      <c r="A4" s="640"/>
      <c r="B4" s="1135"/>
      <c r="C4" s="655" t="s">
        <v>1837</v>
      </c>
      <c r="D4" s="655" t="s">
        <v>1700</v>
      </c>
      <c r="E4" s="655" t="s">
        <v>1699</v>
      </c>
      <c r="F4" s="655" t="s">
        <v>1701</v>
      </c>
      <c r="G4" s="655" t="s">
        <v>1834</v>
      </c>
      <c r="H4" s="655" t="s">
        <v>1700</v>
      </c>
      <c r="I4" s="655" t="s">
        <v>1699</v>
      </c>
      <c r="J4" s="655" t="s">
        <v>1701</v>
      </c>
      <c r="K4" s="655" t="s">
        <v>1834</v>
      </c>
      <c r="L4" s="656" t="s">
        <v>1839</v>
      </c>
      <c r="M4" s="656" t="s">
        <v>1840</v>
      </c>
      <c r="N4" s="656" t="s">
        <v>1841</v>
      </c>
      <c r="O4" s="656" t="s">
        <v>1842</v>
      </c>
      <c r="P4" s="1127"/>
      <c r="Q4" s="1127"/>
      <c r="R4" s="1127"/>
      <c r="S4" s="1127"/>
      <c r="T4" s="1129"/>
      <c r="U4" s="657" t="s">
        <v>1806</v>
      </c>
      <c r="V4" s="703" t="s">
        <v>187</v>
      </c>
      <c r="W4" s="703" t="s">
        <v>187</v>
      </c>
      <c r="X4" s="657" t="s">
        <v>1768</v>
      </c>
      <c r="Y4" s="657" t="s">
        <v>1751</v>
      </c>
      <c r="Z4" s="656" t="s">
        <v>1844</v>
      </c>
      <c r="AA4" s="656" t="s">
        <v>1845</v>
      </c>
      <c r="AB4" s="656" t="s">
        <v>1846</v>
      </c>
      <c r="AC4" s="656" t="s">
        <v>1847</v>
      </c>
      <c r="AD4" s="656" t="s">
        <v>1848</v>
      </c>
      <c r="AE4" s="656" t="s">
        <v>1849</v>
      </c>
      <c r="AF4" s="698" t="s">
        <v>1855</v>
      </c>
      <c r="AG4" s="698" t="s">
        <v>1856</v>
      </c>
      <c r="AH4" s="658" t="s">
        <v>1854</v>
      </c>
      <c r="AI4" s="658" t="s">
        <v>1834</v>
      </c>
      <c r="AJ4" s="665" t="s">
        <v>1855</v>
      </c>
      <c r="AK4" s="699" t="s">
        <v>1856</v>
      </c>
      <c r="AL4" s="665" t="s">
        <v>1854</v>
      </c>
      <c r="AM4" s="665" t="s">
        <v>1834</v>
      </c>
      <c r="AN4" s="664" t="s">
        <v>1855</v>
      </c>
      <c r="AO4" s="664" t="s">
        <v>1856</v>
      </c>
      <c r="AP4" s="664" t="s">
        <v>1861</v>
      </c>
      <c r="AQ4" s="664" t="s">
        <v>1834</v>
      </c>
      <c r="AR4" s="697" t="s">
        <v>1876</v>
      </c>
      <c r="AS4" s="697" t="s">
        <v>1877</v>
      </c>
      <c r="AT4" s="697" t="s">
        <v>1861</v>
      </c>
      <c r="AU4" s="662" t="s">
        <v>1834</v>
      </c>
      <c r="AV4" s="1131"/>
      <c r="AW4" s="667" t="s">
        <v>1861</v>
      </c>
      <c r="AX4" s="667" t="s">
        <v>1834</v>
      </c>
      <c r="AY4" s="1135"/>
      <c r="AZ4" s="606" t="s">
        <v>1869</v>
      </c>
      <c r="BA4" s="606" t="s">
        <v>1869</v>
      </c>
      <c r="BB4" s="606" t="s">
        <v>1869</v>
      </c>
      <c r="BC4" s="606" t="s">
        <v>1869</v>
      </c>
      <c r="BD4" s="606" t="s">
        <v>1661</v>
      </c>
    </row>
    <row r="5" spans="1:56">
      <c r="A5" s="616"/>
      <c r="B5" s="568">
        <v>0</v>
      </c>
      <c r="C5" s="568"/>
      <c r="D5" s="568"/>
      <c r="E5" s="568"/>
      <c r="F5" s="568"/>
      <c r="G5" s="568">
        <f>C5</f>
        <v>0</v>
      </c>
      <c r="H5" s="568"/>
      <c r="I5" s="568"/>
      <c r="J5" s="568"/>
      <c r="K5" s="568"/>
      <c r="L5" s="569" t="e">
        <f>IF(K5&gt;200,#REF!,IF(FCR5a!K5&gt;150,#REF!,IF(K5&gt;100,#REF!,IF(FCR5a!K5&gt;50,#REF!,#REF!))))*K5*$E$1</f>
        <v>#REF!</v>
      </c>
      <c r="M5" s="569" t="e">
        <f>IF(H5&gt;200,#REF!,IF(FCR5a!H5&gt;150,#REF!,IF(H5&gt;100,#REF!,IF(FCR5a!H5&gt;50,#REF!,#REF!))))*H5*$E$1</f>
        <v>#REF!</v>
      </c>
      <c r="N5" s="569" t="e">
        <f>IF(I5&gt;200,#REF!,IF(FCR5a!I5&gt;150,#REF!,IF(I5&gt;100,#REF!,IF(FCR5a!I5&gt;50,#REF!,#REF!))))*I5*$E$1</f>
        <v>#REF!</v>
      </c>
      <c r="O5" s="569" t="e">
        <f>IF(J5&gt;200,#REF!,IF(FCR5a!J5&gt;150,#REF!,IF(J5&gt;100,#REF!,IF(FCR5a!J5&gt;50,#REF!,#REF!))))*J5*$E$1</f>
        <v>#REF!</v>
      </c>
      <c r="P5" s="569" t="e">
        <f>+IF(K5&gt;200,S_!$F$5,IF(FCR5a!K5&gt;150,S_!#REF!,IF(FCR5a!K5&gt;100,S_!#REF!,IF(FCR5a!K5&gt;50,S_!#REF!,S_!#REF!))))*K5*$E$1</f>
        <v>#REF!</v>
      </c>
      <c r="Q5" s="569" t="e">
        <f>+IF(K5&gt;200,S_!$F$5,IF(FCR5a!K5&gt;150,S_!#REF!,IF(FCR5a!K5&gt;100,S_!#REF!,IF(FCR5a!K5&gt;50,S_!#REF!,S_!#REF!))))*IF(K5&gt;200,S_!$F$9,IF(FCR5a!K5&gt;150,S_!#REF!,IF(FCR5a!K5&gt;100,S_!#REF!,IF(FCR5a!K5&gt;50,S_!#REF!,S_!#REF!))))*K5*$E$1</f>
        <v>#REF!</v>
      </c>
      <c r="R5" s="569" t="e">
        <f>+IF(K5&gt;200,S_!$F$5,IF(FCR5a!K5&gt;150,S_!#REF!,IF(FCR5a!K5&gt;100,S_!#REF!,IF(FCR5a!K5&gt;50,S_!#REF!,S_!#REF!))))*IF(K5&gt;200,S_!#REF!,IF(FCR5a!K5&gt;150,S_!#REF!,IF(FCR5a!K5&gt;100,S_!#REF!,IF(FCR5a!K5&gt;50,S_!#REF!,S_!#REF!))))*K5*$E$1</f>
        <v>#REF!</v>
      </c>
      <c r="S5" s="569" t="e">
        <f>+IF(K5&gt;200,S_!$F$5,IF(FCR5a!K5&gt;150,S_!#REF!,IF(FCR5a!K5&gt;100,S_!#REF!,IF(FCR5a!K5&gt;50,S_!#REF!,S_!#REF!))))*IF(K5&gt;200,S_!#REF!,IF(FCR5a!K5&gt;150,S_!#REF!,IF(FCR5a!K5&gt;100,S_!#REF!,IF(FCR5a!K5&gt;50,S_!#REF!,S_!#REF!))))*K5*$E$1</f>
        <v>#REF!</v>
      </c>
      <c r="T5" s="569" t="e">
        <f>+IF(K5&gt;200,S_!$F$5,IF(FCR5a!K5&gt;150,S_!#REF!,IF(FCR5a!K5&gt;100,S_!#REF!,IF(FCR5a!K5&gt;50,S_!#REF!,S_!#REF!))))*IF(K5&gt;200,S_!$F$22,IF(FCR5a!K5&gt;150,S_!#REF!,IF(FCR5a!K5&gt;100,S_!#REF!,IF(FCR5a!K5&gt;50,S_!#REF!,S_!#REF!))))*K5*$E$1</f>
        <v>#REF!</v>
      </c>
      <c r="U5" s="569" t="e">
        <f>#REF!*$D$1*$E$1</f>
        <v>#REF!</v>
      </c>
      <c r="V5" s="569" t="e">
        <f>SUM(D5:F5)*#REF!/(60-B5)</f>
        <v>#REF!</v>
      </c>
      <c r="W5" s="569"/>
      <c r="X5" s="569" t="e">
        <f>#REF!*$D$1*$E$1</f>
        <v>#REF!</v>
      </c>
      <c r="Y5" s="569" t="e">
        <f>#REF!*$D$1*$E$1</f>
        <v>#REF!</v>
      </c>
      <c r="Z5" s="569" t="e">
        <f>IF(H5&gt;200,#REF!,IF(FCR5a!H5&gt;150,#REF!,IF(FCR5a!H5&gt;100,#REF!,IF(FCR5a!H5&gt;50,#REF!,#REF!))))*H5</f>
        <v>#REF!</v>
      </c>
      <c r="AA5" s="569" t="e">
        <f>IF(I5&gt;200,#REF!,IF(FCR5a!I5&gt;150,#REF!,IF(FCR5a!I5&gt;100,#REF!,IF(FCR5a!I5&gt;50,#REF!,#REF!))))*I5</f>
        <v>#REF!</v>
      </c>
      <c r="AB5" s="569" t="e">
        <f>IF(J5&gt;200,#REF!,IF(FCR5a!J5&gt;150,#REF!,IF(FCR5a!J5&gt;100,#REF!,IF(FCR5a!J5&gt;50,#REF!,#REF!))))*J5</f>
        <v>#REF!</v>
      </c>
      <c r="AC5" s="569" t="e">
        <f>IF(H5&gt;200,#REF!,IF(FCR5a!H5&gt;150,#REF!,IF(FCR5a!H5&gt;100,#REF!,IF(FCR5a!H5&gt;50,#REF!,#REF!))))*H5</f>
        <v>#REF!</v>
      </c>
      <c r="AD5" s="569" t="e">
        <f>IF(I5&gt;200,#REF!,IF(FCR5a!I5&gt;150,#REF!,IF(FCR5a!I5&gt;100,#REF!,IF(FCR5a!I5&gt;50,#REF!,#REF!))))*I5</f>
        <v>#REF!</v>
      </c>
      <c r="AE5" s="569" t="e">
        <f>IF(J5&gt;200,#REF!,IF(FCR5a!J5&gt;150,#REF!,IF(FCR5a!J5&gt;100,#REF!,IF(FCR5a!J5&gt;50,#REF!,#REF!))))*J5</f>
        <v>#REF!</v>
      </c>
      <c r="AF5" s="671" t="e">
        <f>AB5+AA5+Z5</f>
        <v>#REF!</v>
      </c>
      <c r="AG5" s="671" t="e">
        <f>U5</f>
        <v>#REF!</v>
      </c>
      <c r="AH5" s="569" t="e">
        <f>AF5-AG5</f>
        <v>#REF!</v>
      </c>
      <c r="AI5" s="569" t="e">
        <f>AH5</f>
        <v>#REF!</v>
      </c>
      <c r="AJ5" s="569" t="e">
        <f>AE5+AD5+AC5</f>
        <v>#REF!</v>
      </c>
      <c r="AK5" s="671" t="e">
        <f>Y5</f>
        <v>#REF!</v>
      </c>
      <c r="AL5" s="569" t="e">
        <f>AJ5-AK5</f>
        <v>#REF!</v>
      </c>
      <c r="AM5" s="569" t="e">
        <f>AL5</f>
        <v>#REF!</v>
      </c>
      <c r="AN5" s="671" t="e">
        <f>+L5+M5+N5+O5</f>
        <v>#REF!</v>
      </c>
      <c r="AO5" s="671" t="e">
        <f>P5+R5</f>
        <v>#REF!</v>
      </c>
      <c r="AP5" s="569" t="e">
        <f>AN5-AO5</f>
        <v>#REF!</v>
      </c>
      <c r="AQ5" s="569" t="e">
        <f>AP5</f>
        <v>#REF!</v>
      </c>
      <c r="AR5" s="671" t="e">
        <f>AN5+AF5</f>
        <v>#REF!</v>
      </c>
      <c r="AS5" s="671" t="e">
        <f>AO5+AG5</f>
        <v>#REF!</v>
      </c>
      <c r="AT5" s="671" t="e">
        <f>AH5+AP5</f>
        <v>#REF!</v>
      </c>
      <c r="AU5" s="569" t="e">
        <f>AT5</f>
        <v>#REF!</v>
      </c>
      <c r="AV5" s="569" t="e">
        <f>AR5-AS5</f>
        <v>#REF!</v>
      </c>
      <c r="AW5" s="569" t="e">
        <f t="shared" ref="AW5:AW36" si="0">AL5+AP5</f>
        <v>#REF!</v>
      </c>
      <c r="AX5" s="569" t="e">
        <f>AW5</f>
        <v>#REF!</v>
      </c>
      <c r="AY5" s="568">
        <v>0</v>
      </c>
      <c r="AZ5" s="114" t="e">
        <f t="shared" ref="AZ5:AZ36" si="1">IF(AI5&lt;0,0,1)</f>
        <v>#REF!</v>
      </c>
      <c r="BA5" s="114" t="e">
        <f t="shared" ref="BA5:BA36" si="2">IF(AM5&lt;0,0,1)</f>
        <v>#REF!</v>
      </c>
      <c r="BB5" s="114" t="e">
        <f>IF(AU5&lt;0,0,1)</f>
        <v>#REF!</v>
      </c>
      <c r="BC5" s="114" t="e">
        <f>IF(AX5&lt;0,0,1)</f>
        <v>#REF!</v>
      </c>
      <c r="BD5" s="557"/>
    </row>
    <row r="6" spans="1:56">
      <c r="A6" s="616"/>
      <c r="B6" s="570">
        <v>1</v>
      </c>
      <c r="C6" s="570" t="e">
        <f>#REF!</f>
        <v>#REF!</v>
      </c>
      <c r="D6" s="570">
        <v>26</v>
      </c>
      <c r="E6" s="570"/>
      <c r="F6" s="570"/>
      <c r="G6" s="570" t="e">
        <f>C6+G5</f>
        <v>#REF!</v>
      </c>
      <c r="H6" s="570"/>
      <c r="I6" s="570"/>
      <c r="J6" s="570"/>
      <c r="K6" s="570"/>
      <c r="L6" s="569" t="e">
        <f>IF(K6&gt;200,#REF!,IF(FCR5a!K6&gt;150,#REF!,IF(K6&gt;100,#REF!,IF(FCR5a!K6&gt;50,#REF!,#REF!))))*K6*$E$1</f>
        <v>#REF!</v>
      </c>
      <c r="M6" s="569" t="e">
        <f>IF(H6&gt;200,#REF!,IF(FCR5a!H6&gt;150,#REF!,IF(H6&gt;100,#REF!,IF(FCR5a!H6&gt;50,#REF!,#REF!))))*H6*$E$1</f>
        <v>#REF!</v>
      </c>
      <c r="N6" s="569" t="e">
        <f>IF(I6&gt;200,#REF!,IF(FCR5a!I6&gt;150,#REF!,IF(I6&gt;100,#REF!,IF(FCR5a!I6&gt;50,#REF!,#REF!))))*I6*$E$1</f>
        <v>#REF!</v>
      </c>
      <c r="O6" s="569" t="e">
        <f>IF(J6&gt;200,#REF!,IF(FCR5a!J6&gt;150,#REF!,IF(J6&gt;100,#REF!,IF(FCR5a!J6&gt;50,#REF!,#REF!))))*J6*$E$1</f>
        <v>#REF!</v>
      </c>
      <c r="P6" s="569" t="e">
        <f>+IF(K6&gt;200,S_!$F$5,IF(FCR5a!K6&gt;150,S_!#REF!,IF(FCR5a!K6&gt;100,S_!#REF!,IF(FCR5a!K6&gt;50,S_!#REF!,S_!#REF!))))*K6*$E$1</f>
        <v>#REF!</v>
      </c>
      <c r="Q6" s="569" t="e">
        <f>+IF(K6&gt;200,S_!$F$5,IF(FCR5a!K6&gt;150,S_!#REF!,IF(FCR5a!K6&gt;100,S_!#REF!,IF(FCR5a!K6&gt;50,S_!#REF!,S_!#REF!))))*IF(K6&gt;200,S_!$F$9,IF(FCR5a!K6&gt;150,S_!#REF!,IF(FCR5a!K6&gt;100,S_!#REF!,IF(FCR5a!K6&gt;50,S_!#REF!,S_!#REF!))))*K6*$E$1</f>
        <v>#REF!</v>
      </c>
      <c r="R6" s="569" t="e">
        <f>+IF(K6&gt;200,S_!$F$5,IF(FCR5a!K6&gt;150,S_!#REF!,IF(FCR5a!K6&gt;100,S_!#REF!,IF(FCR5a!K6&gt;50,S_!#REF!,S_!#REF!))))*IF(K6&gt;200,S_!#REF!,IF(FCR5a!K6&gt;150,S_!#REF!,IF(FCR5a!K6&gt;100,S_!#REF!,IF(FCR5a!K6&gt;50,S_!#REF!,S_!#REF!))))*K6*$E$1</f>
        <v>#REF!</v>
      </c>
      <c r="S6" s="569" t="e">
        <f>+IF(K6&gt;200,S_!$F$5,IF(FCR5a!K6&gt;150,S_!#REF!,IF(FCR5a!K6&gt;100,S_!#REF!,IF(FCR5a!K6&gt;50,S_!#REF!,S_!#REF!))))*IF(K6&gt;200,S_!#REF!,IF(FCR5a!K6&gt;150,S_!#REF!,IF(FCR5a!K6&gt;100,S_!#REF!,IF(FCR5a!K6&gt;50,S_!#REF!,S_!#REF!))))*K6*$E$1</f>
        <v>#REF!</v>
      </c>
      <c r="T6" s="569" t="e">
        <f>+IF(K6&gt;200,S_!$F$5,IF(FCR5a!K6&gt;150,S_!#REF!,IF(FCR5a!K6&gt;100,S_!#REF!,IF(FCR5a!K6&gt;50,S_!#REF!,S_!#REF!))))*IF(K6&gt;200,S_!$F$22,IF(FCR5a!K6&gt;150,S_!#REF!,IF(FCR5a!K6&gt;100,S_!#REF!,IF(FCR5a!K6&gt;50,S_!#REF!,S_!#REF!))))*K6*$E$1</f>
        <v>#REF!</v>
      </c>
      <c r="U6" s="569" t="e">
        <f>#REF!*$D$1*$E$1</f>
        <v>#REF!</v>
      </c>
      <c r="V6" s="569" t="e">
        <f>SUM(D6:F6)*#REF!/(60-B6)</f>
        <v>#REF!</v>
      </c>
      <c r="W6" s="569" t="e">
        <f>V6</f>
        <v>#REF!</v>
      </c>
      <c r="X6" s="569" t="e">
        <f>#REF!*$D$1*$E$1</f>
        <v>#REF!</v>
      </c>
      <c r="Y6" s="569" t="e">
        <f>#REF!*$D$1*$E$1</f>
        <v>#REF!</v>
      </c>
      <c r="Z6" s="569" t="e">
        <f>IF(H6&gt;200,#REF!,IF(FCR5a!H6&gt;150,#REF!,IF(FCR5a!H6&gt;100,#REF!,IF(FCR5a!H6&gt;50,#REF!,#REF!))))*H6</f>
        <v>#REF!</v>
      </c>
      <c r="AA6" s="569" t="e">
        <f>IF(I6&gt;200,#REF!,IF(FCR5a!I6&gt;150,#REF!,IF(FCR5a!I6&gt;100,#REF!,IF(FCR5a!I6&gt;50,#REF!,#REF!))))*I6</f>
        <v>#REF!</v>
      </c>
      <c r="AB6" s="569" t="e">
        <f>IF(J6&gt;200,#REF!,IF(FCR5a!J6&gt;150,#REF!,IF(FCR5a!J6&gt;100,#REF!,IF(FCR5a!J6&gt;50,#REF!,#REF!))))*J6</f>
        <v>#REF!</v>
      </c>
      <c r="AC6" s="569" t="e">
        <f>IF(H6&gt;200,#REF!,IF(FCR5a!H6&gt;150,#REF!,IF(FCR5a!H6&gt;100,#REF!,IF(FCR5a!H6&gt;50,#REF!,#REF!))))*H6</f>
        <v>#REF!</v>
      </c>
      <c r="AD6" s="569" t="e">
        <f>IF(I6&gt;200,#REF!,IF(FCR5a!I6&gt;150,#REF!,IF(FCR5a!I6&gt;100,#REF!,IF(FCR5a!I6&gt;50,#REF!,#REF!))))*I6</f>
        <v>#REF!</v>
      </c>
      <c r="AE6" s="569" t="e">
        <f>IF(J6&gt;200,#REF!,IF(FCR5a!J6&gt;150,#REF!,IF(FCR5a!J6&gt;100,#REF!,IF(FCR5a!J6&gt;50,#REF!,#REF!))))*J6</f>
        <v>#REF!</v>
      </c>
      <c r="AF6" s="671" t="e">
        <f t="shared" ref="AF6:AF65" si="3">AB6+AA6+Z6</f>
        <v>#REF!</v>
      </c>
      <c r="AG6" s="671" t="e">
        <f t="shared" ref="AG6:AG65" si="4">U6</f>
        <v>#REF!</v>
      </c>
      <c r="AH6" s="569" t="e">
        <f t="shared" ref="AH6:AH65" si="5">AF6-AG6</f>
        <v>#REF!</v>
      </c>
      <c r="AI6" s="569" t="e">
        <f>AH6+AI5</f>
        <v>#REF!</v>
      </c>
      <c r="AJ6" s="569" t="e">
        <f t="shared" ref="AJ6:AJ65" si="6">AE6+AD6+AC6</f>
        <v>#REF!</v>
      </c>
      <c r="AK6" s="671" t="e">
        <f t="shared" ref="AK6:AK65" si="7">Y6</f>
        <v>#REF!</v>
      </c>
      <c r="AL6" s="569" t="e">
        <f t="shared" ref="AL6:AL65" si="8">AJ6-AK6</f>
        <v>#REF!</v>
      </c>
      <c r="AM6" s="569" t="e">
        <f>AL6+AM5</f>
        <v>#REF!</v>
      </c>
      <c r="AN6" s="671" t="e">
        <f t="shared" ref="AN6:AN65" si="9">+L6+M6+N6+O6</f>
        <v>#REF!</v>
      </c>
      <c r="AO6" s="671" t="e">
        <f t="shared" ref="AO6:AO65" si="10">P6+R6</f>
        <v>#REF!</v>
      </c>
      <c r="AP6" s="569" t="e">
        <f t="shared" ref="AP6:AP65" si="11">AN6-AO6</f>
        <v>#REF!</v>
      </c>
      <c r="AQ6" s="569" t="e">
        <f>AP7+AQ5</f>
        <v>#REF!</v>
      </c>
      <c r="AR6" s="671" t="e">
        <f t="shared" ref="AR6:AR65" si="12">AN6+AF6</f>
        <v>#REF!</v>
      </c>
      <c r="AS6" s="671" t="e">
        <f t="shared" ref="AS6:AS65" si="13">AO6+AG6</f>
        <v>#REF!</v>
      </c>
      <c r="AT6" s="671" t="e">
        <f t="shared" ref="AT6:AT65" si="14">AH6+AP6</f>
        <v>#REF!</v>
      </c>
      <c r="AU6" s="569" t="e">
        <f>AT6+AU5</f>
        <v>#REF!</v>
      </c>
      <c r="AV6" s="569" t="e">
        <f t="shared" ref="AV6:AV65" si="15">AR6-AS6</f>
        <v>#REF!</v>
      </c>
      <c r="AW6" s="569" t="e">
        <f t="shared" si="0"/>
        <v>#REF!</v>
      </c>
      <c r="AX6" s="569" t="e">
        <f>AW6+AX5</f>
        <v>#REF!</v>
      </c>
      <c r="AY6" s="570">
        <v>1</v>
      </c>
      <c r="AZ6" s="114" t="e">
        <f t="shared" si="1"/>
        <v>#REF!</v>
      </c>
      <c r="BA6" s="114" t="e">
        <f t="shared" si="2"/>
        <v>#REF!</v>
      </c>
      <c r="BB6" s="114" t="e">
        <f t="shared" ref="BB6:BB65" si="16">IF(AU6&lt;0,0,1)</f>
        <v>#REF!</v>
      </c>
      <c r="BC6" s="114" t="e">
        <f t="shared" ref="BC6:BC65" si="17">IF(AX6&lt;0,0,1)</f>
        <v>#REF!</v>
      </c>
      <c r="BD6" s="557"/>
    </row>
    <row r="7" spans="1:56">
      <c r="A7" s="616"/>
      <c r="B7" s="570">
        <v>2</v>
      </c>
      <c r="C7" s="570" t="e">
        <f>#REF!</f>
        <v>#REF!</v>
      </c>
      <c r="D7" s="570">
        <v>26</v>
      </c>
      <c r="E7" s="570"/>
      <c r="F7" s="570"/>
      <c r="G7" s="570" t="e">
        <f t="shared" ref="G7:G65" si="18">C7+G6</f>
        <v>#REF!</v>
      </c>
      <c r="H7" s="570">
        <f>D6</f>
        <v>26</v>
      </c>
      <c r="I7" s="570"/>
      <c r="J7" s="570"/>
      <c r="K7" s="570">
        <f>H7+I7+J7</f>
        <v>26</v>
      </c>
      <c r="L7" s="569" t="e">
        <f>IF(K7&gt;200,#REF!,IF(FCR5a!K7&gt;150,#REF!,IF(K7&gt;100,#REF!,IF(FCR5a!K7&gt;50,#REF!,#REF!))))*K7*$E$1</f>
        <v>#REF!</v>
      </c>
      <c r="M7" s="569" t="e">
        <f>IF(H7&gt;200,#REF!,IF(FCR5a!H7&gt;150,#REF!,IF(H7&gt;100,#REF!,IF(FCR5a!H7&gt;50,#REF!,#REF!))))*H7*$E$1</f>
        <v>#REF!</v>
      </c>
      <c r="N7" s="569" t="e">
        <f>IF(I7&gt;200,#REF!,IF(FCR5a!I7&gt;150,#REF!,IF(I7&gt;100,#REF!,IF(FCR5a!I7&gt;50,#REF!,#REF!))))*I7*$E$1</f>
        <v>#REF!</v>
      </c>
      <c r="O7" s="569" t="e">
        <f>IF(J7&gt;200,#REF!,IF(FCR5a!J7&gt;150,#REF!,IF(J7&gt;100,#REF!,IF(FCR5a!J7&gt;50,#REF!,#REF!))))*J7*$E$1</f>
        <v>#REF!</v>
      </c>
      <c r="P7" s="569" t="e">
        <f>+IF(K7&gt;200,S_!$F$5,IF(FCR5a!K7&gt;150,S_!#REF!,IF(FCR5a!K7&gt;100,S_!#REF!,IF(FCR5a!K7&gt;50,S_!#REF!,S_!#REF!))))*K7*$E$1</f>
        <v>#REF!</v>
      </c>
      <c r="Q7" s="569" t="e">
        <f>+IF(K7&gt;200,S_!$F$5,IF(FCR5a!K7&gt;150,S_!#REF!,IF(FCR5a!K7&gt;100,S_!#REF!,IF(FCR5a!K7&gt;50,S_!#REF!,S_!#REF!))))*IF(K7&gt;200,S_!$F$9,IF(FCR5a!K7&gt;150,S_!#REF!,IF(FCR5a!K7&gt;100,S_!#REF!,IF(FCR5a!K7&gt;50,S_!#REF!,S_!#REF!))))*K7*$E$1</f>
        <v>#REF!</v>
      </c>
      <c r="R7" s="569" t="e">
        <f>+IF(K7&gt;200,S_!$F$5,IF(FCR5a!K7&gt;150,S_!#REF!,IF(FCR5a!K7&gt;100,S_!#REF!,IF(FCR5a!K7&gt;50,S_!#REF!,S_!#REF!))))*IF(K7&gt;200,S_!#REF!,IF(FCR5a!K7&gt;150,S_!#REF!,IF(FCR5a!K7&gt;100,S_!#REF!,IF(FCR5a!K7&gt;50,S_!#REF!,S_!#REF!))))*K7*$E$1</f>
        <v>#REF!</v>
      </c>
      <c r="S7" s="569" t="e">
        <f>+IF(K7&gt;200,S_!$F$5,IF(FCR5a!K7&gt;150,S_!#REF!,IF(FCR5a!K7&gt;100,S_!#REF!,IF(FCR5a!K7&gt;50,S_!#REF!,S_!#REF!))))*IF(K7&gt;200,S_!#REF!,IF(FCR5a!K7&gt;150,S_!#REF!,IF(FCR5a!K7&gt;100,S_!#REF!,IF(FCR5a!K7&gt;50,S_!#REF!,S_!#REF!))))*K7*$E$1</f>
        <v>#REF!</v>
      </c>
      <c r="T7" s="569" t="e">
        <f>+IF(K7&gt;200,S_!$F$5,IF(FCR5a!K7&gt;150,S_!#REF!,IF(FCR5a!K7&gt;100,S_!#REF!,IF(FCR5a!K7&gt;50,S_!#REF!,S_!#REF!))))*IF(K7&gt;200,S_!$F$22,IF(FCR5a!K7&gt;150,S_!#REF!,IF(FCR5a!K7&gt;100,S_!#REF!,IF(FCR5a!K7&gt;50,S_!#REF!,S_!#REF!))))*K7*$E$1</f>
        <v>#REF!</v>
      </c>
      <c r="U7" s="569" t="e">
        <f>#REF!*$D$1*$E$1</f>
        <v>#REF!</v>
      </c>
      <c r="V7" s="569" t="e">
        <f>SUM(D7:F7)*#REF!/(60-B7)</f>
        <v>#REF!</v>
      </c>
      <c r="W7" s="569" t="e">
        <f>V7+W6</f>
        <v>#REF!</v>
      </c>
      <c r="X7" s="569" t="e">
        <f>#REF!*$D$1*$E$1</f>
        <v>#REF!</v>
      </c>
      <c r="Y7" s="569" t="e">
        <f>#REF!*$D$1*$E$1</f>
        <v>#REF!</v>
      </c>
      <c r="Z7" s="569" t="e">
        <f>IF(H7&gt;200,#REF!,IF(FCR5a!H7&gt;150,#REF!,IF(FCR5a!H7&gt;100,#REF!,IF(FCR5a!H7&gt;50,#REF!,#REF!))))*H7</f>
        <v>#REF!</v>
      </c>
      <c r="AA7" s="569" t="e">
        <f>IF(I7&gt;200,#REF!,IF(FCR5a!I7&gt;150,#REF!,IF(FCR5a!I7&gt;100,#REF!,IF(FCR5a!I7&gt;50,#REF!,#REF!))))*I7</f>
        <v>#REF!</v>
      </c>
      <c r="AB7" s="569" t="e">
        <f>IF(J7&gt;200,#REF!,IF(FCR5a!J7&gt;150,#REF!,IF(FCR5a!J7&gt;100,#REF!,IF(FCR5a!J7&gt;50,#REF!,#REF!))))*J7</f>
        <v>#REF!</v>
      </c>
      <c r="AC7" s="569" t="e">
        <f>IF(H7&gt;200,#REF!,IF(FCR5a!H7&gt;150,#REF!,IF(FCR5a!H7&gt;100,#REF!,IF(FCR5a!H7&gt;50,#REF!,#REF!))))*H7</f>
        <v>#REF!</v>
      </c>
      <c r="AD7" s="569" t="e">
        <f>IF(I7&gt;200,#REF!,IF(FCR5a!I7&gt;150,#REF!,IF(FCR5a!I7&gt;100,#REF!,IF(FCR5a!I7&gt;50,#REF!,#REF!))))*I7</f>
        <v>#REF!</v>
      </c>
      <c r="AE7" s="569" t="e">
        <f>IF(J7&gt;200,#REF!,IF(FCR5a!J7&gt;150,#REF!,IF(FCR5a!J7&gt;100,#REF!,IF(FCR5a!J7&gt;50,#REF!,#REF!))))*J7</f>
        <v>#REF!</v>
      </c>
      <c r="AF7" s="671" t="e">
        <f t="shared" si="3"/>
        <v>#REF!</v>
      </c>
      <c r="AG7" s="671" t="e">
        <f t="shared" si="4"/>
        <v>#REF!</v>
      </c>
      <c r="AH7" s="569" t="e">
        <f t="shared" si="5"/>
        <v>#REF!</v>
      </c>
      <c r="AI7" s="569" t="e">
        <f t="shared" ref="AI7:AI65" si="19">AH7+AI6</f>
        <v>#REF!</v>
      </c>
      <c r="AJ7" s="569" t="e">
        <f t="shared" si="6"/>
        <v>#REF!</v>
      </c>
      <c r="AK7" s="671" t="e">
        <f t="shared" si="7"/>
        <v>#REF!</v>
      </c>
      <c r="AL7" s="569" t="e">
        <f t="shared" si="8"/>
        <v>#REF!</v>
      </c>
      <c r="AM7" s="569" t="e">
        <f t="shared" ref="AM7:AM65" si="20">AL7+AM6</f>
        <v>#REF!</v>
      </c>
      <c r="AN7" s="671" t="e">
        <f t="shared" si="9"/>
        <v>#REF!</v>
      </c>
      <c r="AO7" s="671" t="e">
        <f t="shared" si="10"/>
        <v>#REF!</v>
      </c>
      <c r="AP7" s="569" t="e">
        <f t="shared" si="11"/>
        <v>#REF!</v>
      </c>
      <c r="AQ7" s="569" t="e">
        <f t="shared" ref="AQ7:AQ65" si="21">AP8+AQ6</f>
        <v>#REF!</v>
      </c>
      <c r="AR7" s="671" t="e">
        <f t="shared" si="12"/>
        <v>#REF!</v>
      </c>
      <c r="AS7" s="671" t="e">
        <f t="shared" si="13"/>
        <v>#REF!</v>
      </c>
      <c r="AT7" s="671" t="e">
        <f t="shared" si="14"/>
        <v>#REF!</v>
      </c>
      <c r="AU7" s="569" t="e">
        <f t="shared" ref="AU7:AU65" si="22">AT7+AU6</f>
        <v>#REF!</v>
      </c>
      <c r="AV7" s="569" t="e">
        <f>AR7-AS7</f>
        <v>#REF!</v>
      </c>
      <c r="AW7" s="569" t="e">
        <f t="shared" si="0"/>
        <v>#REF!</v>
      </c>
      <c r="AX7" s="569" t="e">
        <f t="shared" ref="AX7:AX65" si="23">AW7+AX6</f>
        <v>#REF!</v>
      </c>
      <c r="AY7" s="570">
        <v>2</v>
      </c>
      <c r="AZ7" s="114" t="e">
        <f t="shared" si="1"/>
        <v>#REF!</v>
      </c>
      <c r="BA7" s="114" t="e">
        <f t="shared" si="2"/>
        <v>#REF!</v>
      </c>
      <c r="BB7" s="114" t="e">
        <f t="shared" si="16"/>
        <v>#REF!</v>
      </c>
      <c r="BC7" s="114" t="e">
        <f t="shared" si="17"/>
        <v>#REF!</v>
      </c>
      <c r="BD7" s="557"/>
    </row>
    <row r="8" spans="1:56">
      <c r="A8" s="616"/>
      <c r="B8" s="570">
        <v>3</v>
      </c>
      <c r="C8" s="570" t="e">
        <f>#REF!</f>
        <v>#REF!</v>
      </c>
      <c r="D8" s="570">
        <v>26</v>
      </c>
      <c r="E8" s="570"/>
      <c r="F8" s="570"/>
      <c r="G8" s="570" t="e">
        <f t="shared" si="18"/>
        <v>#REF!</v>
      </c>
      <c r="H8" s="570">
        <f>D7+H7</f>
        <v>52</v>
      </c>
      <c r="I8" s="570"/>
      <c r="J8" s="570"/>
      <c r="K8" s="570">
        <f t="shared" ref="K8:K65" si="24">H8+I8+J8</f>
        <v>52</v>
      </c>
      <c r="L8" s="569" t="e">
        <f>IF(K8&gt;200,#REF!,IF(FCR5a!K8&gt;150,#REF!,IF(K8&gt;100,#REF!,IF(FCR5a!K8&gt;50,#REF!,#REF!))))*K8*$E$1</f>
        <v>#REF!</v>
      </c>
      <c r="M8" s="569" t="e">
        <f>IF(H8&gt;200,#REF!,IF(FCR5a!H8&gt;150,#REF!,IF(H8&gt;100,#REF!,IF(FCR5a!H8&gt;50,#REF!,#REF!))))*H8*$E$1</f>
        <v>#REF!</v>
      </c>
      <c r="N8" s="569" t="e">
        <f>IF(I8&gt;200,#REF!,IF(FCR5a!I8&gt;150,#REF!,IF(I8&gt;100,#REF!,IF(FCR5a!I8&gt;50,#REF!,#REF!))))*I8*$E$1</f>
        <v>#REF!</v>
      </c>
      <c r="O8" s="569" t="e">
        <f>IF(J8&gt;200,#REF!,IF(FCR5a!J8&gt;150,#REF!,IF(J8&gt;100,#REF!,IF(FCR5a!J8&gt;50,#REF!,#REF!))))*J8*$E$1</f>
        <v>#REF!</v>
      </c>
      <c r="P8" s="569" t="e">
        <f>+IF(K8&gt;200,S_!$F$5,IF(FCR5a!K8&gt;150,S_!#REF!,IF(FCR5a!K8&gt;100,S_!#REF!,IF(FCR5a!K8&gt;50,S_!#REF!,S_!#REF!))))*K8*$E$1</f>
        <v>#REF!</v>
      </c>
      <c r="Q8" s="569" t="e">
        <f>+IF(K8&gt;200,S_!$F$5,IF(FCR5a!K8&gt;150,S_!#REF!,IF(FCR5a!K8&gt;100,S_!#REF!,IF(FCR5a!K8&gt;50,S_!#REF!,S_!#REF!))))*IF(K8&gt;200,S_!$F$9,IF(FCR5a!K8&gt;150,S_!#REF!,IF(FCR5a!K8&gt;100,S_!#REF!,IF(FCR5a!K8&gt;50,S_!#REF!,S_!#REF!))))*K8*$E$1</f>
        <v>#REF!</v>
      </c>
      <c r="R8" s="569" t="e">
        <f>+IF(K8&gt;200,S_!$F$5,IF(FCR5a!K8&gt;150,S_!#REF!,IF(FCR5a!K8&gt;100,S_!#REF!,IF(FCR5a!K8&gt;50,S_!#REF!,S_!#REF!))))*IF(K8&gt;200,S_!#REF!,IF(FCR5a!K8&gt;150,S_!#REF!,IF(FCR5a!K8&gt;100,S_!#REF!,IF(FCR5a!K8&gt;50,S_!#REF!,S_!#REF!))))*K8*$E$1</f>
        <v>#REF!</v>
      </c>
      <c r="S8" s="569" t="e">
        <f>+IF(K8&gt;200,S_!$F$5,IF(FCR5a!K8&gt;150,S_!#REF!,IF(FCR5a!K8&gt;100,S_!#REF!,IF(FCR5a!K8&gt;50,S_!#REF!,S_!#REF!))))*IF(K8&gt;200,S_!#REF!,IF(FCR5a!K8&gt;150,S_!#REF!,IF(FCR5a!K8&gt;100,S_!#REF!,IF(FCR5a!K8&gt;50,S_!#REF!,S_!#REF!))))*K8*$E$1</f>
        <v>#REF!</v>
      </c>
      <c r="T8" s="569" t="e">
        <f>+IF(K8&gt;200,S_!$F$5,IF(FCR5a!K8&gt;150,S_!#REF!,IF(FCR5a!K8&gt;100,S_!#REF!,IF(FCR5a!K8&gt;50,S_!#REF!,S_!#REF!))))*IF(K8&gt;200,S_!$F$22,IF(FCR5a!K8&gt;150,S_!#REF!,IF(FCR5a!K8&gt;100,S_!#REF!,IF(FCR5a!K8&gt;50,S_!#REF!,S_!#REF!))))*K8*$E$1</f>
        <v>#REF!</v>
      </c>
      <c r="U8" s="569" t="e">
        <f>#REF!*$D$1*$E$1</f>
        <v>#REF!</v>
      </c>
      <c r="V8" s="569" t="e">
        <f>SUM(D8:F8)*#REF!/(60-B8)</f>
        <v>#REF!</v>
      </c>
      <c r="W8" s="569" t="e">
        <f t="shared" ref="W8:W21" si="25">V8+W7</f>
        <v>#REF!</v>
      </c>
      <c r="X8" s="569" t="e">
        <f>#REF!*$D$1*$E$1</f>
        <v>#REF!</v>
      </c>
      <c r="Y8" s="569" t="e">
        <f>#REF!*$D$1*$E$1</f>
        <v>#REF!</v>
      </c>
      <c r="Z8" s="569" t="e">
        <f>IF(H8&gt;200,#REF!,IF(FCR5a!H8&gt;150,#REF!,IF(FCR5a!H8&gt;100,#REF!,IF(FCR5a!H8&gt;50,#REF!,#REF!))))*H8</f>
        <v>#REF!</v>
      </c>
      <c r="AA8" s="569" t="e">
        <f>IF(I8&gt;200,#REF!,IF(FCR5a!I8&gt;150,#REF!,IF(FCR5a!I8&gt;100,#REF!,IF(FCR5a!I8&gt;50,#REF!,#REF!))))*I8</f>
        <v>#REF!</v>
      </c>
      <c r="AB8" s="569" t="e">
        <f>IF(J8&gt;200,#REF!,IF(FCR5a!J8&gt;150,#REF!,IF(FCR5a!J8&gt;100,#REF!,IF(FCR5a!J8&gt;50,#REF!,#REF!))))*J8</f>
        <v>#REF!</v>
      </c>
      <c r="AC8" s="569" t="e">
        <f>IF(H8&gt;200,#REF!,IF(FCR5a!H8&gt;150,#REF!,IF(FCR5a!H8&gt;100,#REF!,IF(FCR5a!H8&gt;50,#REF!,#REF!))))*H8</f>
        <v>#REF!</v>
      </c>
      <c r="AD8" s="569" t="e">
        <f>IF(I8&gt;200,#REF!,IF(FCR5a!I8&gt;150,#REF!,IF(FCR5a!I8&gt;100,#REF!,IF(FCR5a!I8&gt;50,#REF!,#REF!))))*I8</f>
        <v>#REF!</v>
      </c>
      <c r="AE8" s="569" t="e">
        <f>IF(J8&gt;200,#REF!,IF(FCR5a!J8&gt;150,#REF!,IF(FCR5a!J8&gt;100,#REF!,IF(FCR5a!J8&gt;50,#REF!,#REF!))))*J8</f>
        <v>#REF!</v>
      </c>
      <c r="AF8" s="671" t="e">
        <f t="shared" si="3"/>
        <v>#REF!</v>
      </c>
      <c r="AG8" s="671" t="e">
        <f t="shared" si="4"/>
        <v>#REF!</v>
      </c>
      <c r="AH8" s="569" t="e">
        <f t="shared" si="5"/>
        <v>#REF!</v>
      </c>
      <c r="AI8" s="569" t="e">
        <f t="shared" si="19"/>
        <v>#REF!</v>
      </c>
      <c r="AJ8" s="569" t="e">
        <f t="shared" si="6"/>
        <v>#REF!</v>
      </c>
      <c r="AK8" s="671" t="e">
        <f t="shared" si="7"/>
        <v>#REF!</v>
      </c>
      <c r="AL8" s="569" t="e">
        <f t="shared" si="8"/>
        <v>#REF!</v>
      </c>
      <c r="AM8" s="569" t="e">
        <f t="shared" ref="AM8:AM16" si="26">AL8+AM7</f>
        <v>#REF!</v>
      </c>
      <c r="AN8" s="671" t="e">
        <f t="shared" si="9"/>
        <v>#REF!</v>
      </c>
      <c r="AO8" s="671" t="e">
        <f t="shared" si="10"/>
        <v>#REF!</v>
      </c>
      <c r="AP8" s="569" t="e">
        <f t="shared" si="11"/>
        <v>#REF!</v>
      </c>
      <c r="AQ8" s="569" t="e">
        <f t="shared" si="21"/>
        <v>#REF!</v>
      </c>
      <c r="AR8" s="671" t="e">
        <f t="shared" si="12"/>
        <v>#REF!</v>
      </c>
      <c r="AS8" s="671" t="e">
        <f t="shared" si="13"/>
        <v>#REF!</v>
      </c>
      <c r="AT8" s="671" t="e">
        <f t="shared" si="14"/>
        <v>#REF!</v>
      </c>
      <c r="AU8" s="569" t="e">
        <f t="shared" si="22"/>
        <v>#REF!</v>
      </c>
      <c r="AV8" s="569" t="e">
        <f t="shared" si="15"/>
        <v>#REF!</v>
      </c>
      <c r="AW8" s="569" t="e">
        <f t="shared" si="0"/>
        <v>#REF!</v>
      </c>
      <c r="AX8" s="569" t="e">
        <f t="shared" si="23"/>
        <v>#REF!</v>
      </c>
      <c r="AY8" s="570">
        <v>3</v>
      </c>
      <c r="AZ8" s="114" t="e">
        <f t="shared" si="1"/>
        <v>#REF!</v>
      </c>
      <c r="BA8" s="114" t="e">
        <f t="shared" si="2"/>
        <v>#REF!</v>
      </c>
      <c r="BB8" s="114" t="e">
        <f t="shared" si="16"/>
        <v>#REF!</v>
      </c>
      <c r="BC8" s="114" t="e">
        <f t="shared" si="17"/>
        <v>#REF!</v>
      </c>
      <c r="BD8" s="557"/>
    </row>
    <row r="9" spans="1:56">
      <c r="A9" s="616"/>
      <c r="B9" s="570">
        <v>4</v>
      </c>
      <c r="C9" s="570" t="e">
        <f>#REF!</f>
        <v>#REF!</v>
      </c>
      <c r="D9" s="570">
        <v>26</v>
      </c>
      <c r="E9" s="570"/>
      <c r="F9" s="570"/>
      <c r="G9" s="570" t="e">
        <f t="shared" si="18"/>
        <v>#REF!</v>
      </c>
      <c r="H9" s="570">
        <f t="shared" ref="H9:J65" si="27">D8+H8</f>
        <v>78</v>
      </c>
      <c r="I9" s="570"/>
      <c r="J9" s="570"/>
      <c r="K9" s="570">
        <f t="shared" si="24"/>
        <v>78</v>
      </c>
      <c r="L9" s="569" t="e">
        <f>IF(K9&gt;200,#REF!,IF(FCR5a!K9&gt;150,#REF!,IF(K9&gt;100,#REF!,IF(FCR5a!K9&gt;50,#REF!,#REF!))))*K9*$E$1</f>
        <v>#REF!</v>
      </c>
      <c r="M9" s="569" t="e">
        <f>IF(H9&gt;200,#REF!,IF(FCR5a!H9&gt;150,#REF!,IF(H9&gt;100,#REF!,IF(FCR5a!H9&gt;50,#REF!,#REF!))))*H9*$E$1</f>
        <v>#REF!</v>
      </c>
      <c r="N9" s="569" t="e">
        <f>IF(I9&gt;200,#REF!,IF(FCR5a!I9&gt;150,#REF!,IF(I9&gt;100,#REF!,IF(FCR5a!I9&gt;50,#REF!,#REF!))))*I9*$E$1</f>
        <v>#REF!</v>
      </c>
      <c r="O9" s="569" t="e">
        <f>IF(J9&gt;200,#REF!,IF(FCR5a!J9&gt;150,#REF!,IF(J9&gt;100,#REF!,IF(FCR5a!J9&gt;50,#REF!,#REF!))))*J9*$E$1</f>
        <v>#REF!</v>
      </c>
      <c r="P9" s="569" t="e">
        <f>+IF(K9&gt;200,S_!$F$5,IF(FCR5a!K9&gt;150,S_!#REF!,IF(FCR5a!K9&gt;100,S_!#REF!,IF(FCR5a!K9&gt;50,S_!#REF!,S_!#REF!))))*K9*$E$1</f>
        <v>#REF!</v>
      </c>
      <c r="Q9" s="569" t="e">
        <f>+IF(K9&gt;200,S_!$F$5,IF(FCR5a!K9&gt;150,S_!#REF!,IF(FCR5a!K9&gt;100,S_!#REF!,IF(FCR5a!K9&gt;50,S_!#REF!,S_!#REF!))))*IF(K9&gt;200,S_!$F$9,IF(FCR5a!K9&gt;150,S_!#REF!,IF(FCR5a!K9&gt;100,S_!#REF!,IF(FCR5a!K9&gt;50,S_!#REF!,S_!#REF!))))*K9*$E$1</f>
        <v>#REF!</v>
      </c>
      <c r="R9" s="569" t="e">
        <f>+IF(K9&gt;200,S_!$F$5,IF(FCR5a!K9&gt;150,S_!#REF!,IF(FCR5a!K9&gt;100,S_!#REF!,IF(FCR5a!K9&gt;50,S_!#REF!,S_!#REF!))))*IF(K9&gt;200,S_!#REF!,IF(FCR5a!K9&gt;150,S_!#REF!,IF(FCR5a!K9&gt;100,S_!#REF!,IF(FCR5a!K9&gt;50,S_!#REF!,S_!#REF!))))*K9*$E$1</f>
        <v>#REF!</v>
      </c>
      <c r="S9" s="569" t="e">
        <f>+IF(K9&gt;200,S_!$F$5,IF(FCR5a!K9&gt;150,S_!#REF!,IF(FCR5a!K9&gt;100,S_!#REF!,IF(FCR5a!K9&gt;50,S_!#REF!,S_!#REF!))))*IF(K9&gt;200,S_!#REF!,IF(FCR5a!K9&gt;150,S_!#REF!,IF(FCR5a!K9&gt;100,S_!#REF!,IF(FCR5a!K9&gt;50,S_!#REF!,S_!#REF!))))*K9*$E$1</f>
        <v>#REF!</v>
      </c>
      <c r="T9" s="569" t="e">
        <f>+IF(K9&gt;200,S_!$F$5,IF(FCR5a!K9&gt;150,S_!#REF!,IF(FCR5a!K9&gt;100,S_!#REF!,IF(FCR5a!K9&gt;50,S_!#REF!,S_!#REF!))))*IF(K9&gt;200,S_!$F$22,IF(FCR5a!K9&gt;150,S_!#REF!,IF(FCR5a!K9&gt;100,S_!#REF!,IF(FCR5a!K9&gt;50,S_!#REF!,S_!#REF!))))*K9*$E$1</f>
        <v>#REF!</v>
      </c>
      <c r="U9" s="569" t="e">
        <f>#REF!*$D$1*$E$1</f>
        <v>#REF!</v>
      </c>
      <c r="V9" s="569" t="e">
        <f>SUM(D9:F9)*#REF!/(60-B9)</f>
        <v>#REF!</v>
      </c>
      <c r="W9" s="569" t="e">
        <f t="shared" si="25"/>
        <v>#REF!</v>
      </c>
      <c r="X9" s="569" t="e">
        <f>#REF!*$D$1*$E$1</f>
        <v>#REF!</v>
      </c>
      <c r="Y9" s="569" t="e">
        <f>#REF!*$D$1*$E$1</f>
        <v>#REF!</v>
      </c>
      <c r="Z9" s="569" t="e">
        <f>IF(H9&gt;200,#REF!,IF(FCR5a!H9&gt;150,#REF!,IF(FCR5a!H9&gt;100,#REF!,IF(FCR5a!H9&gt;50,#REF!,#REF!))))*H9</f>
        <v>#REF!</v>
      </c>
      <c r="AA9" s="569" t="e">
        <f>IF(I9&gt;200,#REF!,IF(FCR5a!I9&gt;150,#REF!,IF(FCR5a!I9&gt;100,#REF!,IF(FCR5a!I9&gt;50,#REF!,#REF!))))*I9</f>
        <v>#REF!</v>
      </c>
      <c r="AB9" s="569" t="e">
        <f>IF(J9&gt;200,#REF!,IF(FCR5a!J9&gt;150,#REF!,IF(FCR5a!J9&gt;100,#REF!,IF(FCR5a!J9&gt;50,#REF!,#REF!))))*J9</f>
        <v>#REF!</v>
      </c>
      <c r="AC9" s="569" t="e">
        <f>IF(H9&gt;200,#REF!,IF(FCR5a!H9&gt;150,#REF!,IF(FCR5a!H9&gt;100,#REF!,IF(FCR5a!H9&gt;50,#REF!,#REF!))))*H9</f>
        <v>#REF!</v>
      </c>
      <c r="AD9" s="569" t="e">
        <f>IF(I9&gt;200,#REF!,IF(FCR5a!I9&gt;150,#REF!,IF(FCR5a!I9&gt;100,#REF!,IF(FCR5a!I9&gt;50,#REF!,#REF!))))*I9</f>
        <v>#REF!</v>
      </c>
      <c r="AE9" s="569" t="e">
        <f>IF(J9&gt;200,#REF!,IF(FCR5a!J9&gt;150,#REF!,IF(FCR5a!J9&gt;100,#REF!,IF(FCR5a!J9&gt;50,#REF!,#REF!))))*J9</f>
        <v>#REF!</v>
      </c>
      <c r="AF9" s="671" t="e">
        <f t="shared" si="3"/>
        <v>#REF!</v>
      </c>
      <c r="AG9" s="671" t="e">
        <f t="shared" si="4"/>
        <v>#REF!</v>
      </c>
      <c r="AH9" s="569" t="e">
        <f t="shared" si="5"/>
        <v>#REF!</v>
      </c>
      <c r="AI9" s="569" t="e">
        <f t="shared" si="19"/>
        <v>#REF!</v>
      </c>
      <c r="AJ9" s="569" t="e">
        <f t="shared" si="6"/>
        <v>#REF!</v>
      </c>
      <c r="AK9" s="671" t="e">
        <f t="shared" si="7"/>
        <v>#REF!</v>
      </c>
      <c r="AL9" s="569" t="e">
        <f t="shared" si="8"/>
        <v>#REF!</v>
      </c>
      <c r="AM9" s="569" t="e">
        <f t="shared" si="26"/>
        <v>#REF!</v>
      </c>
      <c r="AN9" s="671" t="e">
        <f t="shared" si="9"/>
        <v>#REF!</v>
      </c>
      <c r="AO9" s="671" t="e">
        <f t="shared" si="10"/>
        <v>#REF!</v>
      </c>
      <c r="AP9" s="569" t="e">
        <f t="shared" si="11"/>
        <v>#REF!</v>
      </c>
      <c r="AQ9" s="569" t="e">
        <f t="shared" si="21"/>
        <v>#REF!</v>
      </c>
      <c r="AR9" s="671" t="e">
        <f t="shared" si="12"/>
        <v>#REF!</v>
      </c>
      <c r="AS9" s="671" t="e">
        <f t="shared" si="13"/>
        <v>#REF!</v>
      </c>
      <c r="AT9" s="671" t="e">
        <f t="shared" si="14"/>
        <v>#REF!</v>
      </c>
      <c r="AU9" s="569" t="e">
        <f t="shared" si="22"/>
        <v>#REF!</v>
      </c>
      <c r="AV9" s="569" t="e">
        <f t="shared" si="15"/>
        <v>#REF!</v>
      </c>
      <c r="AW9" s="569" t="e">
        <f t="shared" si="0"/>
        <v>#REF!</v>
      </c>
      <c r="AX9" s="569" t="e">
        <f t="shared" si="23"/>
        <v>#REF!</v>
      </c>
      <c r="AY9" s="570">
        <v>4</v>
      </c>
      <c r="AZ9" s="114" t="e">
        <f t="shared" si="1"/>
        <v>#REF!</v>
      </c>
      <c r="BA9" s="114" t="e">
        <f t="shared" si="2"/>
        <v>#REF!</v>
      </c>
      <c r="BB9" s="114" t="e">
        <f t="shared" si="16"/>
        <v>#REF!</v>
      </c>
      <c r="BC9" s="114" t="e">
        <f t="shared" si="17"/>
        <v>#REF!</v>
      </c>
      <c r="BD9" s="557"/>
    </row>
    <row r="10" spans="1:56">
      <c r="A10" s="616"/>
      <c r="B10" s="570">
        <v>5</v>
      </c>
      <c r="C10" s="570" t="e">
        <f>#REF!</f>
        <v>#REF!</v>
      </c>
      <c r="D10" s="570">
        <v>26</v>
      </c>
      <c r="E10" s="570"/>
      <c r="F10" s="570"/>
      <c r="G10" s="570" t="e">
        <f t="shared" si="18"/>
        <v>#REF!</v>
      </c>
      <c r="H10" s="570">
        <f t="shared" si="27"/>
        <v>104</v>
      </c>
      <c r="I10" s="570"/>
      <c r="J10" s="570"/>
      <c r="K10" s="570">
        <f t="shared" si="24"/>
        <v>104</v>
      </c>
      <c r="L10" s="569" t="e">
        <f>IF(K10&gt;200,#REF!,IF(FCR5a!K10&gt;150,#REF!,IF(K10&gt;100,#REF!,IF(FCR5a!K10&gt;50,#REF!,#REF!))))*K10*$E$1</f>
        <v>#REF!</v>
      </c>
      <c r="M10" s="569" t="e">
        <f>IF(H10&gt;200,#REF!,IF(FCR5a!H10&gt;150,#REF!,IF(H10&gt;100,#REF!,IF(FCR5a!H10&gt;50,#REF!,#REF!))))*H10*$E$1</f>
        <v>#REF!</v>
      </c>
      <c r="N10" s="569" t="e">
        <f>IF(I10&gt;200,#REF!,IF(FCR5a!I10&gt;150,#REF!,IF(I10&gt;100,#REF!,IF(FCR5a!I10&gt;50,#REF!,#REF!))))*I10*$E$1</f>
        <v>#REF!</v>
      </c>
      <c r="O10" s="569" t="e">
        <f>IF(J10&gt;200,#REF!,IF(FCR5a!J10&gt;150,#REF!,IF(J10&gt;100,#REF!,IF(FCR5a!J10&gt;50,#REF!,#REF!))))*J10*$E$1</f>
        <v>#REF!</v>
      </c>
      <c r="P10" s="569" t="e">
        <f>+IF(K10&gt;200,S_!$F$5,IF(FCR5a!K10&gt;150,S_!#REF!,IF(FCR5a!K10&gt;100,S_!#REF!,IF(FCR5a!K10&gt;50,S_!#REF!,S_!#REF!))))*K10*$E$1</f>
        <v>#REF!</v>
      </c>
      <c r="Q10" s="569" t="e">
        <f>+IF(K10&gt;200,S_!$F$5,IF(FCR5a!K10&gt;150,S_!#REF!,IF(FCR5a!K10&gt;100,S_!#REF!,IF(FCR5a!K10&gt;50,S_!#REF!,S_!#REF!))))*IF(K10&gt;200,S_!$F$9,IF(FCR5a!K10&gt;150,S_!#REF!,IF(FCR5a!K10&gt;100,S_!#REF!,IF(FCR5a!K10&gt;50,S_!#REF!,S_!#REF!))))*K10*$E$1</f>
        <v>#REF!</v>
      </c>
      <c r="R10" s="569" t="e">
        <f>+IF(K10&gt;200,S_!$F$5,IF(FCR5a!K10&gt;150,S_!#REF!,IF(FCR5a!K10&gt;100,S_!#REF!,IF(FCR5a!K10&gt;50,S_!#REF!,S_!#REF!))))*IF(K10&gt;200,S_!#REF!,IF(FCR5a!K10&gt;150,S_!#REF!,IF(FCR5a!K10&gt;100,S_!#REF!,IF(FCR5a!K10&gt;50,S_!#REF!,S_!#REF!))))*K10*$E$1</f>
        <v>#REF!</v>
      </c>
      <c r="S10" s="569" t="e">
        <f>+IF(K10&gt;200,S_!$F$5,IF(FCR5a!K10&gt;150,S_!#REF!,IF(FCR5a!K10&gt;100,S_!#REF!,IF(FCR5a!K10&gt;50,S_!#REF!,S_!#REF!))))*IF(K10&gt;200,S_!#REF!,IF(FCR5a!K10&gt;150,S_!#REF!,IF(FCR5a!K10&gt;100,S_!#REF!,IF(FCR5a!K10&gt;50,S_!#REF!,S_!#REF!))))*K10*$E$1</f>
        <v>#REF!</v>
      </c>
      <c r="T10" s="569" t="e">
        <f>+IF(K10&gt;200,S_!$F$5,IF(FCR5a!K10&gt;150,S_!#REF!,IF(FCR5a!K10&gt;100,S_!#REF!,IF(FCR5a!K10&gt;50,S_!#REF!,S_!#REF!))))*IF(K10&gt;200,S_!$F$22,IF(FCR5a!K10&gt;150,S_!#REF!,IF(FCR5a!K10&gt;100,S_!#REF!,IF(FCR5a!K10&gt;50,S_!#REF!,S_!#REF!))))*K10*$E$1</f>
        <v>#REF!</v>
      </c>
      <c r="U10" s="569" t="e">
        <f>#REF!*$D$1*$E$1</f>
        <v>#REF!</v>
      </c>
      <c r="V10" s="569" t="e">
        <f>SUM(D10:F10)*#REF!/(60-B10)</f>
        <v>#REF!</v>
      </c>
      <c r="W10" s="569" t="e">
        <f>V10+W9</f>
        <v>#REF!</v>
      </c>
      <c r="X10" s="569" t="e">
        <f>#REF!*$D$1*$E$1</f>
        <v>#REF!</v>
      </c>
      <c r="Y10" s="569" t="e">
        <f>#REF!*$D$1*$E$1</f>
        <v>#REF!</v>
      </c>
      <c r="Z10" s="569" t="e">
        <f>IF(H10&gt;200,#REF!,IF(FCR5a!H10&gt;150,#REF!,IF(FCR5a!H10&gt;100,#REF!,IF(FCR5a!H10&gt;50,#REF!,#REF!))))*H10</f>
        <v>#REF!</v>
      </c>
      <c r="AA10" s="569" t="e">
        <f>IF(I10&gt;200,#REF!,IF(FCR5a!I10&gt;150,#REF!,IF(FCR5a!I10&gt;100,#REF!,IF(FCR5a!I10&gt;50,#REF!,#REF!))))*I10</f>
        <v>#REF!</v>
      </c>
      <c r="AB10" s="569" t="e">
        <f>IF(J10&gt;200,#REF!,IF(FCR5a!J10&gt;150,#REF!,IF(FCR5a!J10&gt;100,#REF!,IF(FCR5a!J10&gt;50,#REF!,#REF!))))*J10</f>
        <v>#REF!</v>
      </c>
      <c r="AC10" s="569" t="e">
        <f>IF(H10&gt;200,#REF!,IF(FCR5a!H10&gt;150,#REF!,IF(FCR5a!H10&gt;100,#REF!,IF(FCR5a!H10&gt;50,#REF!,#REF!))))*H10</f>
        <v>#REF!</v>
      </c>
      <c r="AD10" s="569" t="e">
        <f>IF(I10&gt;200,#REF!,IF(FCR5a!I10&gt;150,#REF!,IF(FCR5a!I10&gt;100,#REF!,IF(FCR5a!I10&gt;50,#REF!,#REF!))))*I10</f>
        <v>#REF!</v>
      </c>
      <c r="AE10" s="569" t="e">
        <f>IF(J10&gt;200,#REF!,IF(FCR5a!J10&gt;150,#REF!,IF(FCR5a!J10&gt;100,#REF!,IF(FCR5a!J10&gt;50,#REF!,#REF!))))*J10</f>
        <v>#REF!</v>
      </c>
      <c r="AF10" s="671" t="e">
        <f t="shared" si="3"/>
        <v>#REF!</v>
      </c>
      <c r="AG10" s="671" t="e">
        <f t="shared" si="4"/>
        <v>#REF!</v>
      </c>
      <c r="AH10" s="569" t="e">
        <f t="shared" si="5"/>
        <v>#REF!</v>
      </c>
      <c r="AI10" s="569" t="e">
        <f t="shared" si="19"/>
        <v>#REF!</v>
      </c>
      <c r="AJ10" s="569" t="e">
        <f t="shared" si="6"/>
        <v>#REF!</v>
      </c>
      <c r="AK10" s="671" t="e">
        <f t="shared" si="7"/>
        <v>#REF!</v>
      </c>
      <c r="AL10" s="569" t="e">
        <f t="shared" si="8"/>
        <v>#REF!</v>
      </c>
      <c r="AM10" s="569" t="e">
        <f t="shared" si="26"/>
        <v>#REF!</v>
      </c>
      <c r="AN10" s="671" t="e">
        <f t="shared" si="9"/>
        <v>#REF!</v>
      </c>
      <c r="AO10" s="671" t="e">
        <f t="shared" si="10"/>
        <v>#REF!</v>
      </c>
      <c r="AP10" s="569" t="e">
        <f t="shared" si="11"/>
        <v>#REF!</v>
      </c>
      <c r="AQ10" s="569" t="e">
        <f t="shared" si="21"/>
        <v>#REF!</v>
      </c>
      <c r="AR10" s="671" t="e">
        <f t="shared" si="12"/>
        <v>#REF!</v>
      </c>
      <c r="AS10" s="671" t="e">
        <f t="shared" si="13"/>
        <v>#REF!</v>
      </c>
      <c r="AT10" s="671" t="e">
        <f t="shared" si="14"/>
        <v>#REF!</v>
      </c>
      <c r="AU10" s="569" t="e">
        <f t="shared" si="22"/>
        <v>#REF!</v>
      </c>
      <c r="AV10" s="569" t="e">
        <f>AR10-AS10</f>
        <v>#REF!</v>
      </c>
      <c r="AW10" s="569" t="e">
        <f t="shared" si="0"/>
        <v>#REF!</v>
      </c>
      <c r="AX10" s="569" t="e">
        <f t="shared" si="23"/>
        <v>#REF!</v>
      </c>
      <c r="AY10" s="570">
        <v>5</v>
      </c>
      <c r="AZ10" s="114" t="e">
        <f t="shared" si="1"/>
        <v>#REF!</v>
      </c>
      <c r="BA10" s="114" t="e">
        <f t="shared" si="2"/>
        <v>#REF!</v>
      </c>
      <c r="BB10" s="114" t="e">
        <f t="shared" si="16"/>
        <v>#REF!</v>
      </c>
      <c r="BC10" s="114" t="e">
        <f t="shared" si="17"/>
        <v>#REF!</v>
      </c>
      <c r="BD10" s="557"/>
    </row>
    <row r="11" spans="1:56">
      <c r="A11" s="616"/>
      <c r="B11" s="570">
        <v>6</v>
      </c>
      <c r="C11" s="570" t="e">
        <f>#REF!</f>
        <v>#REF!</v>
      </c>
      <c r="D11" s="570">
        <v>27</v>
      </c>
      <c r="E11" s="570"/>
      <c r="F11" s="570"/>
      <c r="G11" s="570" t="e">
        <f t="shared" si="18"/>
        <v>#REF!</v>
      </c>
      <c r="H11" s="570">
        <f t="shared" si="27"/>
        <v>130</v>
      </c>
      <c r="I11" s="570"/>
      <c r="J11" s="570"/>
      <c r="K11" s="570">
        <f t="shared" si="24"/>
        <v>130</v>
      </c>
      <c r="L11" s="569" t="e">
        <f>IF(K11&gt;200,#REF!,IF(FCR5a!K11&gt;150,#REF!,IF(K11&gt;100,#REF!,IF(FCR5a!K11&gt;50,#REF!,#REF!))))*K11*$E$1</f>
        <v>#REF!</v>
      </c>
      <c r="M11" s="569" t="e">
        <f>IF(H11&gt;200,#REF!,IF(FCR5a!H11&gt;150,#REF!,IF(H11&gt;100,#REF!,IF(FCR5a!H11&gt;50,#REF!,#REF!))))*H11*$E$1</f>
        <v>#REF!</v>
      </c>
      <c r="N11" s="569" t="e">
        <f>IF(I11&gt;200,#REF!,IF(FCR5a!I11&gt;150,#REF!,IF(I11&gt;100,#REF!,IF(FCR5a!I11&gt;50,#REF!,#REF!))))*I11*$E$1</f>
        <v>#REF!</v>
      </c>
      <c r="O11" s="569" t="e">
        <f>IF(J11&gt;200,#REF!,IF(FCR5a!J11&gt;150,#REF!,IF(J11&gt;100,#REF!,IF(FCR5a!J11&gt;50,#REF!,#REF!))))*J11*$E$1</f>
        <v>#REF!</v>
      </c>
      <c r="P11" s="569" t="e">
        <f>+IF(K11&gt;200,S_!$F$5,IF(FCR5a!K11&gt;150,S_!#REF!,IF(FCR5a!K11&gt;100,S_!#REF!,IF(FCR5a!K11&gt;50,S_!#REF!,S_!#REF!))))*K11*$E$1</f>
        <v>#REF!</v>
      </c>
      <c r="Q11" s="569" t="e">
        <f>+IF(K11&gt;200,S_!$F$5,IF(FCR5a!K11&gt;150,S_!#REF!,IF(FCR5a!K11&gt;100,S_!#REF!,IF(FCR5a!K11&gt;50,S_!#REF!,S_!#REF!))))*IF(K11&gt;200,S_!$F$9,IF(FCR5a!K11&gt;150,S_!#REF!,IF(FCR5a!K11&gt;100,S_!#REF!,IF(FCR5a!K11&gt;50,S_!#REF!,S_!#REF!))))*K11*$E$1</f>
        <v>#REF!</v>
      </c>
      <c r="R11" s="569" t="e">
        <f>+IF(K11&gt;200,S_!$F$5,IF(FCR5a!K11&gt;150,S_!#REF!,IF(FCR5a!K11&gt;100,S_!#REF!,IF(FCR5a!K11&gt;50,S_!#REF!,S_!#REF!))))*IF(K11&gt;200,S_!#REF!,IF(FCR5a!K11&gt;150,S_!#REF!,IF(FCR5a!K11&gt;100,S_!#REF!,IF(FCR5a!K11&gt;50,S_!#REF!,S_!#REF!))))*K11*$E$1</f>
        <v>#REF!</v>
      </c>
      <c r="S11" s="569" t="e">
        <f>+IF(K11&gt;200,S_!$F$5,IF(FCR5a!K11&gt;150,S_!#REF!,IF(FCR5a!K11&gt;100,S_!#REF!,IF(FCR5a!K11&gt;50,S_!#REF!,S_!#REF!))))*IF(K11&gt;200,S_!#REF!,IF(FCR5a!K11&gt;150,S_!#REF!,IF(FCR5a!K11&gt;100,S_!#REF!,IF(FCR5a!K11&gt;50,S_!#REF!,S_!#REF!))))*K11*$E$1</f>
        <v>#REF!</v>
      </c>
      <c r="T11" s="569" t="e">
        <f>+IF(K11&gt;200,S_!$F$5,IF(FCR5a!K11&gt;150,S_!#REF!,IF(FCR5a!K11&gt;100,S_!#REF!,IF(FCR5a!K11&gt;50,S_!#REF!,S_!#REF!))))*IF(K11&gt;200,S_!$F$22,IF(FCR5a!K11&gt;150,S_!#REF!,IF(FCR5a!K11&gt;100,S_!#REF!,IF(FCR5a!K11&gt;50,S_!#REF!,S_!#REF!))))*K11*$E$1</f>
        <v>#REF!</v>
      </c>
      <c r="U11" s="569" t="e">
        <f>#REF!*$D$1*$E$1</f>
        <v>#REF!</v>
      </c>
      <c r="V11" s="569" t="e">
        <f>SUM(D11:F11)*#REF!/(60-B11)</f>
        <v>#REF!</v>
      </c>
      <c r="W11" s="569" t="e">
        <f t="shared" si="25"/>
        <v>#REF!</v>
      </c>
      <c r="X11" s="569" t="e">
        <f>#REF!*$D$1*$E$1</f>
        <v>#REF!</v>
      </c>
      <c r="Y11" s="569" t="e">
        <f>#REF!*$D$1*$E$1</f>
        <v>#REF!</v>
      </c>
      <c r="Z11" s="569" t="e">
        <f>IF(H11&gt;200,#REF!,IF(FCR5a!H11&gt;150,#REF!,IF(FCR5a!H11&gt;100,#REF!,IF(FCR5a!H11&gt;50,#REF!,#REF!))))*H11</f>
        <v>#REF!</v>
      </c>
      <c r="AA11" s="569" t="e">
        <f>IF(I11&gt;200,#REF!,IF(FCR5a!I11&gt;150,#REF!,IF(FCR5a!I11&gt;100,#REF!,IF(FCR5a!I11&gt;50,#REF!,#REF!))))*I11</f>
        <v>#REF!</v>
      </c>
      <c r="AB11" s="569" t="e">
        <f>IF(J11&gt;200,#REF!,IF(FCR5a!J11&gt;150,#REF!,IF(FCR5a!J11&gt;100,#REF!,IF(FCR5a!J11&gt;50,#REF!,#REF!))))*J11</f>
        <v>#REF!</v>
      </c>
      <c r="AC11" s="569" t="e">
        <f>IF(H11&gt;200,#REF!,IF(FCR5a!H11&gt;150,#REF!,IF(FCR5a!H11&gt;100,#REF!,IF(FCR5a!H11&gt;50,#REF!,#REF!))))*H11</f>
        <v>#REF!</v>
      </c>
      <c r="AD11" s="569" t="e">
        <f>IF(I11&gt;200,#REF!,IF(FCR5a!I11&gt;150,#REF!,IF(FCR5a!I11&gt;100,#REF!,IF(FCR5a!I11&gt;50,#REF!,#REF!))))*I11</f>
        <v>#REF!</v>
      </c>
      <c r="AE11" s="569" t="e">
        <f>IF(J11&gt;200,#REF!,IF(FCR5a!J11&gt;150,#REF!,IF(FCR5a!J11&gt;100,#REF!,IF(FCR5a!J11&gt;50,#REF!,#REF!))))*J11</f>
        <v>#REF!</v>
      </c>
      <c r="AF11" s="671" t="e">
        <f t="shared" si="3"/>
        <v>#REF!</v>
      </c>
      <c r="AG11" s="671" t="e">
        <f t="shared" si="4"/>
        <v>#REF!</v>
      </c>
      <c r="AH11" s="569" t="e">
        <f t="shared" si="5"/>
        <v>#REF!</v>
      </c>
      <c r="AI11" s="569" t="e">
        <f t="shared" si="19"/>
        <v>#REF!</v>
      </c>
      <c r="AJ11" s="569" t="e">
        <f t="shared" si="6"/>
        <v>#REF!</v>
      </c>
      <c r="AK11" s="671" t="e">
        <f t="shared" si="7"/>
        <v>#REF!</v>
      </c>
      <c r="AL11" s="569" t="e">
        <f t="shared" si="8"/>
        <v>#REF!</v>
      </c>
      <c r="AM11" s="569" t="e">
        <f t="shared" si="26"/>
        <v>#REF!</v>
      </c>
      <c r="AN11" s="671" t="e">
        <f t="shared" si="9"/>
        <v>#REF!</v>
      </c>
      <c r="AO11" s="671" t="e">
        <f t="shared" si="10"/>
        <v>#REF!</v>
      </c>
      <c r="AP11" s="569" t="e">
        <f t="shared" si="11"/>
        <v>#REF!</v>
      </c>
      <c r="AQ11" s="569" t="e">
        <f t="shared" si="21"/>
        <v>#REF!</v>
      </c>
      <c r="AR11" s="671" t="e">
        <f t="shared" si="12"/>
        <v>#REF!</v>
      </c>
      <c r="AS11" s="671" t="e">
        <f t="shared" si="13"/>
        <v>#REF!</v>
      </c>
      <c r="AT11" s="671" t="e">
        <f t="shared" si="14"/>
        <v>#REF!</v>
      </c>
      <c r="AU11" s="569" t="e">
        <f t="shared" si="22"/>
        <v>#REF!</v>
      </c>
      <c r="AV11" s="569" t="e">
        <f t="shared" si="15"/>
        <v>#REF!</v>
      </c>
      <c r="AW11" s="569" t="e">
        <f t="shared" si="0"/>
        <v>#REF!</v>
      </c>
      <c r="AX11" s="569" t="e">
        <f t="shared" si="23"/>
        <v>#REF!</v>
      </c>
      <c r="AY11" s="570">
        <v>6</v>
      </c>
      <c r="AZ11" s="114" t="e">
        <f t="shared" si="1"/>
        <v>#REF!</v>
      </c>
      <c r="BA11" s="114" t="e">
        <f t="shared" si="2"/>
        <v>#REF!</v>
      </c>
      <c r="BB11" s="114" t="e">
        <f t="shared" si="16"/>
        <v>#REF!</v>
      </c>
      <c r="BC11" s="114" t="e">
        <f t="shared" si="17"/>
        <v>#REF!</v>
      </c>
      <c r="BD11" s="557"/>
    </row>
    <row r="12" spans="1:56">
      <c r="B12" s="570">
        <v>7</v>
      </c>
      <c r="C12" s="570" t="e">
        <f>#REF!</f>
        <v>#REF!</v>
      </c>
      <c r="D12" s="570">
        <v>27</v>
      </c>
      <c r="E12" s="570"/>
      <c r="F12" s="570"/>
      <c r="G12" s="570" t="e">
        <f t="shared" si="18"/>
        <v>#REF!</v>
      </c>
      <c r="H12" s="570">
        <f t="shared" si="27"/>
        <v>157</v>
      </c>
      <c r="I12" s="570"/>
      <c r="J12" s="570"/>
      <c r="K12" s="570">
        <f t="shared" si="24"/>
        <v>157</v>
      </c>
      <c r="L12" s="569" t="e">
        <f>IF(K12&gt;200,#REF!,IF(FCR5a!K12&gt;150,#REF!,IF(K12&gt;100,#REF!,IF(FCR5a!K12&gt;50,#REF!,#REF!))))*K12*$E$1</f>
        <v>#REF!</v>
      </c>
      <c r="M12" s="569" t="e">
        <f>IF(H12&gt;200,#REF!,IF(FCR5a!H12&gt;150,#REF!,IF(H12&gt;100,#REF!,IF(FCR5a!H12&gt;50,#REF!,#REF!))))*H12*$E$1</f>
        <v>#REF!</v>
      </c>
      <c r="N12" s="569" t="e">
        <f>IF(I12&gt;200,#REF!,IF(FCR5a!I12&gt;150,#REF!,IF(I12&gt;100,#REF!,IF(FCR5a!I12&gt;50,#REF!,#REF!))))*I12*$E$1</f>
        <v>#REF!</v>
      </c>
      <c r="O12" s="569" t="e">
        <f>IF(J12&gt;200,#REF!,IF(FCR5a!J12&gt;150,#REF!,IF(J12&gt;100,#REF!,IF(FCR5a!J12&gt;50,#REF!,#REF!))))*J12*$E$1</f>
        <v>#REF!</v>
      </c>
      <c r="P12" s="569" t="e">
        <f>+IF(K12&gt;200,S_!$F$5,IF(FCR5a!K12&gt;150,S_!#REF!,IF(FCR5a!K12&gt;100,S_!#REF!,IF(FCR5a!K12&gt;50,S_!#REF!,S_!#REF!))))*K12*$E$1</f>
        <v>#REF!</v>
      </c>
      <c r="Q12" s="569" t="e">
        <f>+IF(K12&gt;200,S_!$F$5,IF(FCR5a!K12&gt;150,S_!#REF!,IF(FCR5a!K12&gt;100,S_!#REF!,IF(FCR5a!K12&gt;50,S_!#REF!,S_!#REF!))))*IF(K12&gt;200,S_!$F$9,IF(FCR5a!K12&gt;150,S_!#REF!,IF(FCR5a!K12&gt;100,S_!#REF!,IF(FCR5a!K12&gt;50,S_!#REF!,S_!#REF!))))*K12*$E$1</f>
        <v>#REF!</v>
      </c>
      <c r="R12" s="569" t="e">
        <f>+IF(K12&gt;200,S_!$F$5,IF(FCR5a!K12&gt;150,S_!#REF!,IF(FCR5a!K12&gt;100,S_!#REF!,IF(FCR5a!K12&gt;50,S_!#REF!,S_!#REF!))))*IF(K12&gt;200,S_!#REF!,IF(FCR5a!K12&gt;150,S_!#REF!,IF(FCR5a!K12&gt;100,S_!#REF!,IF(FCR5a!K12&gt;50,S_!#REF!,S_!#REF!))))*K12*$E$1</f>
        <v>#REF!</v>
      </c>
      <c r="S12" s="569" t="e">
        <f>+IF(K12&gt;200,S_!$F$5,IF(FCR5a!K12&gt;150,S_!#REF!,IF(FCR5a!K12&gt;100,S_!#REF!,IF(FCR5a!K12&gt;50,S_!#REF!,S_!#REF!))))*IF(K12&gt;200,S_!#REF!,IF(FCR5a!K12&gt;150,S_!#REF!,IF(FCR5a!K12&gt;100,S_!#REF!,IF(FCR5a!K12&gt;50,S_!#REF!,S_!#REF!))))*K12*$E$1</f>
        <v>#REF!</v>
      </c>
      <c r="T12" s="569" t="e">
        <f>+IF(K12&gt;200,S_!$F$5,IF(FCR5a!K12&gt;150,S_!#REF!,IF(FCR5a!K12&gt;100,S_!#REF!,IF(FCR5a!K12&gt;50,S_!#REF!,S_!#REF!))))*IF(K12&gt;200,S_!$F$22,IF(FCR5a!K12&gt;150,S_!#REF!,IF(FCR5a!K12&gt;100,S_!#REF!,IF(FCR5a!K12&gt;50,S_!#REF!,S_!#REF!))))*K12*$E$1</f>
        <v>#REF!</v>
      </c>
      <c r="U12" s="569" t="e">
        <f>#REF!*$D$1*$E$1</f>
        <v>#REF!</v>
      </c>
      <c r="V12" s="569" t="e">
        <f>SUM(D12:F12)*#REF!/(60-B12)</f>
        <v>#REF!</v>
      </c>
      <c r="W12" s="569" t="e">
        <f t="shared" si="25"/>
        <v>#REF!</v>
      </c>
      <c r="X12" s="569" t="e">
        <f>#REF!*$D$1*$E$1</f>
        <v>#REF!</v>
      </c>
      <c r="Y12" s="569" t="e">
        <f>#REF!*$D$1*$E$1</f>
        <v>#REF!</v>
      </c>
      <c r="Z12" s="569" t="e">
        <f>IF(H12&gt;200,#REF!,IF(FCR5a!H12&gt;150,#REF!,IF(FCR5a!H12&gt;100,#REF!,IF(FCR5a!H12&gt;50,#REF!,#REF!))))*H12</f>
        <v>#REF!</v>
      </c>
      <c r="AA12" s="569" t="e">
        <f>IF(I12&gt;200,#REF!,IF(FCR5a!I12&gt;150,#REF!,IF(FCR5a!I12&gt;100,#REF!,IF(FCR5a!I12&gt;50,#REF!,#REF!))))*I12</f>
        <v>#REF!</v>
      </c>
      <c r="AB12" s="569" t="e">
        <f>IF(J12&gt;200,#REF!,IF(FCR5a!J12&gt;150,#REF!,IF(FCR5a!J12&gt;100,#REF!,IF(FCR5a!J12&gt;50,#REF!,#REF!))))*J12</f>
        <v>#REF!</v>
      </c>
      <c r="AC12" s="569" t="e">
        <f>IF(H12&gt;200,#REF!,IF(FCR5a!H12&gt;150,#REF!,IF(FCR5a!H12&gt;100,#REF!,IF(FCR5a!H12&gt;50,#REF!,#REF!))))*H12</f>
        <v>#REF!</v>
      </c>
      <c r="AD12" s="569" t="e">
        <f>IF(I12&gt;200,#REF!,IF(FCR5a!I12&gt;150,#REF!,IF(FCR5a!I12&gt;100,#REF!,IF(FCR5a!I12&gt;50,#REF!,#REF!))))*I12</f>
        <v>#REF!</v>
      </c>
      <c r="AE12" s="569" t="e">
        <f>IF(J12&gt;200,#REF!,IF(FCR5a!J12&gt;150,#REF!,IF(FCR5a!J12&gt;100,#REF!,IF(FCR5a!J12&gt;50,#REF!,#REF!))))*J12</f>
        <v>#REF!</v>
      </c>
      <c r="AF12" s="671" t="e">
        <f t="shared" si="3"/>
        <v>#REF!</v>
      </c>
      <c r="AG12" s="671" t="e">
        <f t="shared" si="4"/>
        <v>#REF!</v>
      </c>
      <c r="AH12" s="569" t="e">
        <f t="shared" si="5"/>
        <v>#REF!</v>
      </c>
      <c r="AI12" s="569" t="e">
        <f t="shared" si="19"/>
        <v>#REF!</v>
      </c>
      <c r="AJ12" s="569" t="e">
        <f t="shared" si="6"/>
        <v>#REF!</v>
      </c>
      <c r="AK12" s="671" t="e">
        <f t="shared" si="7"/>
        <v>#REF!</v>
      </c>
      <c r="AL12" s="569" t="e">
        <f t="shared" si="8"/>
        <v>#REF!</v>
      </c>
      <c r="AM12" s="569" t="e">
        <f t="shared" si="26"/>
        <v>#REF!</v>
      </c>
      <c r="AN12" s="671" t="e">
        <f t="shared" si="9"/>
        <v>#REF!</v>
      </c>
      <c r="AO12" s="671" t="e">
        <f t="shared" si="10"/>
        <v>#REF!</v>
      </c>
      <c r="AP12" s="569" t="e">
        <f t="shared" si="11"/>
        <v>#REF!</v>
      </c>
      <c r="AQ12" s="569" t="e">
        <f t="shared" si="21"/>
        <v>#REF!</v>
      </c>
      <c r="AR12" s="671" t="e">
        <f t="shared" si="12"/>
        <v>#REF!</v>
      </c>
      <c r="AS12" s="671" t="e">
        <f t="shared" si="13"/>
        <v>#REF!</v>
      </c>
      <c r="AT12" s="671" t="e">
        <f t="shared" si="14"/>
        <v>#REF!</v>
      </c>
      <c r="AU12" s="569" t="e">
        <f t="shared" si="22"/>
        <v>#REF!</v>
      </c>
      <c r="AV12" s="569" t="e">
        <f t="shared" si="15"/>
        <v>#REF!</v>
      </c>
      <c r="AW12" s="569" t="e">
        <f t="shared" si="0"/>
        <v>#REF!</v>
      </c>
      <c r="AX12" s="569" t="e">
        <f t="shared" si="23"/>
        <v>#REF!</v>
      </c>
      <c r="AY12" s="570">
        <v>7</v>
      </c>
      <c r="AZ12" s="114" t="e">
        <f t="shared" si="1"/>
        <v>#REF!</v>
      </c>
      <c r="BA12" s="114" t="e">
        <f t="shared" si="2"/>
        <v>#REF!</v>
      </c>
      <c r="BB12" s="114" t="e">
        <f t="shared" si="16"/>
        <v>#REF!</v>
      </c>
      <c r="BC12" s="114" t="e">
        <f t="shared" si="17"/>
        <v>#REF!</v>
      </c>
      <c r="BD12" s="557"/>
    </row>
    <row r="13" spans="1:56">
      <c r="B13" s="570">
        <v>8</v>
      </c>
      <c r="C13" s="570" t="e">
        <f>#REF!</f>
        <v>#REF!</v>
      </c>
      <c r="D13" s="570">
        <v>25</v>
      </c>
      <c r="E13" s="570">
        <v>2</v>
      </c>
      <c r="F13" s="570"/>
      <c r="G13" s="570" t="e">
        <f t="shared" si="18"/>
        <v>#REF!</v>
      </c>
      <c r="H13" s="570">
        <f t="shared" si="27"/>
        <v>184</v>
      </c>
      <c r="I13" s="570"/>
      <c r="J13" s="570"/>
      <c r="K13" s="570">
        <f t="shared" si="24"/>
        <v>184</v>
      </c>
      <c r="L13" s="569" t="e">
        <f>IF(K13&gt;200,#REF!,IF(FCR5a!K13&gt;150,#REF!,IF(K13&gt;100,#REF!,IF(FCR5a!K13&gt;50,#REF!,#REF!))))*K13*$E$1</f>
        <v>#REF!</v>
      </c>
      <c r="M13" s="569" t="e">
        <f>IF(H13&gt;200,#REF!,IF(FCR5a!H13&gt;150,#REF!,IF(H13&gt;100,#REF!,IF(FCR5a!H13&gt;50,#REF!,#REF!))))*H13*$E$1</f>
        <v>#REF!</v>
      </c>
      <c r="N13" s="569" t="e">
        <f>IF(I13&gt;200,#REF!,IF(FCR5a!I13&gt;150,#REF!,IF(I13&gt;100,#REF!,IF(FCR5a!I13&gt;50,#REF!,#REF!))))*I13*$E$1</f>
        <v>#REF!</v>
      </c>
      <c r="O13" s="569" t="e">
        <f>IF(J13&gt;200,#REF!,IF(FCR5a!J13&gt;150,#REF!,IF(J13&gt;100,#REF!,IF(FCR5a!J13&gt;50,#REF!,#REF!))))*J13*$E$1</f>
        <v>#REF!</v>
      </c>
      <c r="P13" s="569" t="e">
        <f>+IF(K13&gt;200,S_!$F$5,IF(FCR5a!K13&gt;150,S_!#REF!,IF(FCR5a!K13&gt;100,S_!#REF!,IF(FCR5a!K13&gt;50,S_!#REF!,S_!#REF!))))*K13*$E$1</f>
        <v>#REF!</v>
      </c>
      <c r="Q13" s="569" t="e">
        <f>+IF(K13&gt;200,S_!$F$5,IF(FCR5a!K13&gt;150,S_!#REF!,IF(FCR5a!K13&gt;100,S_!#REF!,IF(FCR5a!K13&gt;50,S_!#REF!,S_!#REF!))))*IF(K13&gt;200,S_!$F$9,IF(FCR5a!K13&gt;150,S_!#REF!,IF(FCR5a!K13&gt;100,S_!#REF!,IF(FCR5a!K13&gt;50,S_!#REF!,S_!#REF!))))*K13*$E$1</f>
        <v>#REF!</v>
      </c>
      <c r="R13" s="569" t="e">
        <f>+IF(K13&gt;200,S_!$F$5,IF(FCR5a!K13&gt;150,S_!#REF!,IF(FCR5a!K13&gt;100,S_!#REF!,IF(FCR5a!K13&gt;50,S_!#REF!,S_!#REF!))))*IF(K13&gt;200,S_!#REF!,IF(FCR5a!K13&gt;150,S_!#REF!,IF(FCR5a!K13&gt;100,S_!#REF!,IF(FCR5a!K13&gt;50,S_!#REF!,S_!#REF!))))*K13*$E$1</f>
        <v>#REF!</v>
      </c>
      <c r="S13" s="569" t="e">
        <f>+IF(K13&gt;200,S_!$F$5,IF(FCR5a!K13&gt;150,S_!#REF!,IF(FCR5a!K13&gt;100,S_!#REF!,IF(FCR5a!K13&gt;50,S_!#REF!,S_!#REF!))))*IF(K13&gt;200,S_!#REF!,IF(FCR5a!K13&gt;150,S_!#REF!,IF(FCR5a!K13&gt;100,S_!#REF!,IF(FCR5a!K13&gt;50,S_!#REF!,S_!#REF!))))*K13*$E$1</f>
        <v>#REF!</v>
      </c>
      <c r="T13" s="569" t="e">
        <f>+IF(K13&gt;200,S_!$F$5,IF(FCR5a!K13&gt;150,S_!#REF!,IF(FCR5a!K13&gt;100,S_!#REF!,IF(FCR5a!K13&gt;50,S_!#REF!,S_!#REF!))))*IF(K13&gt;200,S_!$F$22,IF(FCR5a!K13&gt;150,S_!#REF!,IF(FCR5a!K13&gt;100,S_!#REF!,IF(FCR5a!K13&gt;50,S_!#REF!,S_!#REF!))))*K13*$E$1</f>
        <v>#REF!</v>
      </c>
      <c r="U13" s="569" t="e">
        <f>#REF!*$D$1*$E$1</f>
        <v>#REF!</v>
      </c>
      <c r="V13" s="569" t="e">
        <f>SUM(D13:F13)*#REF!/(60-B13)</f>
        <v>#REF!</v>
      </c>
      <c r="W13" s="569" t="e">
        <f t="shared" si="25"/>
        <v>#REF!</v>
      </c>
      <c r="X13" s="569" t="e">
        <f>#REF!*$D$1*$E$1</f>
        <v>#REF!</v>
      </c>
      <c r="Y13" s="569" t="e">
        <f>#REF!*$D$1*$E$1</f>
        <v>#REF!</v>
      </c>
      <c r="Z13" s="569" t="e">
        <f>IF(H13&gt;200,#REF!,IF(FCR5a!H13&gt;150,#REF!,IF(FCR5a!H13&gt;100,#REF!,IF(FCR5a!H13&gt;50,#REF!,#REF!))))*H13</f>
        <v>#REF!</v>
      </c>
      <c r="AA13" s="569" t="e">
        <f>IF(I13&gt;200,#REF!,IF(FCR5a!I13&gt;150,#REF!,IF(FCR5a!I13&gt;100,#REF!,IF(FCR5a!I13&gt;50,#REF!,#REF!))))*I13</f>
        <v>#REF!</v>
      </c>
      <c r="AB13" s="569" t="e">
        <f>IF(J13&gt;200,#REF!,IF(FCR5a!J13&gt;150,#REF!,IF(FCR5a!J13&gt;100,#REF!,IF(FCR5a!J13&gt;50,#REF!,#REF!))))*J13</f>
        <v>#REF!</v>
      </c>
      <c r="AC13" s="569" t="e">
        <f>IF(H13&gt;200,#REF!,IF(FCR5a!H13&gt;150,#REF!,IF(FCR5a!H13&gt;100,#REF!,IF(FCR5a!H13&gt;50,#REF!,#REF!))))*H13</f>
        <v>#REF!</v>
      </c>
      <c r="AD13" s="569" t="e">
        <f>IF(I13&gt;200,#REF!,IF(FCR5a!I13&gt;150,#REF!,IF(FCR5a!I13&gt;100,#REF!,IF(FCR5a!I13&gt;50,#REF!,#REF!))))*I13</f>
        <v>#REF!</v>
      </c>
      <c r="AE13" s="569" t="e">
        <f>IF(J13&gt;200,#REF!,IF(FCR5a!J13&gt;150,#REF!,IF(FCR5a!J13&gt;100,#REF!,IF(FCR5a!J13&gt;50,#REF!,#REF!))))*J13</f>
        <v>#REF!</v>
      </c>
      <c r="AF13" s="671" t="e">
        <f t="shared" si="3"/>
        <v>#REF!</v>
      </c>
      <c r="AG13" s="671" t="e">
        <f t="shared" si="4"/>
        <v>#REF!</v>
      </c>
      <c r="AH13" s="569" t="e">
        <f t="shared" si="5"/>
        <v>#REF!</v>
      </c>
      <c r="AI13" s="569" t="e">
        <f t="shared" si="19"/>
        <v>#REF!</v>
      </c>
      <c r="AJ13" s="569" t="e">
        <f t="shared" si="6"/>
        <v>#REF!</v>
      </c>
      <c r="AK13" s="671" t="e">
        <f t="shared" si="7"/>
        <v>#REF!</v>
      </c>
      <c r="AL13" s="569" t="e">
        <f t="shared" si="8"/>
        <v>#REF!</v>
      </c>
      <c r="AM13" s="569" t="e">
        <f t="shared" si="26"/>
        <v>#REF!</v>
      </c>
      <c r="AN13" s="671" t="e">
        <f t="shared" si="9"/>
        <v>#REF!</v>
      </c>
      <c r="AO13" s="671" t="e">
        <f t="shared" si="10"/>
        <v>#REF!</v>
      </c>
      <c r="AP13" s="569" t="e">
        <f t="shared" si="11"/>
        <v>#REF!</v>
      </c>
      <c r="AQ13" s="569" t="e">
        <f t="shared" si="21"/>
        <v>#REF!</v>
      </c>
      <c r="AR13" s="671" t="e">
        <f t="shared" si="12"/>
        <v>#REF!</v>
      </c>
      <c r="AS13" s="671" t="e">
        <f t="shared" si="13"/>
        <v>#REF!</v>
      </c>
      <c r="AT13" s="671" t="e">
        <f t="shared" si="14"/>
        <v>#REF!</v>
      </c>
      <c r="AU13" s="569" t="e">
        <f t="shared" si="22"/>
        <v>#REF!</v>
      </c>
      <c r="AV13" s="569" t="e">
        <f t="shared" si="15"/>
        <v>#REF!</v>
      </c>
      <c r="AW13" s="569" t="e">
        <f t="shared" si="0"/>
        <v>#REF!</v>
      </c>
      <c r="AX13" s="569" t="e">
        <f t="shared" si="23"/>
        <v>#REF!</v>
      </c>
      <c r="AY13" s="570">
        <v>8</v>
      </c>
      <c r="AZ13" s="114" t="e">
        <f t="shared" si="1"/>
        <v>#REF!</v>
      </c>
      <c r="BA13" s="114" t="e">
        <f t="shared" si="2"/>
        <v>#REF!</v>
      </c>
      <c r="BB13" s="114" t="e">
        <f t="shared" si="16"/>
        <v>#REF!</v>
      </c>
      <c r="BC13" s="114" t="e">
        <f t="shared" si="17"/>
        <v>#REF!</v>
      </c>
      <c r="BD13" s="557"/>
    </row>
    <row r="14" spans="1:56">
      <c r="B14" s="570">
        <v>9</v>
      </c>
      <c r="C14" s="570" t="e">
        <f>#REF!</f>
        <v>#REF!</v>
      </c>
      <c r="D14" s="570"/>
      <c r="E14" s="570">
        <v>23</v>
      </c>
      <c r="F14" s="570">
        <v>4</v>
      </c>
      <c r="G14" s="570" t="e">
        <f t="shared" si="18"/>
        <v>#REF!</v>
      </c>
      <c r="H14" s="570">
        <f t="shared" si="27"/>
        <v>209</v>
      </c>
      <c r="I14" s="570">
        <f t="shared" si="27"/>
        <v>2</v>
      </c>
      <c r="J14" s="570"/>
      <c r="K14" s="570">
        <f t="shared" si="24"/>
        <v>211</v>
      </c>
      <c r="L14" s="569" t="e">
        <f>IF(K14&gt;200,#REF!,IF(FCR5a!K14&gt;150,#REF!,IF(K14&gt;100,#REF!,IF(FCR5a!K14&gt;50,#REF!,#REF!))))*K14*$E$1</f>
        <v>#REF!</v>
      </c>
      <c r="M14" s="569" t="e">
        <f>IF(H14&gt;200,#REF!,IF(FCR5a!H14&gt;150,#REF!,IF(H14&gt;100,#REF!,IF(FCR5a!H14&gt;50,#REF!,#REF!))))*H14*$E$1</f>
        <v>#REF!</v>
      </c>
      <c r="N14" s="569" t="e">
        <f>IF(I14&gt;200,#REF!,IF(FCR5a!I14&gt;150,#REF!,IF(I14&gt;100,#REF!,IF(FCR5a!I14&gt;50,#REF!,#REF!))))*I14*$E$1</f>
        <v>#REF!</v>
      </c>
      <c r="O14" s="569" t="e">
        <f>IF(J14&gt;200,#REF!,IF(FCR5a!J14&gt;150,#REF!,IF(J14&gt;100,#REF!,IF(FCR5a!J14&gt;50,#REF!,#REF!))))*J14*$E$1</f>
        <v>#REF!</v>
      </c>
      <c r="P14" s="569">
        <f>+IF(K14&gt;200,S_!$F$5,IF(FCR5a!K14&gt;150,S_!#REF!,IF(FCR5a!K14&gt;100,S_!#REF!,IF(FCR5a!K14&gt;50,S_!#REF!,S_!#REF!))))*K14*$E$1</f>
        <v>0</v>
      </c>
      <c r="Q14" s="569">
        <f>+IF(K14&gt;200,S_!$F$5,IF(FCR5a!K14&gt;150,S_!#REF!,IF(FCR5a!K14&gt;100,S_!#REF!,IF(FCR5a!K14&gt;50,S_!#REF!,S_!#REF!))))*IF(K14&gt;200,S_!$F$9,IF(FCR5a!K14&gt;150,S_!#REF!,IF(FCR5a!K14&gt;100,S_!#REF!,IF(FCR5a!K14&gt;50,S_!#REF!,S_!#REF!))))*K14*$E$1</f>
        <v>0</v>
      </c>
      <c r="R14" s="569" t="e">
        <f>+IF(K14&gt;200,S_!$F$5,IF(FCR5a!K14&gt;150,S_!#REF!,IF(FCR5a!K14&gt;100,S_!#REF!,IF(FCR5a!K14&gt;50,S_!#REF!,S_!#REF!))))*IF(K14&gt;200,S_!#REF!,IF(FCR5a!K14&gt;150,S_!#REF!,IF(FCR5a!K14&gt;100,S_!#REF!,IF(FCR5a!K14&gt;50,S_!#REF!,S_!#REF!))))*K14*$E$1</f>
        <v>#REF!</v>
      </c>
      <c r="S14" s="569" t="e">
        <f>+IF(K14&gt;200,S_!$F$5,IF(FCR5a!K14&gt;150,S_!#REF!,IF(FCR5a!K14&gt;100,S_!#REF!,IF(FCR5a!K14&gt;50,S_!#REF!,S_!#REF!))))*IF(K14&gt;200,S_!#REF!,IF(FCR5a!K14&gt;150,S_!#REF!,IF(FCR5a!K14&gt;100,S_!#REF!,IF(FCR5a!K14&gt;50,S_!#REF!,S_!#REF!))))*K14*$E$1</f>
        <v>#REF!</v>
      </c>
      <c r="T14" s="569">
        <f>+IF(K14&gt;200,S_!$F$5,IF(FCR5a!K14&gt;150,S_!#REF!,IF(FCR5a!K14&gt;100,S_!#REF!,IF(FCR5a!K14&gt;50,S_!#REF!,S_!#REF!))))*IF(K14&gt;200,S_!$F$22,IF(FCR5a!K14&gt;150,S_!#REF!,IF(FCR5a!K14&gt;100,S_!#REF!,IF(FCR5a!K14&gt;50,S_!#REF!,S_!#REF!))))*K14*$E$1</f>
        <v>0</v>
      </c>
      <c r="U14" s="569" t="e">
        <f>#REF!*$D$1*$E$1</f>
        <v>#REF!</v>
      </c>
      <c r="V14" s="569" t="e">
        <f>SUM(D14:F14)*#REF!/(60-B14)</f>
        <v>#REF!</v>
      </c>
      <c r="W14" s="569" t="e">
        <f t="shared" si="25"/>
        <v>#REF!</v>
      </c>
      <c r="X14" s="569" t="e">
        <f>#REF!*$D$1*$E$1</f>
        <v>#REF!</v>
      </c>
      <c r="Y14" s="569" t="e">
        <f>#REF!*$D$1*$E$1</f>
        <v>#REF!</v>
      </c>
      <c r="Z14" s="569" t="e">
        <f>IF(H14&gt;200,#REF!,IF(FCR5a!H14&gt;150,#REF!,IF(FCR5a!H14&gt;100,#REF!,IF(FCR5a!H14&gt;50,#REF!,#REF!))))*H14</f>
        <v>#REF!</v>
      </c>
      <c r="AA14" s="569" t="e">
        <f>IF(I14&gt;200,#REF!,IF(FCR5a!I14&gt;150,#REF!,IF(FCR5a!I14&gt;100,#REF!,IF(FCR5a!I14&gt;50,#REF!,#REF!))))*I14</f>
        <v>#REF!</v>
      </c>
      <c r="AB14" s="569" t="e">
        <f>IF(J14&gt;200,#REF!,IF(FCR5a!J14&gt;150,#REF!,IF(FCR5a!J14&gt;100,#REF!,IF(FCR5a!J14&gt;50,#REF!,#REF!))))*J14</f>
        <v>#REF!</v>
      </c>
      <c r="AC14" s="569" t="e">
        <f>IF(H14&gt;200,#REF!,IF(FCR5a!H14&gt;150,#REF!,IF(FCR5a!H14&gt;100,#REF!,IF(FCR5a!H14&gt;50,#REF!,#REF!))))*H14</f>
        <v>#REF!</v>
      </c>
      <c r="AD14" s="569" t="e">
        <f>IF(I14&gt;200,#REF!,IF(FCR5a!I14&gt;150,#REF!,IF(FCR5a!I14&gt;100,#REF!,IF(FCR5a!I14&gt;50,#REF!,#REF!))))*I14</f>
        <v>#REF!</v>
      </c>
      <c r="AE14" s="569" t="e">
        <f>IF(J14&gt;200,#REF!,IF(FCR5a!J14&gt;150,#REF!,IF(FCR5a!J14&gt;100,#REF!,IF(FCR5a!J14&gt;50,#REF!,#REF!))))*J14</f>
        <v>#REF!</v>
      </c>
      <c r="AF14" s="671" t="e">
        <f t="shared" si="3"/>
        <v>#REF!</v>
      </c>
      <c r="AG14" s="671" t="e">
        <f t="shared" si="4"/>
        <v>#REF!</v>
      </c>
      <c r="AH14" s="569" t="e">
        <f t="shared" si="5"/>
        <v>#REF!</v>
      </c>
      <c r="AI14" s="569" t="e">
        <f t="shared" si="19"/>
        <v>#REF!</v>
      </c>
      <c r="AJ14" s="569" t="e">
        <f t="shared" si="6"/>
        <v>#REF!</v>
      </c>
      <c r="AK14" s="671" t="e">
        <f t="shared" si="7"/>
        <v>#REF!</v>
      </c>
      <c r="AL14" s="569" t="e">
        <f t="shared" si="8"/>
        <v>#REF!</v>
      </c>
      <c r="AM14" s="569" t="e">
        <f t="shared" si="26"/>
        <v>#REF!</v>
      </c>
      <c r="AN14" s="671" t="e">
        <f t="shared" si="9"/>
        <v>#REF!</v>
      </c>
      <c r="AO14" s="671" t="e">
        <f t="shared" si="10"/>
        <v>#REF!</v>
      </c>
      <c r="AP14" s="569" t="e">
        <f t="shared" si="11"/>
        <v>#REF!</v>
      </c>
      <c r="AQ14" s="569" t="e">
        <f t="shared" si="21"/>
        <v>#REF!</v>
      </c>
      <c r="AR14" s="671" t="e">
        <f t="shared" si="12"/>
        <v>#REF!</v>
      </c>
      <c r="AS14" s="671" t="e">
        <f t="shared" si="13"/>
        <v>#REF!</v>
      </c>
      <c r="AT14" s="671" t="e">
        <f t="shared" si="14"/>
        <v>#REF!</v>
      </c>
      <c r="AU14" s="569" t="e">
        <f t="shared" si="22"/>
        <v>#REF!</v>
      </c>
      <c r="AV14" s="569" t="e">
        <f t="shared" si="15"/>
        <v>#REF!</v>
      </c>
      <c r="AW14" s="569" t="e">
        <f t="shared" si="0"/>
        <v>#REF!</v>
      </c>
      <c r="AX14" s="569" t="e">
        <f t="shared" si="23"/>
        <v>#REF!</v>
      </c>
      <c r="AY14" s="570">
        <v>9</v>
      </c>
      <c r="AZ14" s="114" t="e">
        <f t="shared" si="1"/>
        <v>#REF!</v>
      </c>
      <c r="BA14" s="114" t="e">
        <f t="shared" si="2"/>
        <v>#REF!</v>
      </c>
      <c r="BB14" s="114" t="e">
        <f t="shared" si="16"/>
        <v>#REF!</v>
      </c>
      <c r="BC14" s="114" t="e">
        <f t="shared" si="17"/>
        <v>#REF!</v>
      </c>
      <c r="BD14" s="557"/>
    </row>
    <row r="15" spans="1:56">
      <c r="B15" s="570">
        <v>10</v>
      </c>
      <c r="C15" s="570"/>
      <c r="D15" s="570"/>
      <c r="E15" s="570"/>
      <c r="F15" s="570"/>
      <c r="G15" s="570" t="e">
        <f t="shared" si="18"/>
        <v>#REF!</v>
      </c>
      <c r="H15" s="570">
        <f t="shared" si="27"/>
        <v>209</v>
      </c>
      <c r="I15" s="570">
        <f t="shared" si="27"/>
        <v>25</v>
      </c>
      <c r="J15" s="570">
        <f t="shared" si="27"/>
        <v>4</v>
      </c>
      <c r="K15" s="570">
        <f t="shared" si="24"/>
        <v>238</v>
      </c>
      <c r="L15" s="569" t="e">
        <f>IF(K15&gt;200,#REF!,IF(FCR5a!K15&gt;150,#REF!,IF(K15&gt;100,#REF!,IF(FCR5a!K15&gt;50,#REF!,#REF!))))*K15*$E$1</f>
        <v>#REF!</v>
      </c>
      <c r="M15" s="569" t="e">
        <f>IF(H15&gt;200,#REF!,IF(FCR5a!H15&gt;150,#REF!,IF(H15&gt;100,#REF!,IF(FCR5a!H15&gt;50,#REF!,#REF!))))*H15*$E$1</f>
        <v>#REF!</v>
      </c>
      <c r="N15" s="569" t="e">
        <f>IF(I15&gt;200,#REF!,IF(FCR5a!I15&gt;150,#REF!,IF(I15&gt;100,#REF!,IF(FCR5a!I15&gt;50,#REF!,#REF!))))*I15*$E$1</f>
        <v>#REF!</v>
      </c>
      <c r="O15" s="569" t="e">
        <f>IF(J15&gt;200,#REF!,IF(FCR5a!J15&gt;150,#REF!,IF(J15&gt;100,#REF!,IF(FCR5a!J15&gt;50,#REF!,#REF!))))*J15*$E$1</f>
        <v>#REF!</v>
      </c>
      <c r="P15" s="569">
        <f>+IF(K15&gt;200,S_!$F$5,IF(FCR5a!K15&gt;150,S_!#REF!,IF(FCR5a!K15&gt;100,S_!#REF!,IF(FCR5a!K15&gt;50,S_!#REF!,S_!#REF!))))*K15*$E$1</f>
        <v>0</v>
      </c>
      <c r="Q15" s="569">
        <f>+IF(K15&gt;200,S_!$F$5,IF(FCR5a!K15&gt;150,S_!#REF!,IF(FCR5a!K15&gt;100,S_!#REF!,IF(FCR5a!K15&gt;50,S_!#REF!,S_!#REF!))))*IF(K15&gt;200,S_!$F$9,IF(FCR5a!K15&gt;150,S_!#REF!,IF(FCR5a!K15&gt;100,S_!#REF!,IF(FCR5a!K15&gt;50,S_!#REF!,S_!#REF!))))*K15*$E$1</f>
        <v>0</v>
      </c>
      <c r="R15" s="569" t="e">
        <f>+IF(K15&gt;200,S_!$F$5,IF(FCR5a!K15&gt;150,S_!#REF!,IF(FCR5a!K15&gt;100,S_!#REF!,IF(FCR5a!K15&gt;50,S_!#REF!,S_!#REF!))))*IF(K15&gt;200,S_!#REF!,IF(FCR5a!K15&gt;150,S_!#REF!,IF(FCR5a!K15&gt;100,S_!#REF!,IF(FCR5a!K15&gt;50,S_!#REF!,S_!#REF!))))*K15*$E$1</f>
        <v>#REF!</v>
      </c>
      <c r="S15" s="569" t="e">
        <f>+IF(K15&gt;200,S_!$F$5,IF(FCR5a!K15&gt;150,S_!#REF!,IF(FCR5a!K15&gt;100,S_!#REF!,IF(FCR5a!K15&gt;50,S_!#REF!,S_!#REF!))))*IF(K15&gt;200,S_!#REF!,IF(FCR5a!K15&gt;150,S_!#REF!,IF(FCR5a!K15&gt;100,S_!#REF!,IF(FCR5a!K15&gt;50,S_!#REF!,S_!#REF!))))*K15*$E$1</f>
        <v>#REF!</v>
      </c>
      <c r="T15" s="569">
        <f>+IF(K15&gt;200,S_!$F$5,IF(FCR5a!K15&gt;150,S_!#REF!,IF(FCR5a!K15&gt;100,S_!#REF!,IF(FCR5a!K15&gt;50,S_!#REF!,S_!#REF!))))*IF(K15&gt;200,S_!$F$22,IF(FCR5a!K15&gt;150,S_!#REF!,IF(FCR5a!K15&gt;100,S_!#REF!,IF(FCR5a!K15&gt;50,S_!#REF!,S_!#REF!))))*K15*$E$1</f>
        <v>0</v>
      </c>
      <c r="U15" s="569" t="e">
        <f>#REF!*$D$1*$E$1</f>
        <v>#REF!</v>
      </c>
      <c r="V15" s="569" t="e">
        <f>SUM(D15:F15)*#REF!/(60-B15)</f>
        <v>#REF!</v>
      </c>
      <c r="W15" s="569" t="e">
        <f t="shared" si="25"/>
        <v>#REF!</v>
      </c>
      <c r="X15" s="569"/>
      <c r="Y15" s="569" t="e">
        <f>#REF!*$D$1*$E$1</f>
        <v>#REF!</v>
      </c>
      <c r="Z15" s="569" t="e">
        <f>IF(H15&gt;200,#REF!,IF(FCR5a!H15&gt;150,#REF!,IF(FCR5a!H15&gt;100,#REF!,IF(FCR5a!H15&gt;50,#REF!,#REF!))))*H15</f>
        <v>#REF!</v>
      </c>
      <c r="AA15" s="569" t="e">
        <f>IF(I15&gt;200,#REF!,IF(FCR5a!I15&gt;150,#REF!,IF(FCR5a!I15&gt;100,#REF!,IF(FCR5a!I15&gt;50,#REF!,#REF!))))*I15</f>
        <v>#REF!</v>
      </c>
      <c r="AB15" s="569" t="e">
        <f>IF(J15&gt;200,#REF!,IF(FCR5a!J15&gt;150,#REF!,IF(FCR5a!J15&gt;100,#REF!,IF(FCR5a!J15&gt;50,#REF!,#REF!))))*J15</f>
        <v>#REF!</v>
      </c>
      <c r="AC15" s="569" t="e">
        <f>IF(H15&gt;200,#REF!,IF(FCR5a!H15&gt;150,#REF!,IF(FCR5a!H15&gt;100,#REF!,IF(FCR5a!H15&gt;50,#REF!,#REF!))))*H15</f>
        <v>#REF!</v>
      </c>
      <c r="AD15" s="569" t="e">
        <f>IF(I15&gt;200,#REF!,IF(FCR5a!I15&gt;150,#REF!,IF(FCR5a!I15&gt;100,#REF!,IF(FCR5a!I15&gt;50,#REF!,#REF!))))*I15</f>
        <v>#REF!</v>
      </c>
      <c r="AE15" s="569" t="e">
        <f>IF(J15&gt;200,#REF!,IF(FCR5a!J15&gt;150,#REF!,IF(FCR5a!J15&gt;100,#REF!,IF(FCR5a!J15&gt;50,#REF!,#REF!))))*J15</f>
        <v>#REF!</v>
      </c>
      <c r="AF15" s="671" t="e">
        <f t="shared" si="3"/>
        <v>#REF!</v>
      </c>
      <c r="AG15" s="671" t="e">
        <f t="shared" si="4"/>
        <v>#REF!</v>
      </c>
      <c r="AH15" s="569" t="e">
        <f t="shared" si="5"/>
        <v>#REF!</v>
      </c>
      <c r="AI15" s="569" t="e">
        <f t="shared" si="19"/>
        <v>#REF!</v>
      </c>
      <c r="AJ15" s="569" t="e">
        <f t="shared" si="6"/>
        <v>#REF!</v>
      </c>
      <c r="AK15" s="671" t="e">
        <f t="shared" si="7"/>
        <v>#REF!</v>
      </c>
      <c r="AL15" s="569" t="e">
        <f t="shared" si="8"/>
        <v>#REF!</v>
      </c>
      <c r="AM15" s="569" t="e">
        <f t="shared" si="26"/>
        <v>#REF!</v>
      </c>
      <c r="AN15" s="671" t="e">
        <f t="shared" si="9"/>
        <v>#REF!</v>
      </c>
      <c r="AO15" s="671" t="e">
        <f t="shared" si="10"/>
        <v>#REF!</v>
      </c>
      <c r="AP15" s="569" t="e">
        <f t="shared" si="11"/>
        <v>#REF!</v>
      </c>
      <c r="AQ15" s="569" t="e">
        <f t="shared" si="21"/>
        <v>#REF!</v>
      </c>
      <c r="AR15" s="671" t="e">
        <f t="shared" si="12"/>
        <v>#REF!</v>
      </c>
      <c r="AS15" s="671" t="e">
        <f t="shared" si="13"/>
        <v>#REF!</v>
      </c>
      <c r="AT15" s="671" t="e">
        <f t="shared" si="14"/>
        <v>#REF!</v>
      </c>
      <c r="AU15" s="569" t="e">
        <f t="shared" si="22"/>
        <v>#REF!</v>
      </c>
      <c r="AV15" s="569" t="e">
        <f t="shared" si="15"/>
        <v>#REF!</v>
      </c>
      <c r="AW15" s="569" t="e">
        <f t="shared" si="0"/>
        <v>#REF!</v>
      </c>
      <c r="AX15" s="569" t="e">
        <f t="shared" si="23"/>
        <v>#REF!</v>
      </c>
      <c r="AY15" s="570">
        <v>10</v>
      </c>
      <c r="AZ15" s="114" t="e">
        <f t="shared" si="1"/>
        <v>#REF!</v>
      </c>
      <c r="BA15" s="114" t="e">
        <f t="shared" si="2"/>
        <v>#REF!</v>
      </c>
      <c r="BB15" s="114" t="e">
        <f t="shared" si="16"/>
        <v>#REF!</v>
      </c>
      <c r="BC15" s="114" t="e">
        <f t="shared" si="17"/>
        <v>#REF!</v>
      </c>
      <c r="BD15" s="557"/>
    </row>
    <row r="16" spans="1:56">
      <c r="B16" s="570">
        <v>11</v>
      </c>
      <c r="C16" s="570"/>
      <c r="D16" s="570"/>
      <c r="E16" s="570"/>
      <c r="F16" s="570"/>
      <c r="G16" s="570" t="e">
        <f t="shared" si="18"/>
        <v>#REF!</v>
      </c>
      <c r="H16" s="570">
        <f t="shared" si="27"/>
        <v>209</v>
      </c>
      <c r="I16" s="570">
        <f t="shared" si="27"/>
        <v>25</v>
      </c>
      <c r="J16" s="570">
        <f t="shared" si="27"/>
        <v>4</v>
      </c>
      <c r="K16" s="570">
        <f t="shared" si="24"/>
        <v>238</v>
      </c>
      <c r="L16" s="569" t="e">
        <f>IF(K16&gt;200,#REF!,IF(FCR5a!K16&gt;150,#REF!,IF(K16&gt;100,#REF!,IF(FCR5a!K16&gt;50,#REF!,#REF!))))*K16*$E$1</f>
        <v>#REF!</v>
      </c>
      <c r="M16" s="569" t="e">
        <f>IF(H16&gt;200,#REF!,IF(FCR5a!H16&gt;150,#REF!,IF(H16&gt;100,#REF!,IF(FCR5a!H16&gt;50,#REF!,#REF!))))*H16*$E$1</f>
        <v>#REF!</v>
      </c>
      <c r="N16" s="569" t="e">
        <f>IF(I16&gt;200,#REF!,IF(FCR5a!I16&gt;150,#REF!,IF(I16&gt;100,#REF!,IF(FCR5a!I16&gt;50,#REF!,#REF!))))*I16*$E$1</f>
        <v>#REF!</v>
      </c>
      <c r="O16" s="569" t="e">
        <f>IF(J16&gt;200,#REF!,IF(FCR5a!J16&gt;150,#REF!,IF(J16&gt;100,#REF!,IF(FCR5a!J16&gt;50,#REF!,#REF!))))*J16*$E$1</f>
        <v>#REF!</v>
      </c>
      <c r="P16" s="569">
        <f>+IF(K16&gt;200,S_!$F$5,IF(FCR5a!K16&gt;150,S_!#REF!,IF(FCR5a!K16&gt;100,S_!#REF!,IF(FCR5a!K16&gt;50,S_!#REF!,S_!#REF!))))*K16*$E$1</f>
        <v>0</v>
      </c>
      <c r="Q16" s="569">
        <f>+IF(K16&gt;200,S_!$F$5,IF(FCR5a!K16&gt;150,S_!#REF!,IF(FCR5a!K16&gt;100,S_!#REF!,IF(FCR5a!K16&gt;50,S_!#REF!,S_!#REF!))))*IF(K16&gt;200,S_!$F$9,IF(FCR5a!K16&gt;150,S_!#REF!,IF(FCR5a!K16&gt;100,S_!#REF!,IF(FCR5a!K16&gt;50,S_!#REF!,S_!#REF!))))*K16*$E$1</f>
        <v>0</v>
      </c>
      <c r="R16" s="569" t="e">
        <f>+IF(K16&gt;200,S_!$F$5,IF(FCR5a!K16&gt;150,S_!#REF!,IF(FCR5a!K16&gt;100,S_!#REF!,IF(FCR5a!K16&gt;50,S_!#REF!,S_!#REF!))))*IF(K16&gt;200,S_!#REF!,IF(FCR5a!K16&gt;150,S_!#REF!,IF(FCR5a!K16&gt;100,S_!#REF!,IF(FCR5a!K16&gt;50,S_!#REF!,S_!#REF!))))*K16*$E$1</f>
        <v>#REF!</v>
      </c>
      <c r="S16" s="569" t="e">
        <f>+IF(K16&gt;200,S_!$F$5,IF(FCR5a!K16&gt;150,S_!#REF!,IF(FCR5a!K16&gt;100,S_!#REF!,IF(FCR5a!K16&gt;50,S_!#REF!,S_!#REF!))))*IF(K16&gt;200,S_!#REF!,IF(FCR5a!K16&gt;150,S_!#REF!,IF(FCR5a!K16&gt;100,S_!#REF!,IF(FCR5a!K16&gt;50,S_!#REF!,S_!#REF!))))*K16*$E$1</f>
        <v>#REF!</v>
      </c>
      <c r="T16" s="569">
        <f>+IF(K16&gt;200,S_!$F$5,IF(FCR5a!K16&gt;150,S_!#REF!,IF(FCR5a!K16&gt;100,S_!#REF!,IF(FCR5a!K16&gt;50,S_!#REF!,S_!#REF!))))*IF(K16&gt;200,S_!$F$22,IF(FCR5a!K16&gt;150,S_!#REF!,IF(FCR5a!K16&gt;100,S_!#REF!,IF(FCR5a!K16&gt;50,S_!#REF!,S_!#REF!))))*K16*$E$1</f>
        <v>0</v>
      </c>
      <c r="U16" s="569" t="e">
        <f>#REF!*$D$1*$E$1</f>
        <v>#REF!</v>
      </c>
      <c r="V16" s="569" t="e">
        <f>SUM(D16:F16)*#REF!/(60-B16)</f>
        <v>#REF!</v>
      </c>
      <c r="W16" s="569" t="e">
        <f t="shared" si="25"/>
        <v>#REF!</v>
      </c>
      <c r="X16" s="569"/>
      <c r="Y16" s="569" t="e">
        <f>#REF!*$D$1*$E$1</f>
        <v>#REF!</v>
      </c>
      <c r="Z16" s="569" t="e">
        <f>IF(H16&gt;200,#REF!,IF(FCR5a!H16&gt;150,#REF!,IF(FCR5a!H16&gt;100,#REF!,IF(FCR5a!H16&gt;50,#REF!,#REF!))))*H16</f>
        <v>#REF!</v>
      </c>
      <c r="AA16" s="569" t="e">
        <f>IF(I16&gt;200,#REF!,IF(FCR5a!I16&gt;150,#REF!,IF(FCR5a!I16&gt;100,#REF!,IF(FCR5a!I16&gt;50,#REF!,#REF!))))*I16</f>
        <v>#REF!</v>
      </c>
      <c r="AB16" s="569" t="e">
        <f>IF(J16&gt;200,#REF!,IF(FCR5a!J16&gt;150,#REF!,IF(FCR5a!J16&gt;100,#REF!,IF(FCR5a!J16&gt;50,#REF!,#REF!))))*J16</f>
        <v>#REF!</v>
      </c>
      <c r="AC16" s="569" t="e">
        <f>IF(H16&gt;200,#REF!,IF(FCR5a!H16&gt;150,#REF!,IF(FCR5a!H16&gt;100,#REF!,IF(FCR5a!H16&gt;50,#REF!,#REF!))))*H16</f>
        <v>#REF!</v>
      </c>
      <c r="AD16" s="569" t="e">
        <f>IF(I16&gt;200,#REF!,IF(FCR5a!I16&gt;150,#REF!,IF(FCR5a!I16&gt;100,#REF!,IF(FCR5a!I16&gt;50,#REF!,#REF!))))*I16</f>
        <v>#REF!</v>
      </c>
      <c r="AE16" s="569" t="e">
        <f>IF(J16&gt;200,#REF!,IF(FCR5a!J16&gt;150,#REF!,IF(FCR5a!J16&gt;100,#REF!,IF(FCR5a!J16&gt;50,#REF!,#REF!))))*J16</f>
        <v>#REF!</v>
      </c>
      <c r="AF16" s="671" t="e">
        <f t="shared" si="3"/>
        <v>#REF!</v>
      </c>
      <c r="AG16" s="671" t="e">
        <f t="shared" si="4"/>
        <v>#REF!</v>
      </c>
      <c r="AH16" s="569" t="e">
        <f t="shared" si="5"/>
        <v>#REF!</v>
      </c>
      <c r="AI16" s="569" t="e">
        <f t="shared" si="19"/>
        <v>#REF!</v>
      </c>
      <c r="AJ16" s="569" t="e">
        <f t="shared" si="6"/>
        <v>#REF!</v>
      </c>
      <c r="AK16" s="671" t="e">
        <f t="shared" si="7"/>
        <v>#REF!</v>
      </c>
      <c r="AL16" s="569" t="e">
        <f t="shared" si="8"/>
        <v>#REF!</v>
      </c>
      <c r="AM16" s="569" t="e">
        <f t="shared" si="26"/>
        <v>#REF!</v>
      </c>
      <c r="AN16" s="671" t="e">
        <f t="shared" si="9"/>
        <v>#REF!</v>
      </c>
      <c r="AO16" s="671" t="e">
        <f t="shared" si="10"/>
        <v>#REF!</v>
      </c>
      <c r="AP16" s="569" t="e">
        <f t="shared" si="11"/>
        <v>#REF!</v>
      </c>
      <c r="AQ16" s="569" t="e">
        <f t="shared" si="21"/>
        <v>#REF!</v>
      </c>
      <c r="AR16" s="671" t="e">
        <f t="shared" si="12"/>
        <v>#REF!</v>
      </c>
      <c r="AS16" s="671" t="e">
        <f t="shared" si="13"/>
        <v>#REF!</v>
      </c>
      <c r="AT16" s="671" t="e">
        <f t="shared" si="14"/>
        <v>#REF!</v>
      </c>
      <c r="AU16" s="569" t="e">
        <f t="shared" si="22"/>
        <v>#REF!</v>
      </c>
      <c r="AV16" s="569" t="e">
        <f t="shared" si="15"/>
        <v>#REF!</v>
      </c>
      <c r="AW16" s="569" t="e">
        <f t="shared" si="0"/>
        <v>#REF!</v>
      </c>
      <c r="AX16" s="569" t="e">
        <f t="shared" si="23"/>
        <v>#REF!</v>
      </c>
      <c r="AY16" s="570">
        <v>11</v>
      </c>
      <c r="AZ16" s="114" t="e">
        <f t="shared" si="1"/>
        <v>#REF!</v>
      </c>
      <c r="BA16" s="114" t="e">
        <f t="shared" si="2"/>
        <v>#REF!</v>
      </c>
      <c r="BB16" s="114" t="e">
        <f t="shared" si="16"/>
        <v>#REF!</v>
      </c>
      <c r="BC16" s="114" t="e">
        <f t="shared" si="17"/>
        <v>#REF!</v>
      </c>
      <c r="BD16" s="557"/>
    </row>
    <row r="17" spans="2:56">
      <c r="B17" s="570">
        <v>12</v>
      </c>
      <c r="C17" s="570"/>
      <c r="D17" s="570"/>
      <c r="E17" s="570"/>
      <c r="F17" s="570"/>
      <c r="G17" s="570" t="e">
        <f t="shared" si="18"/>
        <v>#REF!</v>
      </c>
      <c r="H17" s="570">
        <f t="shared" si="27"/>
        <v>209</v>
      </c>
      <c r="I17" s="570">
        <f t="shared" si="27"/>
        <v>25</v>
      </c>
      <c r="J17" s="570">
        <f t="shared" si="27"/>
        <v>4</v>
      </c>
      <c r="K17" s="570">
        <f t="shared" si="24"/>
        <v>238</v>
      </c>
      <c r="L17" s="569" t="e">
        <f>IF(K17&gt;200,#REF!,IF(FCR5a!K17&gt;150,#REF!,IF(K17&gt;100,#REF!,IF(FCR5a!K17&gt;50,#REF!,#REF!))))*K17*$E$1</f>
        <v>#REF!</v>
      </c>
      <c r="M17" s="569" t="e">
        <f>IF(H17&gt;200,#REF!,IF(FCR5a!H17&gt;150,#REF!,IF(H17&gt;100,#REF!,IF(FCR5a!H17&gt;50,#REF!,#REF!))))*H17*$E$1</f>
        <v>#REF!</v>
      </c>
      <c r="N17" s="569" t="e">
        <f>IF(I17&gt;200,#REF!,IF(FCR5a!I17&gt;150,#REF!,IF(I17&gt;100,#REF!,IF(FCR5a!I17&gt;50,#REF!,#REF!))))*I17*$E$1</f>
        <v>#REF!</v>
      </c>
      <c r="O17" s="569" t="e">
        <f>IF(J17&gt;200,#REF!,IF(FCR5a!J17&gt;150,#REF!,IF(J17&gt;100,#REF!,IF(FCR5a!J17&gt;50,#REF!,#REF!))))*J17*$E$1</f>
        <v>#REF!</v>
      </c>
      <c r="P17" s="569">
        <f>+IF(K17&gt;200,S_!$F$5,IF(FCR5a!K17&gt;150,S_!#REF!,IF(FCR5a!K17&gt;100,S_!#REF!,IF(FCR5a!K17&gt;50,S_!#REF!,S_!#REF!))))*K17*$E$1</f>
        <v>0</v>
      </c>
      <c r="Q17" s="569">
        <f>+IF(K17&gt;200,S_!$F$5,IF(FCR5a!K17&gt;150,S_!#REF!,IF(FCR5a!K17&gt;100,S_!#REF!,IF(FCR5a!K17&gt;50,S_!#REF!,S_!#REF!))))*IF(K17&gt;200,S_!$F$9,IF(FCR5a!K17&gt;150,S_!#REF!,IF(FCR5a!K17&gt;100,S_!#REF!,IF(FCR5a!K17&gt;50,S_!#REF!,S_!#REF!))))*K17*$E$1</f>
        <v>0</v>
      </c>
      <c r="R17" s="569" t="e">
        <f>+IF(K17&gt;200,S_!$F$5,IF(FCR5a!K17&gt;150,S_!#REF!,IF(FCR5a!K17&gt;100,S_!#REF!,IF(FCR5a!K17&gt;50,S_!#REF!,S_!#REF!))))*IF(K17&gt;200,S_!#REF!,IF(FCR5a!K17&gt;150,S_!#REF!,IF(FCR5a!K17&gt;100,S_!#REF!,IF(FCR5a!K17&gt;50,S_!#REF!,S_!#REF!))))*K17*$E$1</f>
        <v>#REF!</v>
      </c>
      <c r="S17" s="569" t="e">
        <f>+IF(K17&gt;200,S_!$F$5,IF(FCR5a!K17&gt;150,S_!#REF!,IF(FCR5a!K17&gt;100,S_!#REF!,IF(FCR5a!K17&gt;50,S_!#REF!,S_!#REF!))))*IF(K17&gt;200,S_!#REF!,IF(FCR5a!K17&gt;150,S_!#REF!,IF(FCR5a!K17&gt;100,S_!#REF!,IF(FCR5a!K17&gt;50,S_!#REF!,S_!#REF!))))*K17*$E$1</f>
        <v>#REF!</v>
      </c>
      <c r="T17" s="569">
        <f>+IF(K17&gt;200,S_!$F$5,IF(FCR5a!K17&gt;150,S_!#REF!,IF(FCR5a!K17&gt;100,S_!#REF!,IF(FCR5a!K17&gt;50,S_!#REF!,S_!#REF!))))*IF(K17&gt;200,S_!$F$22,IF(FCR5a!K17&gt;150,S_!#REF!,IF(FCR5a!K17&gt;100,S_!#REF!,IF(FCR5a!K17&gt;50,S_!#REF!,S_!#REF!))))*K17*$E$1</f>
        <v>0</v>
      </c>
      <c r="U17" s="569" t="e">
        <f>#REF!*$D$1*$E$1</f>
        <v>#REF!</v>
      </c>
      <c r="V17" s="569" t="e">
        <f>SUM(D17:F17)*#REF!/(60-B17)</f>
        <v>#REF!</v>
      </c>
      <c r="W17" s="569" t="e">
        <f t="shared" si="25"/>
        <v>#REF!</v>
      </c>
      <c r="X17" s="569"/>
      <c r="Y17" s="569"/>
      <c r="Z17" s="569" t="e">
        <f>IF(H17&gt;200,#REF!,IF(FCR5a!H17&gt;150,#REF!,IF(FCR5a!H17&gt;100,#REF!,IF(FCR5a!H17&gt;50,#REF!,#REF!))))*H17</f>
        <v>#REF!</v>
      </c>
      <c r="AA17" s="569" t="e">
        <f>IF(I17&gt;200,#REF!,IF(FCR5a!I17&gt;150,#REF!,IF(FCR5a!I17&gt;100,#REF!,IF(FCR5a!I17&gt;50,#REF!,#REF!))))*I17</f>
        <v>#REF!</v>
      </c>
      <c r="AB17" s="569" t="e">
        <f>IF(J17&gt;200,#REF!,IF(FCR5a!J17&gt;150,#REF!,IF(FCR5a!J17&gt;100,#REF!,IF(FCR5a!J17&gt;50,#REF!,#REF!))))*J17</f>
        <v>#REF!</v>
      </c>
      <c r="AC17" s="569" t="e">
        <f>IF(H17&gt;200,#REF!,IF(FCR5a!H17&gt;150,#REF!,IF(FCR5a!H17&gt;100,#REF!,IF(FCR5a!H17&gt;50,#REF!,#REF!))))*H17</f>
        <v>#REF!</v>
      </c>
      <c r="AD17" s="569" t="e">
        <f>IF(I17&gt;200,#REF!,IF(FCR5a!I17&gt;150,#REF!,IF(FCR5a!I17&gt;100,#REF!,IF(FCR5a!I17&gt;50,#REF!,#REF!))))*I17</f>
        <v>#REF!</v>
      </c>
      <c r="AE17" s="569" t="e">
        <f>IF(J17&gt;200,#REF!,IF(FCR5a!J17&gt;150,#REF!,IF(FCR5a!J17&gt;100,#REF!,IF(FCR5a!J17&gt;50,#REF!,#REF!))))*J17</f>
        <v>#REF!</v>
      </c>
      <c r="AF17" s="671" t="e">
        <f t="shared" si="3"/>
        <v>#REF!</v>
      </c>
      <c r="AG17" s="671" t="e">
        <f t="shared" si="4"/>
        <v>#REF!</v>
      </c>
      <c r="AH17" s="569" t="e">
        <f>AF17-AG17</f>
        <v>#REF!</v>
      </c>
      <c r="AI17" s="569" t="e">
        <f t="shared" si="19"/>
        <v>#REF!</v>
      </c>
      <c r="AJ17" s="569" t="e">
        <f t="shared" si="6"/>
        <v>#REF!</v>
      </c>
      <c r="AK17" s="671">
        <f t="shared" si="7"/>
        <v>0</v>
      </c>
      <c r="AL17" s="569" t="e">
        <f t="shared" si="8"/>
        <v>#REF!</v>
      </c>
      <c r="AM17" s="569" t="e">
        <f t="shared" si="20"/>
        <v>#REF!</v>
      </c>
      <c r="AN17" s="671" t="e">
        <f t="shared" si="9"/>
        <v>#REF!</v>
      </c>
      <c r="AO17" s="671" t="e">
        <f t="shared" si="10"/>
        <v>#REF!</v>
      </c>
      <c r="AP17" s="569" t="e">
        <f t="shared" si="11"/>
        <v>#REF!</v>
      </c>
      <c r="AQ17" s="569" t="e">
        <f t="shared" si="21"/>
        <v>#REF!</v>
      </c>
      <c r="AR17" s="671" t="e">
        <f t="shared" si="12"/>
        <v>#REF!</v>
      </c>
      <c r="AS17" s="671" t="e">
        <f t="shared" si="13"/>
        <v>#REF!</v>
      </c>
      <c r="AT17" s="671" t="e">
        <f t="shared" si="14"/>
        <v>#REF!</v>
      </c>
      <c r="AU17" s="569" t="e">
        <f t="shared" si="22"/>
        <v>#REF!</v>
      </c>
      <c r="AV17" s="569" t="e">
        <f t="shared" si="15"/>
        <v>#REF!</v>
      </c>
      <c r="AW17" s="569" t="e">
        <f t="shared" si="0"/>
        <v>#REF!</v>
      </c>
      <c r="AX17" s="569" t="e">
        <f>AW17+AX16</f>
        <v>#REF!</v>
      </c>
      <c r="AY17" s="570">
        <v>12</v>
      </c>
      <c r="AZ17" s="114" t="e">
        <f t="shared" si="1"/>
        <v>#REF!</v>
      </c>
      <c r="BA17" s="114" t="e">
        <f t="shared" si="2"/>
        <v>#REF!</v>
      </c>
      <c r="BB17" s="114" t="e">
        <f t="shared" si="16"/>
        <v>#REF!</v>
      </c>
      <c r="BC17" s="114" t="e">
        <f t="shared" si="17"/>
        <v>#REF!</v>
      </c>
      <c r="BD17" s="557"/>
    </row>
    <row r="18" spans="2:56">
      <c r="B18" s="570">
        <v>13</v>
      </c>
      <c r="C18" s="570"/>
      <c r="D18" s="570"/>
      <c r="E18" s="570"/>
      <c r="F18" s="570"/>
      <c r="G18" s="570" t="e">
        <f t="shared" si="18"/>
        <v>#REF!</v>
      </c>
      <c r="H18" s="570">
        <f t="shared" si="27"/>
        <v>209</v>
      </c>
      <c r="I18" s="570">
        <f t="shared" si="27"/>
        <v>25</v>
      </c>
      <c r="J18" s="570">
        <f t="shared" si="27"/>
        <v>4</v>
      </c>
      <c r="K18" s="570">
        <f t="shared" si="24"/>
        <v>238</v>
      </c>
      <c r="L18" s="569" t="e">
        <f>IF(K18&gt;200,#REF!,IF(FCR5a!K18&gt;150,#REF!,IF(K18&gt;100,#REF!,IF(FCR5a!K18&gt;50,#REF!,#REF!))))*K18*$E$1</f>
        <v>#REF!</v>
      </c>
      <c r="M18" s="569" t="e">
        <f>IF(H18&gt;200,#REF!,IF(FCR5a!H18&gt;150,#REF!,IF(H18&gt;100,#REF!,IF(FCR5a!H18&gt;50,#REF!,#REF!))))*H18*$E$1</f>
        <v>#REF!</v>
      </c>
      <c r="N18" s="569" t="e">
        <f>IF(I18&gt;200,#REF!,IF(FCR5a!I18&gt;150,#REF!,IF(I18&gt;100,#REF!,IF(FCR5a!I18&gt;50,#REF!,#REF!))))*I18*$E$1</f>
        <v>#REF!</v>
      </c>
      <c r="O18" s="569" t="e">
        <f>IF(J18&gt;200,#REF!,IF(FCR5a!J18&gt;150,#REF!,IF(J18&gt;100,#REF!,IF(FCR5a!J18&gt;50,#REF!,#REF!))))*J18*$E$1</f>
        <v>#REF!</v>
      </c>
      <c r="P18" s="569">
        <f>+IF(K18&gt;200,S_!$F$5,IF(FCR5a!K18&gt;150,S_!#REF!,IF(FCR5a!K18&gt;100,S_!#REF!,IF(FCR5a!K18&gt;50,S_!#REF!,S_!#REF!))))*K18*$E$1</f>
        <v>0</v>
      </c>
      <c r="Q18" s="569">
        <f>+IF(K18&gt;200,S_!$F$5,IF(FCR5a!K18&gt;150,S_!#REF!,IF(FCR5a!K18&gt;100,S_!#REF!,IF(FCR5a!K18&gt;50,S_!#REF!,S_!#REF!))))*IF(K18&gt;200,S_!$F$9,IF(FCR5a!K18&gt;150,S_!#REF!,IF(FCR5a!K18&gt;100,S_!#REF!,IF(FCR5a!K18&gt;50,S_!#REF!,S_!#REF!))))*K18*$E$1</f>
        <v>0</v>
      </c>
      <c r="R18" s="569" t="e">
        <f>+IF(K18&gt;200,S_!$F$5,IF(FCR5a!K18&gt;150,S_!#REF!,IF(FCR5a!K18&gt;100,S_!#REF!,IF(FCR5a!K18&gt;50,S_!#REF!,S_!#REF!))))*IF(K18&gt;200,S_!#REF!,IF(FCR5a!K18&gt;150,S_!#REF!,IF(FCR5a!K18&gt;100,S_!#REF!,IF(FCR5a!K18&gt;50,S_!#REF!,S_!#REF!))))*K18*$E$1</f>
        <v>#REF!</v>
      </c>
      <c r="S18" s="569" t="e">
        <f>+IF(K18&gt;200,S_!$F$5,IF(FCR5a!K18&gt;150,S_!#REF!,IF(FCR5a!K18&gt;100,S_!#REF!,IF(FCR5a!K18&gt;50,S_!#REF!,S_!#REF!))))*IF(K18&gt;200,S_!#REF!,IF(FCR5a!K18&gt;150,S_!#REF!,IF(FCR5a!K18&gt;100,S_!#REF!,IF(FCR5a!K18&gt;50,S_!#REF!,S_!#REF!))))*K18*$E$1</f>
        <v>#REF!</v>
      </c>
      <c r="T18" s="569">
        <f>+IF(K18&gt;200,S_!$F$5,IF(FCR5a!K18&gt;150,S_!#REF!,IF(FCR5a!K18&gt;100,S_!#REF!,IF(FCR5a!K18&gt;50,S_!#REF!,S_!#REF!))))*IF(K18&gt;200,S_!$F$22,IF(FCR5a!K18&gt;150,S_!#REF!,IF(FCR5a!K18&gt;100,S_!#REF!,IF(FCR5a!K18&gt;50,S_!#REF!,S_!#REF!))))*K18*$E$1</f>
        <v>0</v>
      </c>
      <c r="U18" s="569" t="e">
        <f>#REF!*$D$1*$E$1</f>
        <v>#REF!</v>
      </c>
      <c r="V18" s="569" t="e">
        <f>SUM(D18:F18)*#REF!/(60-B18)</f>
        <v>#REF!</v>
      </c>
      <c r="W18" s="569" t="e">
        <f t="shared" si="25"/>
        <v>#REF!</v>
      </c>
      <c r="X18" s="569"/>
      <c r="Y18" s="569"/>
      <c r="Z18" s="569" t="e">
        <f>IF(H18&gt;200,#REF!,IF(FCR5a!H18&gt;150,#REF!,IF(FCR5a!H18&gt;100,#REF!,IF(FCR5a!H18&gt;50,#REF!,#REF!))))*H18</f>
        <v>#REF!</v>
      </c>
      <c r="AA18" s="569" t="e">
        <f>IF(I18&gt;200,#REF!,IF(FCR5a!I18&gt;150,#REF!,IF(FCR5a!I18&gt;100,#REF!,IF(FCR5a!I18&gt;50,#REF!,#REF!))))*I18</f>
        <v>#REF!</v>
      </c>
      <c r="AB18" s="569" t="e">
        <f>IF(J18&gt;200,#REF!,IF(FCR5a!J18&gt;150,#REF!,IF(FCR5a!J18&gt;100,#REF!,IF(FCR5a!J18&gt;50,#REF!,#REF!))))*J18</f>
        <v>#REF!</v>
      </c>
      <c r="AC18" s="569" t="e">
        <f>IF(H18&gt;200,#REF!,IF(FCR5a!H18&gt;150,#REF!,IF(FCR5a!H18&gt;100,#REF!,IF(FCR5a!H18&gt;50,#REF!,#REF!))))*H18</f>
        <v>#REF!</v>
      </c>
      <c r="AD18" s="569" t="e">
        <f>IF(I18&gt;200,#REF!,IF(FCR5a!I18&gt;150,#REF!,IF(FCR5a!I18&gt;100,#REF!,IF(FCR5a!I18&gt;50,#REF!,#REF!))))*I18</f>
        <v>#REF!</v>
      </c>
      <c r="AE18" s="569" t="e">
        <f>IF(J18&gt;200,#REF!,IF(FCR5a!J18&gt;150,#REF!,IF(FCR5a!J18&gt;100,#REF!,IF(FCR5a!J18&gt;50,#REF!,#REF!))))*J18</f>
        <v>#REF!</v>
      </c>
      <c r="AF18" s="671" t="e">
        <f t="shared" si="3"/>
        <v>#REF!</v>
      </c>
      <c r="AG18" s="671" t="e">
        <f t="shared" si="4"/>
        <v>#REF!</v>
      </c>
      <c r="AH18" s="569" t="e">
        <f t="shared" si="5"/>
        <v>#REF!</v>
      </c>
      <c r="AI18" s="569" t="e">
        <f t="shared" si="19"/>
        <v>#REF!</v>
      </c>
      <c r="AJ18" s="569" t="e">
        <f t="shared" si="6"/>
        <v>#REF!</v>
      </c>
      <c r="AK18" s="671">
        <f t="shared" si="7"/>
        <v>0</v>
      </c>
      <c r="AL18" s="569" t="e">
        <f t="shared" si="8"/>
        <v>#REF!</v>
      </c>
      <c r="AM18" s="569" t="e">
        <f t="shared" si="20"/>
        <v>#REF!</v>
      </c>
      <c r="AN18" s="671" t="e">
        <f t="shared" si="9"/>
        <v>#REF!</v>
      </c>
      <c r="AO18" s="671" t="e">
        <f t="shared" si="10"/>
        <v>#REF!</v>
      </c>
      <c r="AP18" s="569" t="e">
        <f t="shared" si="11"/>
        <v>#REF!</v>
      </c>
      <c r="AQ18" s="569" t="e">
        <f t="shared" si="21"/>
        <v>#REF!</v>
      </c>
      <c r="AR18" s="671" t="e">
        <f t="shared" si="12"/>
        <v>#REF!</v>
      </c>
      <c r="AS18" s="671" t="e">
        <f t="shared" si="13"/>
        <v>#REF!</v>
      </c>
      <c r="AT18" s="671" t="e">
        <f t="shared" si="14"/>
        <v>#REF!</v>
      </c>
      <c r="AU18" s="569" t="e">
        <f t="shared" si="22"/>
        <v>#REF!</v>
      </c>
      <c r="AV18" s="569" t="e">
        <f t="shared" si="15"/>
        <v>#REF!</v>
      </c>
      <c r="AW18" s="569" t="e">
        <f t="shared" si="0"/>
        <v>#REF!</v>
      </c>
      <c r="AX18" s="569" t="e">
        <f t="shared" si="23"/>
        <v>#REF!</v>
      </c>
      <c r="AY18" s="570">
        <v>13</v>
      </c>
      <c r="AZ18" s="114" t="e">
        <f t="shared" si="1"/>
        <v>#REF!</v>
      </c>
      <c r="BA18" s="114" t="e">
        <f t="shared" si="2"/>
        <v>#REF!</v>
      </c>
      <c r="BB18" s="114" t="e">
        <f t="shared" si="16"/>
        <v>#REF!</v>
      </c>
      <c r="BC18" s="114" t="e">
        <f t="shared" si="17"/>
        <v>#REF!</v>
      </c>
      <c r="BD18" s="557"/>
    </row>
    <row r="19" spans="2:56">
      <c r="B19" s="570">
        <v>14</v>
      </c>
      <c r="C19" s="570"/>
      <c r="D19" s="570"/>
      <c r="E19" s="570"/>
      <c r="F19" s="570"/>
      <c r="G19" s="570" t="e">
        <f t="shared" si="18"/>
        <v>#REF!</v>
      </c>
      <c r="H19" s="570">
        <f t="shared" si="27"/>
        <v>209</v>
      </c>
      <c r="I19" s="570">
        <f t="shared" si="27"/>
        <v>25</v>
      </c>
      <c r="J19" s="570">
        <f t="shared" si="27"/>
        <v>4</v>
      </c>
      <c r="K19" s="570">
        <f t="shared" si="24"/>
        <v>238</v>
      </c>
      <c r="L19" s="569" t="e">
        <f>IF(K19&gt;200,#REF!,IF(FCR5a!K19&gt;150,#REF!,IF(K19&gt;100,#REF!,IF(FCR5a!K19&gt;50,#REF!,#REF!))))*K19*$E$1</f>
        <v>#REF!</v>
      </c>
      <c r="M19" s="569" t="e">
        <f>IF(H19&gt;200,#REF!,IF(FCR5a!H19&gt;150,#REF!,IF(H19&gt;100,#REF!,IF(FCR5a!H19&gt;50,#REF!,#REF!))))*H19*$E$1</f>
        <v>#REF!</v>
      </c>
      <c r="N19" s="569" t="e">
        <f>IF(I19&gt;200,#REF!,IF(FCR5a!I19&gt;150,#REF!,IF(I19&gt;100,#REF!,IF(FCR5a!I19&gt;50,#REF!,#REF!))))*I19*$E$1</f>
        <v>#REF!</v>
      </c>
      <c r="O19" s="569" t="e">
        <f>IF(J19&gt;200,#REF!,IF(FCR5a!J19&gt;150,#REF!,IF(J19&gt;100,#REF!,IF(FCR5a!J19&gt;50,#REF!,#REF!))))*J19*$E$1</f>
        <v>#REF!</v>
      </c>
      <c r="P19" s="569">
        <f>+IF(K19&gt;200,S_!$F$5,IF(FCR5a!K19&gt;150,S_!#REF!,IF(FCR5a!K19&gt;100,S_!#REF!,IF(FCR5a!K19&gt;50,S_!#REF!,S_!#REF!))))*K19*$E$1</f>
        <v>0</v>
      </c>
      <c r="Q19" s="569">
        <f>+IF(K19&gt;200,S_!$F$5,IF(FCR5a!K19&gt;150,S_!#REF!,IF(FCR5a!K19&gt;100,S_!#REF!,IF(FCR5a!K19&gt;50,S_!#REF!,S_!#REF!))))*IF(K19&gt;200,S_!$F$9,IF(FCR5a!K19&gt;150,S_!#REF!,IF(FCR5a!K19&gt;100,S_!#REF!,IF(FCR5a!K19&gt;50,S_!#REF!,S_!#REF!))))*K19*$E$1</f>
        <v>0</v>
      </c>
      <c r="R19" s="569" t="e">
        <f>+IF(K19&gt;200,S_!$F$5,IF(FCR5a!K19&gt;150,S_!#REF!,IF(FCR5a!K19&gt;100,S_!#REF!,IF(FCR5a!K19&gt;50,S_!#REF!,S_!#REF!))))*IF(K19&gt;200,S_!#REF!,IF(FCR5a!K19&gt;150,S_!#REF!,IF(FCR5a!K19&gt;100,S_!#REF!,IF(FCR5a!K19&gt;50,S_!#REF!,S_!#REF!))))*K19*$E$1</f>
        <v>#REF!</v>
      </c>
      <c r="S19" s="569" t="e">
        <f>+IF(K19&gt;200,S_!$F$5,IF(FCR5a!K19&gt;150,S_!#REF!,IF(FCR5a!K19&gt;100,S_!#REF!,IF(FCR5a!K19&gt;50,S_!#REF!,S_!#REF!))))*IF(K19&gt;200,S_!#REF!,IF(FCR5a!K19&gt;150,S_!#REF!,IF(FCR5a!K19&gt;100,S_!#REF!,IF(FCR5a!K19&gt;50,S_!#REF!,S_!#REF!))))*K19*$E$1</f>
        <v>#REF!</v>
      </c>
      <c r="T19" s="569">
        <f>+IF(K19&gt;200,S_!$F$5,IF(FCR5a!K19&gt;150,S_!#REF!,IF(FCR5a!K19&gt;100,S_!#REF!,IF(FCR5a!K19&gt;50,S_!#REF!,S_!#REF!))))*IF(K19&gt;200,S_!$F$22,IF(FCR5a!K19&gt;150,S_!#REF!,IF(FCR5a!K19&gt;100,S_!#REF!,IF(FCR5a!K19&gt;50,S_!#REF!,S_!#REF!))))*K19*$E$1</f>
        <v>0</v>
      </c>
      <c r="U19" s="569" t="e">
        <f>#REF!*$D$1*$E$1</f>
        <v>#REF!</v>
      </c>
      <c r="V19" s="569" t="e">
        <f>SUM(D19:F19)*#REF!/(60-B19)</f>
        <v>#REF!</v>
      </c>
      <c r="W19" s="569" t="e">
        <f t="shared" si="25"/>
        <v>#REF!</v>
      </c>
      <c r="X19" s="569"/>
      <c r="Y19" s="569"/>
      <c r="Z19" s="569" t="e">
        <f>IF(H19&gt;200,#REF!,IF(FCR5a!H19&gt;150,#REF!,IF(FCR5a!H19&gt;100,#REF!,IF(FCR5a!H19&gt;50,#REF!,#REF!))))*H19</f>
        <v>#REF!</v>
      </c>
      <c r="AA19" s="569" t="e">
        <f>IF(I19&gt;200,#REF!,IF(FCR5a!I19&gt;150,#REF!,IF(FCR5a!I19&gt;100,#REF!,IF(FCR5a!I19&gt;50,#REF!,#REF!))))*I19</f>
        <v>#REF!</v>
      </c>
      <c r="AB19" s="569" t="e">
        <f>IF(J19&gt;200,#REF!,IF(FCR5a!J19&gt;150,#REF!,IF(FCR5a!J19&gt;100,#REF!,IF(FCR5a!J19&gt;50,#REF!,#REF!))))*J19</f>
        <v>#REF!</v>
      </c>
      <c r="AC19" s="569" t="e">
        <f>IF(H19&gt;200,#REF!,IF(FCR5a!H19&gt;150,#REF!,IF(FCR5a!H19&gt;100,#REF!,IF(FCR5a!H19&gt;50,#REF!,#REF!))))*H19</f>
        <v>#REF!</v>
      </c>
      <c r="AD19" s="569" t="e">
        <f>IF(I19&gt;200,#REF!,IF(FCR5a!I19&gt;150,#REF!,IF(FCR5a!I19&gt;100,#REF!,IF(FCR5a!I19&gt;50,#REF!,#REF!))))*I19</f>
        <v>#REF!</v>
      </c>
      <c r="AE19" s="569" t="e">
        <f>IF(J19&gt;200,#REF!,IF(FCR5a!J19&gt;150,#REF!,IF(FCR5a!J19&gt;100,#REF!,IF(FCR5a!J19&gt;50,#REF!,#REF!))))*J19</f>
        <v>#REF!</v>
      </c>
      <c r="AF19" s="671" t="e">
        <f t="shared" si="3"/>
        <v>#REF!</v>
      </c>
      <c r="AG19" s="671" t="e">
        <f t="shared" si="4"/>
        <v>#REF!</v>
      </c>
      <c r="AH19" s="569" t="e">
        <f t="shared" si="5"/>
        <v>#REF!</v>
      </c>
      <c r="AI19" s="569" t="e">
        <f>AH19+AI18</f>
        <v>#REF!</v>
      </c>
      <c r="AJ19" s="569" t="e">
        <f t="shared" si="6"/>
        <v>#REF!</v>
      </c>
      <c r="AK19" s="671">
        <f t="shared" si="7"/>
        <v>0</v>
      </c>
      <c r="AL19" s="569" t="e">
        <f t="shared" si="8"/>
        <v>#REF!</v>
      </c>
      <c r="AM19" s="569" t="e">
        <f t="shared" si="20"/>
        <v>#REF!</v>
      </c>
      <c r="AN19" s="671" t="e">
        <f t="shared" si="9"/>
        <v>#REF!</v>
      </c>
      <c r="AO19" s="671" t="e">
        <f t="shared" si="10"/>
        <v>#REF!</v>
      </c>
      <c r="AP19" s="569" t="e">
        <f t="shared" si="11"/>
        <v>#REF!</v>
      </c>
      <c r="AQ19" s="569" t="e">
        <f t="shared" si="21"/>
        <v>#REF!</v>
      </c>
      <c r="AR19" s="671" t="e">
        <f t="shared" si="12"/>
        <v>#REF!</v>
      </c>
      <c r="AS19" s="671" t="e">
        <f t="shared" si="13"/>
        <v>#REF!</v>
      </c>
      <c r="AT19" s="671" t="e">
        <f t="shared" si="14"/>
        <v>#REF!</v>
      </c>
      <c r="AU19" s="569" t="e">
        <f t="shared" si="22"/>
        <v>#REF!</v>
      </c>
      <c r="AV19" s="569" t="e">
        <f t="shared" si="15"/>
        <v>#REF!</v>
      </c>
      <c r="AW19" s="569" t="e">
        <f t="shared" si="0"/>
        <v>#REF!</v>
      </c>
      <c r="AX19" s="569" t="e">
        <f t="shared" si="23"/>
        <v>#REF!</v>
      </c>
      <c r="AY19" s="570">
        <v>14</v>
      </c>
      <c r="AZ19" s="114" t="e">
        <f t="shared" si="1"/>
        <v>#REF!</v>
      </c>
      <c r="BA19" s="114" t="e">
        <f t="shared" si="2"/>
        <v>#REF!</v>
      </c>
      <c r="BB19" s="114" t="e">
        <f t="shared" si="16"/>
        <v>#REF!</v>
      </c>
      <c r="BC19" s="114" t="e">
        <f t="shared" si="17"/>
        <v>#REF!</v>
      </c>
      <c r="BD19" s="557"/>
    </row>
    <row r="20" spans="2:56">
      <c r="B20" s="570">
        <v>15</v>
      </c>
      <c r="C20" s="570"/>
      <c r="D20" s="570"/>
      <c r="E20" s="570"/>
      <c r="F20" s="570"/>
      <c r="G20" s="670" t="e">
        <f t="shared" si="18"/>
        <v>#REF!</v>
      </c>
      <c r="H20" s="670">
        <f t="shared" si="27"/>
        <v>209</v>
      </c>
      <c r="I20" s="670">
        <f t="shared" si="27"/>
        <v>25</v>
      </c>
      <c r="J20" s="670">
        <f t="shared" si="27"/>
        <v>4</v>
      </c>
      <c r="K20" s="670">
        <f t="shared" si="24"/>
        <v>238</v>
      </c>
      <c r="L20" s="671" t="e">
        <f>IF(K20&gt;200,#REF!,IF(FCR5a!K20&gt;150,#REF!,IF(K20&gt;100,#REF!,IF(FCR5a!K20&gt;50,#REF!,#REF!))))*K20*$E$1</f>
        <v>#REF!</v>
      </c>
      <c r="M20" s="671" t="e">
        <f>IF(H20&gt;200,#REF!,IF(FCR5a!H20&gt;150,#REF!,IF(H20&gt;100,#REF!,IF(FCR5a!H20&gt;50,#REF!,#REF!))))*H20*$E$1</f>
        <v>#REF!</v>
      </c>
      <c r="N20" s="671" t="e">
        <f>IF(I20&gt;200,#REF!,IF(FCR5a!I20&gt;150,#REF!,IF(I20&gt;100,#REF!,IF(FCR5a!I20&gt;50,#REF!,#REF!))))*I20*$E$1</f>
        <v>#REF!</v>
      </c>
      <c r="O20" s="671" t="e">
        <f>IF(J20&gt;200,#REF!,IF(FCR5a!J20&gt;150,#REF!,IF(J20&gt;100,#REF!,IF(FCR5a!J20&gt;50,#REF!,#REF!))))*J20*$E$1</f>
        <v>#REF!</v>
      </c>
      <c r="P20" s="569">
        <f>+IF(K20&gt;200,S_!$F$5,IF(FCR5a!K20&gt;150,S_!#REF!,IF(FCR5a!K20&gt;100,S_!#REF!,IF(FCR5a!K20&gt;50,S_!#REF!,S_!#REF!))))*K20*$E$1</f>
        <v>0</v>
      </c>
      <c r="Q20" s="569">
        <f>+IF(K20&gt;200,S_!$F$5,IF(FCR5a!K20&gt;150,S_!#REF!,IF(FCR5a!K20&gt;100,S_!#REF!,IF(FCR5a!K20&gt;50,S_!#REF!,S_!#REF!))))*IF(K20&gt;200,S_!$F$9,IF(FCR5a!K20&gt;150,S_!#REF!,IF(FCR5a!K20&gt;100,S_!#REF!,IF(FCR5a!K20&gt;50,S_!#REF!,S_!#REF!))))*K20*$E$1</f>
        <v>0</v>
      </c>
      <c r="R20" s="569" t="e">
        <f>+IF(K20&gt;200,S_!$F$5,IF(FCR5a!K20&gt;150,S_!#REF!,IF(FCR5a!K20&gt;100,S_!#REF!,IF(FCR5a!K20&gt;50,S_!#REF!,S_!#REF!))))*IF(K20&gt;200,S_!#REF!,IF(FCR5a!K20&gt;150,S_!#REF!,IF(FCR5a!K20&gt;100,S_!#REF!,IF(FCR5a!K20&gt;50,S_!#REF!,S_!#REF!))))*K20*$E$1</f>
        <v>#REF!</v>
      </c>
      <c r="S20" s="569" t="e">
        <f>+IF(K20&gt;200,S_!$F$5,IF(FCR5a!K20&gt;150,S_!#REF!,IF(FCR5a!K20&gt;100,S_!#REF!,IF(FCR5a!K20&gt;50,S_!#REF!,S_!#REF!))))*IF(K20&gt;200,S_!#REF!,IF(FCR5a!K20&gt;150,S_!#REF!,IF(FCR5a!K20&gt;100,S_!#REF!,IF(FCR5a!K20&gt;50,S_!#REF!,S_!#REF!))))*K20*$E$1</f>
        <v>#REF!</v>
      </c>
      <c r="T20" s="569">
        <f>+IF(K20&gt;200,S_!$F$5,IF(FCR5a!K20&gt;150,S_!#REF!,IF(FCR5a!K20&gt;100,S_!#REF!,IF(FCR5a!K20&gt;50,S_!#REF!,S_!#REF!))))*IF(K20&gt;200,S_!$F$22,IF(FCR5a!K20&gt;150,S_!#REF!,IF(FCR5a!K20&gt;100,S_!#REF!,IF(FCR5a!K20&gt;50,S_!#REF!,S_!#REF!))))*K20*$E$1</f>
        <v>0</v>
      </c>
      <c r="U20" s="569" t="e">
        <f>#REF!*$D$1*$E$1</f>
        <v>#REF!</v>
      </c>
      <c r="V20" s="569" t="e">
        <f>SUM(D20:F20)*#REF!/(60-B20)</f>
        <v>#REF!</v>
      </c>
      <c r="W20" s="569" t="e">
        <f t="shared" si="25"/>
        <v>#REF!</v>
      </c>
      <c r="X20" s="569"/>
      <c r="Y20" s="569"/>
      <c r="Z20" s="569" t="e">
        <f>IF(H20&gt;200,#REF!,IF(FCR5a!H20&gt;150,#REF!,IF(FCR5a!H20&gt;100,#REF!,IF(FCR5a!H20&gt;50,#REF!,#REF!))))*H20</f>
        <v>#REF!</v>
      </c>
      <c r="AA20" s="569" t="e">
        <f>IF(I20&gt;200,#REF!,IF(FCR5a!I20&gt;150,#REF!,IF(FCR5a!I20&gt;100,#REF!,IF(FCR5a!I20&gt;50,#REF!,#REF!))))*I20</f>
        <v>#REF!</v>
      </c>
      <c r="AB20" s="569" t="e">
        <f>IF(J20&gt;200,#REF!,IF(FCR5a!J20&gt;150,#REF!,IF(FCR5a!J20&gt;100,#REF!,IF(FCR5a!J20&gt;50,#REF!,#REF!))))*J20</f>
        <v>#REF!</v>
      </c>
      <c r="AC20" s="569" t="e">
        <f>IF(H20&gt;200,#REF!,IF(FCR5a!H20&gt;150,#REF!,IF(FCR5a!H20&gt;100,#REF!,IF(FCR5a!H20&gt;50,#REF!,#REF!))))*H20</f>
        <v>#REF!</v>
      </c>
      <c r="AD20" s="569" t="e">
        <f>IF(I20&gt;200,#REF!,IF(FCR5a!I20&gt;150,#REF!,IF(FCR5a!I20&gt;100,#REF!,IF(FCR5a!I20&gt;50,#REF!,#REF!))))*I20</f>
        <v>#REF!</v>
      </c>
      <c r="AE20" s="569" t="e">
        <f>IF(J20&gt;200,#REF!,IF(FCR5a!J20&gt;150,#REF!,IF(FCR5a!J20&gt;100,#REF!,IF(FCR5a!J20&gt;50,#REF!,#REF!))))*J20</f>
        <v>#REF!</v>
      </c>
      <c r="AF20" s="671" t="e">
        <f t="shared" si="3"/>
        <v>#REF!</v>
      </c>
      <c r="AG20" s="671" t="e">
        <f t="shared" si="4"/>
        <v>#REF!</v>
      </c>
      <c r="AH20" s="569" t="e">
        <f t="shared" si="5"/>
        <v>#REF!</v>
      </c>
      <c r="AI20" s="569" t="e">
        <f t="shared" si="19"/>
        <v>#REF!</v>
      </c>
      <c r="AJ20" s="569" t="e">
        <f t="shared" si="6"/>
        <v>#REF!</v>
      </c>
      <c r="AK20" s="671">
        <f t="shared" si="7"/>
        <v>0</v>
      </c>
      <c r="AL20" s="569" t="e">
        <f t="shared" si="8"/>
        <v>#REF!</v>
      </c>
      <c r="AM20" s="569" t="e">
        <f t="shared" si="20"/>
        <v>#REF!</v>
      </c>
      <c r="AN20" s="671" t="e">
        <f t="shared" si="9"/>
        <v>#REF!</v>
      </c>
      <c r="AO20" s="671" t="e">
        <f t="shared" si="10"/>
        <v>#REF!</v>
      </c>
      <c r="AP20" s="569" t="e">
        <f t="shared" si="11"/>
        <v>#REF!</v>
      </c>
      <c r="AQ20" s="569" t="e">
        <f t="shared" si="21"/>
        <v>#REF!</v>
      </c>
      <c r="AR20" s="671" t="e">
        <f t="shared" si="12"/>
        <v>#REF!</v>
      </c>
      <c r="AS20" s="671" t="e">
        <f t="shared" si="13"/>
        <v>#REF!</v>
      </c>
      <c r="AT20" s="671" t="e">
        <f t="shared" si="14"/>
        <v>#REF!</v>
      </c>
      <c r="AU20" s="569" t="e">
        <f t="shared" si="22"/>
        <v>#REF!</v>
      </c>
      <c r="AV20" s="569" t="e">
        <f t="shared" si="15"/>
        <v>#REF!</v>
      </c>
      <c r="AW20" s="569" t="e">
        <f t="shared" si="0"/>
        <v>#REF!</v>
      </c>
      <c r="AX20" s="569" t="e">
        <f t="shared" si="23"/>
        <v>#REF!</v>
      </c>
      <c r="AY20" s="570">
        <v>15</v>
      </c>
      <c r="AZ20" s="114" t="e">
        <f t="shared" si="1"/>
        <v>#REF!</v>
      </c>
      <c r="BA20" s="114" t="e">
        <f t="shared" si="2"/>
        <v>#REF!</v>
      </c>
      <c r="BB20" s="114" t="e">
        <f t="shared" si="16"/>
        <v>#REF!</v>
      </c>
      <c r="BC20" s="114" t="e">
        <f t="shared" si="17"/>
        <v>#REF!</v>
      </c>
      <c r="BD20" s="557"/>
    </row>
    <row r="21" spans="2:56">
      <c r="B21" s="570">
        <v>16</v>
      </c>
      <c r="C21" s="570"/>
      <c r="D21" s="570"/>
      <c r="E21" s="570"/>
      <c r="F21" s="570"/>
      <c r="G21" s="570" t="e">
        <f t="shared" si="18"/>
        <v>#REF!</v>
      </c>
      <c r="H21" s="570">
        <f t="shared" si="27"/>
        <v>209</v>
      </c>
      <c r="I21" s="570">
        <f t="shared" si="27"/>
        <v>25</v>
      </c>
      <c r="J21" s="570">
        <f t="shared" si="27"/>
        <v>4</v>
      </c>
      <c r="K21" s="570">
        <f t="shared" si="24"/>
        <v>238</v>
      </c>
      <c r="L21" s="569" t="e">
        <f>IF(K21&gt;200,#REF!,IF(FCR5a!K21&gt;150,#REF!,IF(K21&gt;100,#REF!,IF(FCR5a!K21&gt;50,#REF!,#REF!))))*K21*$E$1</f>
        <v>#REF!</v>
      </c>
      <c r="M21" s="569" t="e">
        <f>IF(H21&gt;200,#REF!,IF(FCR5a!H21&gt;150,#REF!,IF(H21&gt;100,#REF!,IF(FCR5a!H21&gt;50,#REF!,#REF!))))*H21*$E$1</f>
        <v>#REF!</v>
      </c>
      <c r="N21" s="569" t="e">
        <f>IF(I21&gt;200,#REF!,IF(FCR5a!I21&gt;150,#REF!,IF(I21&gt;100,#REF!,IF(FCR5a!I21&gt;50,#REF!,#REF!))))*I21*$E$1</f>
        <v>#REF!</v>
      </c>
      <c r="O21" s="569" t="e">
        <f>IF(J21&gt;200,#REF!,IF(FCR5a!J21&gt;150,#REF!,IF(J21&gt;100,#REF!,IF(FCR5a!J21&gt;50,#REF!,#REF!))))*J21*$E$1</f>
        <v>#REF!</v>
      </c>
      <c r="P21" s="569">
        <f>+IF(K21&gt;200,S_!$F$5,IF(FCR5a!K21&gt;150,S_!#REF!,IF(FCR5a!K21&gt;100,S_!#REF!,IF(FCR5a!K21&gt;50,S_!#REF!,S_!#REF!))))*K21*$E$1</f>
        <v>0</v>
      </c>
      <c r="Q21" s="569">
        <f>+IF(K21&gt;200,S_!$F$5,IF(FCR5a!K21&gt;150,S_!#REF!,IF(FCR5a!K21&gt;100,S_!#REF!,IF(FCR5a!K21&gt;50,S_!#REF!,S_!#REF!))))*IF(K21&gt;200,S_!$F$9,IF(FCR5a!K21&gt;150,S_!#REF!,IF(FCR5a!K21&gt;100,S_!#REF!,IF(FCR5a!K21&gt;50,S_!#REF!,S_!#REF!))))*K21*$E$1</f>
        <v>0</v>
      </c>
      <c r="R21" s="569" t="e">
        <f>+IF(K21&gt;200,S_!$F$5,IF(FCR5a!K21&gt;150,S_!#REF!,IF(FCR5a!K21&gt;100,S_!#REF!,IF(FCR5a!K21&gt;50,S_!#REF!,S_!#REF!))))*IF(K21&gt;200,S_!#REF!,IF(FCR5a!K21&gt;150,S_!#REF!,IF(FCR5a!K21&gt;100,S_!#REF!,IF(FCR5a!K21&gt;50,S_!#REF!,S_!#REF!))))*K21*$E$1</f>
        <v>#REF!</v>
      </c>
      <c r="S21" s="569" t="e">
        <f>+IF(K21&gt;200,S_!$F$5,IF(FCR5a!K21&gt;150,S_!#REF!,IF(FCR5a!K21&gt;100,S_!#REF!,IF(FCR5a!K21&gt;50,S_!#REF!,S_!#REF!))))*IF(K21&gt;200,S_!#REF!,IF(FCR5a!K21&gt;150,S_!#REF!,IF(FCR5a!K21&gt;100,S_!#REF!,IF(FCR5a!K21&gt;50,S_!#REF!,S_!#REF!))))*K21*$E$1</f>
        <v>#REF!</v>
      </c>
      <c r="T21" s="569">
        <f>+IF(K21&gt;200,S_!$F$5,IF(FCR5a!K21&gt;150,S_!#REF!,IF(FCR5a!K21&gt;100,S_!#REF!,IF(FCR5a!K21&gt;50,S_!#REF!,S_!#REF!))))*IF(K21&gt;200,S_!$F$22,IF(FCR5a!K21&gt;150,S_!#REF!,IF(FCR5a!K21&gt;100,S_!#REF!,IF(FCR5a!K21&gt;50,S_!#REF!,S_!#REF!))))*K21*$E$1</f>
        <v>0</v>
      </c>
      <c r="U21" s="569" t="e">
        <f>#REF!*$D$1*$E$1</f>
        <v>#REF!</v>
      </c>
      <c r="V21" s="569" t="e">
        <f>SUM(D21:F21)*#REF!/(60-B21)</f>
        <v>#REF!</v>
      </c>
      <c r="W21" s="569" t="e">
        <f t="shared" si="25"/>
        <v>#REF!</v>
      </c>
      <c r="X21" s="569"/>
      <c r="Y21" s="569"/>
      <c r="Z21" s="569" t="e">
        <f>IF(H21&gt;200,#REF!,IF(FCR5a!H21&gt;150,#REF!,IF(FCR5a!H21&gt;100,#REF!,IF(FCR5a!H21&gt;50,#REF!,#REF!))))*H21</f>
        <v>#REF!</v>
      </c>
      <c r="AA21" s="569" t="e">
        <f>IF(I21&gt;200,#REF!,IF(FCR5a!I21&gt;150,#REF!,IF(FCR5a!I21&gt;100,#REF!,IF(FCR5a!I21&gt;50,#REF!,#REF!))))*I21</f>
        <v>#REF!</v>
      </c>
      <c r="AB21" s="569" t="e">
        <f>IF(J21&gt;200,#REF!,IF(FCR5a!J21&gt;150,#REF!,IF(FCR5a!J21&gt;100,#REF!,IF(FCR5a!J21&gt;50,#REF!,#REF!))))*J21</f>
        <v>#REF!</v>
      </c>
      <c r="AC21" s="569" t="e">
        <f>IF(H21&gt;200,#REF!,IF(FCR5a!H21&gt;150,#REF!,IF(FCR5a!H21&gt;100,#REF!,IF(FCR5a!H21&gt;50,#REF!,#REF!))))*H21</f>
        <v>#REF!</v>
      </c>
      <c r="AD21" s="569" t="e">
        <f>IF(I21&gt;200,#REF!,IF(FCR5a!I21&gt;150,#REF!,IF(FCR5a!I21&gt;100,#REF!,IF(FCR5a!I21&gt;50,#REF!,#REF!))))*I21</f>
        <v>#REF!</v>
      </c>
      <c r="AE21" s="569" t="e">
        <f>IF(J21&gt;200,#REF!,IF(FCR5a!J21&gt;150,#REF!,IF(FCR5a!J21&gt;100,#REF!,IF(FCR5a!J21&gt;50,#REF!,#REF!))))*J21</f>
        <v>#REF!</v>
      </c>
      <c r="AF21" s="671" t="e">
        <f t="shared" si="3"/>
        <v>#REF!</v>
      </c>
      <c r="AG21" s="671" t="e">
        <f t="shared" si="4"/>
        <v>#REF!</v>
      </c>
      <c r="AH21" s="569" t="e">
        <f t="shared" si="5"/>
        <v>#REF!</v>
      </c>
      <c r="AI21" s="569" t="e">
        <f t="shared" si="19"/>
        <v>#REF!</v>
      </c>
      <c r="AJ21" s="569" t="e">
        <f t="shared" si="6"/>
        <v>#REF!</v>
      </c>
      <c r="AK21" s="671">
        <f t="shared" si="7"/>
        <v>0</v>
      </c>
      <c r="AL21" s="569" t="e">
        <f t="shared" si="8"/>
        <v>#REF!</v>
      </c>
      <c r="AM21" s="569" t="e">
        <f t="shared" si="20"/>
        <v>#REF!</v>
      </c>
      <c r="AN21" s="671" t="e">
        <f t="shared" si="9"/>
        <v>#REF!</v>
      </c>
      <c r="AO21" s="671" t="e">
        <f t="shared" si="10"/>
        <v>#REF!</v>
      </c>
      <c r="AP21" s="569" t="e">
        <f t="shared" si="11"/>
        <v>#REF!</v>
      </c>
      <c r="AQ21" s="569" t="e">
        <f t="shared" si="21"/>
        <v>#REF!</v>
      </c>
      <c r="AR21" s="671" t="e">
        <f t="shared" si="12"/>
        <v>#REF!</v>
      </c>
      <c r="AS21" s="671" t="e">
        <f t="shared" si="13"/>
        <v>#REF!</v>
      </c>
      <c r="AT21" s="671" t="e">
        <f t="shared" si="14"/>
        <v>#REF!</v>
      </c>
      <c r="AU21" s="569" t="e">
        <f t="shared" si="22"/>
        <v>#REF!</v>
      </c>
      <c r="AV21" s="569" t="e">
        <f t="shared" si="15"/>
        <v>#REF!</v>
      </c>
      <c r="AW21" s="569" t="e">
        <f t="shared" si="0"/>
        <v>#REF!</v>
      </c>
      <c r="AX21" s="569" t="e">
        <f t="shared" si="23"/>
        <v>#REF!</v>
      </c>
      <c r="AY21" s="570">
        <v>16</v>
      </c>
      <c r="AZ21" s="114" t="e">
        <f t="shared" si="1"/>
        <v>#REF!</v>
      </c>
      <c r="BA21" s="114" t="e">
        <f t="shared" si="2"/>
        <v>#REF!</v>
      </c>
      <c r="BB21" s="114" t="e">
        <f t="shared" si="16"/>
        <v>#REF!</v>
      </c>
      <c r="BC21" s="114" t="e">
        <f t="shared" si="17"/>
        <v>#REF!</v>
      </c>
      <c r="BD21" s="557"/>
    </row>
    <row r="22" spans="2:56">
      <c r="B22" s="570">
        <v>17</v>
      </c>
      <c r="C22" s="570"/>
      <c r="D22" s="570"/>
      <c r="E22" s="570"/>
      <c r="F22" s="570"/>
      <c r="G22" s="570" t="e">
        <f t="shared" si="18"/>
        <v>#REF!</v>
      </c>
      <c r="H22" s="570">
        <f t="shared" si="27"/>
        <v>209</v>
      </c>
      <c r="I22" s="570">
        <f t="shared" si="27"/>
        <v>25</v>
      </c>
      <c r="J22" s="570">
        <f t="shared" si="27"/>
        <v>4</v>
      </c>
      <c r="K22" s="570">
        <f t="shared" si="24"/>
        <v>238</v>
      </c>
      <c r="L22" s="569" t="e">
        <f>IF(K22&gt;200,#REF!,IF(FCR5a!K22&gt;150,#REF!,IF(K22&gt;100,#REF!,IF(FCR5a!K22&gt;50,#REF!,#REF!))))*K22*$E$1</f>
        <v>#REF!</v>
      </c>
      <c r="M22" s="569" t="e">
        <f>IF(H22&gt;200,#REF!,IF(FCR5a!H22&gt;150,#REF!,IF(H22&gt;100,#REF!,IF(FCR5a!H22&gt;50,#REF!,#REF!))))*H22*$E$1</f>
        <v>#REF!</v>
      </c>
      <c r="N22" s="569" t="e">
        <f>IF(I22&gt;200,#REF!,IF(FCR5a!I22&gt;150,#REF!,IF(I22&gt;100,#REF!,IF(FCR5a!I22&gt;50,#REF!,#REF!))))*I22*$E$1</f>
        <v>#REF!</v>
      </c>
      <c r="O22" s="569" t="e">
        <f>IF(J22&gt;200,#REF!,IF(FCR5a!J22&gt;150,#REF!,IF(J22&gt;100,#REF!,IF(FCR5a!J22&gt;50,#REF!,#REF!))))*J22*$E$1</f>
        <v>#REF!</v>
      </c>
      <c r="P22" s="569">
        <f>+IF(K22&gt;200,S_!$F$5,IF(FCR5a!K22&gt;150,S_!#REF!,IF(FCR5a!K22&gt;100,S_!#REF!,IF(FCR5a!K22&gt;50,S_!#REF!,S_!#REF!))))*K22*$E$1</f>
        <v>0</v>
      </c>
      <c r="Q22" s="569">
        <f>+IF(K22&gt;200,S_!$F$5,IF(FCR5a!K22&gt;150,S_!#REF!,IF(FCR5a!K22&gt;100,S_!#REF!,IF(FCR5a!K22&gt;50,S_!#REF!,S_!#REF!))))*IF(K22&gt;200,S_!$F$9,IF(FCR5a!K22&gt;150,S_!#REF!,IF(FCR5a!K22&gt;100,S_!#REF!,IF(FCR5a!K22&gt;50,S_!#REF!,S_!#REF!))))*K22*$E$1</f>
        <v>0</v>
      </c>
      <c r="R22" s="569" t="e">
        <f>+IF(K22&gt;200,S_!$F$5,IF(FCR5a!K22&gt;150,S_!#REF!,IF(FCR5a!K22&gt;100,S_!#REF!,IF(FCR5a!K22&gt;50,S_!#REF!,S_!#REF!))))*IF(K22&gt;200,S_!#REF!,IF(FCR5a!K22&gt;150,S_!#REF!,IF(FCR5a!K22&gt;100,S_!#REF!,IF(FCR5a!K22&gt;50,S_!#REF!,S_!#REF!))))*K22*$E$1</f>
        <v>#REF!</v>
      </c>
      <c r="S22" s="569" t="e">
        <f>+IF(K22&gt;200,S_!$F$5,IF(FCR5a!K22&gt;150,S_!#REF!,IF(FCR5a!K22&gt;100,S_!#REF!,IF(FCR5a!K22&gt;50,S_!#REF!,S_!#REF!))))*IF(K22&gt;200,S_!#REF!,IF(FCR5a!K22&gt;150,S_!#REF!,IF(FCR5a!K22&gt;100,S_!#REF!,IF(FCR5a!K22&gt;50,S_!#REF!,S_!#REF!))))*K22*$E$1</f>
        <v>#REF!</v>
      </c>
      <c r="T22" s="569">
        <f>+IF(K22&gt;200,S_!$F$5,IF(FCR5a!K22&gt;150,S_!#REF!,IF(FCR5a!K22&gt;100,S_!#REF!,IF(FCR5a!K22&gt;50,S_!#REF!,S_!#REF!))))*IF(K22&gt;200,S_!$F$22,IF(FCR5a!K22&gt;150,S_!#REF!,IF(FCR5a!K22&gt;100,S_!#REF!,IF(FCR5a!K22&gt;50,S_!#REF!,S_!#REF!))))*K22*$E$1</f>
        <v>0</v>
      </c>
      <c r="U22" s="569" t="e">
        <f>#REF!*$D$1*$E$1</f>
        <v>#REF!</v>
      </c>
      <c r="V22" s="569" t="e">
        <f>SUM(D22:F22)*#REF!/(60-B22)</f>
        <v>#REF!</v>
      </c>
      <c r="W22" s="569" t="e">
        <f t="shared" ref="W22:W64" si="28">SUM($V$5:$V$14)</f>
        <v>#REF!</v>
      </c>
      <c r="X22" s="569"/>
      <c r="Y22" s="569"/>
      <c r="Z22" s="569" t="e">
        <f>IF(H22&gt;200,#REF!,IF(FCR5a!H22&gt;150,#REF!,IF(FCR5a!H22&gt;100,#REF!,IF(FCR5a!H22&gt;50,#REF!,#REF!))))*H22</f>
        <v>#REF!</v>
      </c>
      <c r="AA22" s="569" t="e">
        <f>IF(I22&gt;200,#REF!,IF(FCR5a!I22&gt;150,#REF!,IF(FCR5a!I22&gt;100,#REF!,IF(FCR5a!I22&gt;50,#REF!,#REF!))))*I22</f>
        <v>#REF!</v>
      </c>
      <c r="AB22" s="569" t="e">
        <f>IF(J22&gt;200,#REF!,IF(FCR5a!J22&gt;150,#REF!,IF(FCR5a!J22&gt;100,#REF!,IF(FCR5a!J22&gt;50,#REF!,#REF!))))*J22</f>
        <v>#REF!</v>
      </c>
      <c r="AC22" s="569" t="e">
        <f>IF(H22&gt;200,#REF!,IF(FCR5a!H22&gt;150,#REF!,IF(FCR5a!H22&gt;100,#REF!,IF(FCR5a!H22&gt;50,#REF!,#REF!))))*H22</f>
        <v>#REF!</v>
      </c>
      <c r="AD22" s="569" t="e">
        <f>IF(I22&gt;200,#REF!,IF(FCR5a!I22&gt;150,#REF!,IF(FCR5a!I22&gt;100,#REF!,IF(FCR5a!I22&gt;50,#REF!,#REF!))))*I22</f>
        <v>#REF!</v>
      </c>
      <c r="AE22" s="569" t="e">
        <f>IF(J22&gt;200,#REF!,IF(FCR5a!J22&gt;150,#REF!,IF(FCR5a!J22&gt;100,#REF!,IF(FCR5a!J22&gt;50,#REF!,#REF!))))*J22</f>
        <v>#REF!</v>
      </c>
      <c r="AF22" s="671" t="e">
        <f t="shared" si="3"/>
        <v>#REF!</v>
      </c>
      <c r="AG22" s="671" t="e">
        <f t="shared" si="4"/>
        <v>#REF!</v>
      </c>
      <c r="AH22" s="569" t="e">
        <f t="shared" si="5"/>
        <v>#REF!</v>
      </c>
      <c r="AI22" s="569" t="e">
        <f t="shared" si="19"/>
        <v>#REF!</v>
      </c>
      <c r="AJ22" s="569" t="e">
        <f t="shared" si="6"/>
        <v>#REF!</v>
      </c>
      <c r="AK22" s="671">
        <f t="shared" si="7"/>
        <v>0</v>
      </c>
      <c r="AL22" s="569" t="e">
        <f t="shared" si="8"/>
        <v>#REF!</v>
      </c>
      <c r="AM22" s="569" t="e">
        <f t="shared" si="20"/>
        <v>#REF!</v>
      </c>
      <c r="AN22" s="671" t="e">
        <f t="shared" si="9"/>
        <v>#REF!</v>
      </c>
      <c r="AO22" s="671" t="e">
        <f t="shared" si="10"/>
        <v>#REF!</v>
      </c>
      <c r="AP22" s="569" t="e">
        <f t="shared" si="11"/>
        <v>#REF!</v>
      </c>
      <c r="AQ22" s="569" t="e">
        <f t="shared" si="21"/>
        <v>#REF!</v>
      </c>
      <c r="AR22" s="671" t="e">
        <f t="shared" si="12"/>
        <v>#REF!</v>
      </c>
      <c r="AS22" s="671" t="e">
        <f t="shared" si="13"/>
        <v>#REF!</v>
      </c>
      <c r="AT22" s="671" t="e">
        <f t="shared" si="14"/>
        <v>#REF!</v>
      </c>
      <c r="AU22" s="569" t="e">
        <f t="shared" si="22"/>
        <v>#REF!</v>
      </c>
      <c r="AV22" s="569" t="e">
        <f t="shared" si="15"/>
        <v>#REF!</v>
      </c>
      <c r="AW22" s="569" t="e">
        <f t="shared" si="0"/>
        <v>#REF!</v>
      </c>
      <c r="AX22" s="569" t="e">
        <f t="shared" si="23"/>
        <v>#REF!</v>
      </c>
      <c r="AY22" s="570">
        <v>17</v>
      </c>
      <c r="AZ22" s="114" t="e">
        <f t="shared" si="1"/>
        <v>#REF!</v>
      </c>
      <c r="BA22" s="114" t="e">
        <f t="shared" si="2"/>
        <v>#REF!</v>
      </c>
      <c r="BB22" s="114" t="e">
        <f t="shared" si="16"/>
        <v>#REF!</v>
      </c>
      <c r="BC22" s="114" t="e">
        <f t="shared" si="17"/>
        <v>#REF!</v>
      </c>
      <c r="BD22" s="557"/>
    </row>
    <row r="23" spans="2:56">
      <c r="B23" s="570">
        <v>18</v>
      </c>
      <c r="C23" s="570"/>
      <c r="D23" s="570"/>
      <c r="E23" s="570"/>
      <c r="F23" s="570"/>
      <c r="G23" s="570" t="e">
        <f t="shared" si="18"/>
        <v>#REF!</v>
      </c>
      <c r="H23" s="570">
        <f t="shared" si="27"/>
        <v>209</v>
      </c>
      <c r="I23" s="570">
        <f t="shared" si="27"/>
        <v>25</v>
      </c>
      <c r="J23" s="570">
        <f t="shared" si="27"/>
        <v>4</v>
      </c>
      <c r="K23" s="570">
        <f t="shared" si="24"/>
        <v>238</v>
      </c>
      <c r="L23" s="569" t="e">
        <f>IF(K23&gt;200,#REF!,IF(FCR5a!K23&gt;150,#REF!,IF(K23&gt;100,#REF!,IF(FCR5a!K23&gt;50,#REF!,#REF!))))*K23*$E$1</f>
        <v>#REF!</v>
      </c>
      <c r="M23" s="569" t="e">
        <f>IF(H23&gt;200,#REF!,IF(FCR5a!H23&gt;150,#REF!,IF(H23&gt;100,#REF!,IF(FCR5a!H23&gt;50,#REF!,#REF!))))*H23*$E$1</f>
        <v>#REF!</v>
      </c>
      <c r="N23" s="569" t="e">
        <f>IF(I23&gt;200,#REF!,IF(FCR5a!I23&gt;150,#REF!,IF(I23&gt;100,#REF!,IF(FCR5a!I23&gt;50,#REF!,#REF!))))*I23*$E$1</f>
        <v>#REF!</v>
      </c>
      <c r="O23" s="569" t="e">
        <f>IF(J23&gt;200,#REF!,IF(FCR5a!J23&gt;150,#REF!,IF(J23&gt;100,#REF!,IF(FCR5a!J23&gt;50,#REF!,#REF!))))*J23*$E$1</f>
        <v>#REF!</v>
      </c>
      <c r="P23" s="569">
        <f>+IF(K23&gt;200,S_!$F$5,IF(FCR5a!K23&gt;150,S_!#REF!,IF(FCR5a!K23&gt;100,S_!#REF!,IF(FCR5a!K23&gt;50,S_!#REF!,S_!#REF!))))*K23*$E$1</f>
        <v>0</v>
      </c>
      <c r="Q23" s="569">
        <f>+IF(K23&gt;200,S_!$F$5,IF(FCR5a!K23&gt;150,S_!#REF!,IF(FCR5a!K23&gt;100,S_!#REF!,IF(FCR5a!K23&gt;50,S_!#REF!,S_!#REF!))))*IF(K23&gt;200,S_!$F$9,IF(FCR5a!K23&gt;150,S_!#REF!,IF(FCR5a!K23&gt;100,S_!#REF!,IF(FCR5a!K23&gt;50,S_!#REF!,S_!#REF!))))*K23*$E$1</f>
        <v>0</v>
      </c>
      <c r="R23" s="569" t="e">
        <f>+IF(K23&gt;200,S_!$F$5,IF(FCR5a!K23&gt;150,S_!#REF!,IF(FCR5a!K23&gt;100,S_!#REF!,IF(FCR5a!K23&gt;50,S_!#REF!,S_!#REF!))))*IF(K23&gt;200,S_!#REF!,IF(FCR5a!K23&gt;150,S_!#REF!,IF(FCR5a!K23&gt;100,S_!#REF!,IF(FCR5a!K23&gt;50,S_!#REF!,S_!#REF!))))*K23*$E$1</f>
        <v>#REF!</v>
      </c>
      <c r="S23" s="569" t="e">
        <f>+IF(K23&gt;200,S_!$F$5,IF(FCR5a!K23&gt;150,S_!#REF!,IF(FCR5a!K23&gt;100,S_!#REF!,IF(FCR5a!K23&gt;50,S_!#REF!,S_!#REF!))))*IF(K23&gt;200,S_!#REF!,IF(FCR5a!K23&gt;150,S_!#REF!,IF(FCR5a!K23&gt;100,S_!#REF!,IF(FCR5a!K23&gt;50,S_!#REF!,S_!#REF!))))*K23*$E$1</f>
        <v>#REF!</v>
      </c>
      <c r="T23" s="569">
        <f>+IF(K23&gt;200,S_!$F$5,IF(FCR5a!K23&gt;150,S_!#REF!,IF(FCR5a!K23&gt;100,S_!#REF!,IF(FCR5a!K23&gt;50,S_!#REF!,S_!#REF!))))*IF(K23&gt;200,S_!$F$22,IF(FCR5a!K23&gt;150,S_!#REF!,IF(FCR5a!K23&gt;100,S_!#REF!,IF(FCR5a!K23&gt;50,S_!#REF!,S_!#REF!))))*K23*$E$1</f>
        <v>0</v>
      </c>
      <c r="U23" s="569" t="e">
        <f>#REF!*$D$1*$E$1</f>
        <v>#REF!</v>
      </c>
      <c r="V23" s="569" t="e">
        <f>SUM(D23:F23)*#REF!/(60-B23)</f>
        <v>#REF!</v>
      </c>
      <c r="W23" s="569" t="e">
        <f t="shared" si="28"/>
        <v>#REF!</v>
      </c>
      <c r="X23" s="569"/>
      <c r="Y23" s="569"/>
      <c r="Z23" s="569" t="e">
        <f>IF(H23&gt;200,#REF!,IF(FCR5a!H23&gt;150,#REF!,IF(FCR5a!H23&gt;100,#REF!,IF(FCR5a!H23&gt;50,#REF!,#REF!))))*H23</f>
        <v>#REF!</v>
      </c>
      <c r="AA23" s="569" t="e">
        <f>IF(I23&gt;200,#REF!,IF(FCR5a!I23&gt;150,#REF!,IF(FCR5a!I23&gt;100,#REF!,IF(FCR5a!I23&gt;50,#REF!,#REF!))))*I23</f>
        <v>#REF!</v>
      </c>
      <c r="AB23" s="569" t="e">
        <f>IF(J23&gt;200,#REF!,IF(FCR5a!J23&gt;150,#REF!,IF(FCR5a!J23&gt;100,#REF!,IF(FCR5a!J23&gt;50,#REF!,#REF!))))*J23</f>
        <v>#REF!</v>
      </c>
      <c r="AC23" s="569" t="e">
        <f>IF(H23&gt;200,#REF!,IF(FCR5a!H23&gt;150,#REF!,IF(FCR5a!H23&gt;100,#REF!,IF(FCR5a!H23&gt;50,#REF!,#REF!))))*H23</f>
        <v>#REF!</v>
      </c>
      <c r="AD23" s="569" t="e">
        <f>IF(I23&gt;200,#REF!,IF(FCR5a!I23&gt;150,#REF!,IF(FCR5a!I23&gt;100,#REF!,IF(FCR5a!I23&gt;50,#REF!,#REF!))))*I23</f>
        <v>#REF!</v>
      </c>
      <c r="AE23" s="569" t="e">
        <f>IF(J23&gt;200,#REF!,IF(FCR5a!J23&gt;150,#REF!,IF(FCR5a!J23&gt;100,#REF!,IF(FCR5a!J23&gt;50,#REF!,#REF!))))*J23</f>
        <v>#REF!</v>
      </c>
      <c r="AF23" s="671" t="e">
        <f t="shared" si="3"/>
        <v>#REF!</v>
      </c>
      <c r="AG23" s="671" t="e">
        <f t="shared" si="4"/>
        <v>#REF!</v>
      </c>
      <c r="AH23" s="569" t="e">
        <f t="shared" si="5"/>
        <v>#REF!</v>
      </c>
      <c r="AI23" s="569" t="e">
        <f t="shared" si="19"/>
        <v>#REF!</v>
      </c>
      <c r="AJ23" s="569" t="e">
        <f t="shared" si="6"/>
        <v>#REF!</v>
      </c>
      <c r="AK23" s="671">
        <f t="shared" si="7"/>
        <v>0</v>
      </c>
      <c r="AL23" s="569" t="e">
        <f t="shared" si="8"/>
        <v>#REF!</v>
      </c>
      <c r="AM23" s="569" t="e">
        <f t="shared" si="20"/>
        <v>#REF!</v>
      </c>
      <c r="AN23" s="671" t="e">
        <f t="shared" si="9"/>
        <v>#REF!</v>
      </c>
      <c r="AO23" s="671" t="e">
        <f t="shared" si="10"/>
        <v>#REF!</v>
      </c>
      <c r="AP23" s="569" t="e">
        <f t="shared" si="11"/>
        <v>#REF!</v>
      </c>
      <c r="AQ23" s="569" t="e">
        <f t="shared" si="21"/>
        <v>#REF!</v>
      </c>
      <c r="AR23" s="671" t="e">
        <f t="shared" si="12"/>
        <v>#REF!</v>
      </c>
      <c r="AS23" s="671" t="e">
        <f t="shared" si="13"/>
        <v>#REF!</v>
      </c>
      <c r="AT23" s="671" t="e">
        <f t="shared" si="14"/>
        <v>#REF!</v>
      </c>
      <c r="AU23" s="569" t="e">
        <f t="shared" si="22"/>
        <v>#REF!</v>
      </c>
      <c r="AV23" s="569" t="e">
        <f t="shared" si="15"/>
        <v>#REF!</v>
      </c>
      <c r="AW23" s="569" t="e">
        <f t="shared" si="0"/>
        <v>#REF!</v>
      </c>
      <c r="AX23" s="569" t="e">
        <f t="shared" si="23"/>
        <v>#REF!</v>
      </c>
      <c r="AY23" s="570">
        <v>18</v>
      </c>
      <c r="AZ23" s="114" t="e">
        <f t="shared" si="1"/>
        <v>#REF!</v>
      </c>
      <c r="BA23" s="114" t="e">
        <f t="shared" si="2"/>
        <v>#REF!</v>
      </c>
      <c r="BB23" s="114" t="e">
        <f t="shared" si="16"/>
        <v>#REF!</v>
      </c>
      <c r="BC23" s="114" t="e">
        <f t="shared" si="17"/>
        <v>#REF!</v>
      </c>
      <c r="BD23" s="557"/>
    </row>
    <row r="24" spans="2:56">
      <c r="B24" s="570">
        <v>19</v>
      </c>
      <c r="C24" s="570"/>
      <c r="D24" s="570"/>
      <c r="E24" s="570"/>
      <c r="F24" s="570"/>
      <c r="G24" s="570" t="e">
        <f t="shared" si="18"/>
        <v>#REF!</v>
      </c>
      <c r="H24" s="570">
        <f t="shared" si="27"/>
        <v>209</v>
      </c>
      <c r="I24" s="570">
        <f t="shared" si="27"/>
        <v>25</v>
      </c>
      <c r="J24" s="570">
        <f t="shared" si="27"/>
        <v>4</v>
      </c>
      <c r="K24" s="570">
        <f t="shared" si="24"/>
        <v>238</v>
      </c>
      <c r="L24" s="569" t="e">
        <f>IF(K24&gt;200,#REF!,IF(FCR5a!K24&gt;150,#REF!,IF(K24&gt;100,#REF!,IF(FCR5a!K24&gt;50,#REF!,#REF!))))*K24*$E$1</f>
        <v>#REF!</v>
      </c>
      <c r="M24" s="569" t="e">
        <f>IF(H24&gt;200,#REF!,IF(FCR5a!H24&gt;150,#REF!,IF(H24&gt;100,#REF!,IF(FCR5a!H24&gt;50,#REF!,#REF!))))*H24*$E$1</f>
        <v>#REF!</v>
      </c>
      <c r="N24" s="569" t="e">
        <f>IF(I24&gt;200,#REF!,IF(FCR5a!I24&gt;150,#REF!,IF(I24&gt;100,#REF!,IF(FCR5a!I24&gt;50,#REF!,#REF!))))*I24*$E$1</f>
        <v>#REF!</v>
      </c>
      <c r="O24" s="569" t="e">
        <f>IF(J24&gt;200,#REF!,IF(FCR5a!J24&gt;150,#REF!,IF(J24&gt;100,#REF!,IF(FCR5a!J24&gt;50,#REF!,#REF!))))*J24*$E$1</f>
        <v>#REF!</v>
      </c>
      <c r="P24" s="569">
        <f>+IF(K24&gt;200,S_!$F$5,IF(FCR5a!K24&gt;150,S_!#REF!,IF(FCR5a!K24&gt;100,S_!#REF!,IF(FCR5a!K24&gt;50,S_!#REF!,S_!#REF!))))*K24*$E$1</f>
        <v>0</v>
      </c>
      <c r="Q24" s="569">
        <f>+IF(K24&gt;200,S_!$F$5,IF(FCR5a!K24&gt;150,S_!#REF!,IF(FCR5a!K24&gt;100,S_!#REF!,IF(FCR5a!K24&gt;50,S_!#REF!,S_!#REF!))))*IF(K24&gt;200,S_!$F$9,IF(FCR5a!K24&gt;150,S_!#REF!,IF(FCR5a!K24&gt;100,S_!#REF!,IF(FCR5a!K24&gt;50,S_!#REF!,S_!#REF!))))*K24*$E$1</f>
        <v>0</v>
      </c>
      <c r="R24" s="569" t="e">
        <f>+IF(K24&gt;200,S_!$F$5,IF(FCR5a!K24&gt;150,S_!#REF!,IF(FCR5a!K24&gt;100,S_!#REF!,IF(FCR5a!K24&gt;50,S_!#REF!,S_!#REF!))))*IF(K24&gt;200,S_!#REF!,IF(FCR5a!K24&gt;150,S_!#REF!,IF(FCR5a!K24&gt;100,S_!#REF!,IF(FCR5a!K24&gt;50,S_!#REF!,S_!#REF!))))*K24*$E$1</f>
        <v>#REF!</v>
      </c>
      <c r="S24" s="569" t="e">
        <f>+IF(K24&gt;200,S_!$F$5,IF(FCR5a!K24&gt;150,S_!#REF!,IF(FCR5a!K24&gt;100,S_!#REF!,IF(FCR5a!K24&gt;50,S_!#REF!,S_!#REF!))))*IF(K24&gt;200,S_!#REF!,IF(FCR5a!K24&gt;150,S_!#REF!,IF(FCR5a!K24&gt;100,S_!#REF!,IF(FCR5a!K24&gt;50,S_!#REF!,S_!#REF!))))*K24*$E$1</f>
        <v>#REF!</v>
      </c>
      <c r="T24" s="569">
        <f>+IF(K24&gt;200,S_!$F$5,IF(FCR5a!K24&gt;150,S_!#REF!,IF(FCR5a!K24&gt;100,S_!#REF!,IF(FCR5a!K24&gt;50,S_!#REF!,S_!#REF!))))*IF(K24&gt;200,S_!$F$22,IF(FCR5a!K24&gt;150,S_!#REF!,IF(FCR5a!K24&gt;100,S_!#REF!,IF(FCR5a!K24&gt;50,S_!#REF!,S_!#REF!))))*K24*$E$1</f>
        <v>0</v>
      </c>
      <c r="U24" s="569" t="e">
        <f>#REF!*$D$1*$E$1</f>
        <v>#REF!</v>
      </c>
      <c r="V24" s="569" t="e">
        <f>SUM(D24:F24)*#REF!/(60-B24)</f>
        <v>#REF!</v>
      </c>
      <c r="W24" s="569" t="e">
        <f t="shared" si="28"/>
        <v>#REF!</v>
      </c>
      <c r="X24" s="569"/>
      <c r="Y24" s="569"/>
      <c r="Z24" s="569" t="e">
        <f>IF(H24&gt;200,#REF!,IF(FCR5a!H24&gt;150,#REF!,IF(FCR5a!H24&gt;100,#REF!,IF(FCR5a!H24&gt;50,#REF!,#REF!))))*H24</f>
        <v>#REF!</v>
      </c>
      <c r="AA24" s="569" t="e">
        <f>IF(I24&gt;200,#REF!,IF(FCR5a!I24&gt;150,#REF!,IF(FCR5a!I24&gt;100,#REF!,IF(FCR5a!I24&gt;50,#REF!,#REF!))))*I24</f>
        <v>#REF!</v>
      </c>
      <c r="AB24" s="569" t="e">
        <f>IF(J24&gt;200,#REF!,IF(FCR5a!J24&gt;150,#REF!,IF(FCR5a!J24&gt;100,#REF!,IF(FCR5a!J24&gt;50,#REF!,#REF!))))*J24</f>
        <v>#REF!</v>
      </c>
      <c r="AC24" s="569" t="e">
        <f>IF(H24&gt;200,#REF!,IF(FCR5a!H24&gt;150,#REF!,IF(FCR5a!H24&gt;100,#REF!,IF(FCR5a!H24&gt;50,#REF!,#REF!))))*H24</f>
        <v>#REF!</v>
      </c>
      <c r="AD24" s="569" t="e">
        <f>IF(I24&gt;200,#REF!,IF(FCR5a!I24&gt;150,#REF!,IF(FCR5a!I24&gt;100,#REF!,IF(FCR5a!I24&gt;50,#REF!,#REF!))))*I24</f>
        <v>#REF!</v>
      </c>
      <c r="AE24" s="569" t="e">
        <f>IF(J24&gt;200,#REF!,IF(FCR5a!J24&gt;150,#REF!,IF(FCR5a!J24&gt;100,#REF!,IF(FCR5a!J24&gt;50,#REF!,#REF!))))*J24</f>
        <v>#REF!</v>
      </c>
      <c r="AF24" s="671" t="e">
        <f t="shared" si="3"/>
        <v>#REF!</v>
      </c>
      <c r="AG24" s="671" t="e">
        <f t="shared" si="4"/>
        <v>#REF!</v>
      </c>
      <c r="AH24" s="569" t="e">
        <f t="shared" si="5"/>
        <v>#REF!</v>
      </c>
      <c r="AI24" s="569" t="e">
        <f t="shared" si="19"/>
        <v>#REF!</v>
      </c>
      <c r="AJ24" s="569" t="e">
        <f t="shared" si="6"/>
        <v>#REF!</v>
      </c>
      <c r="AK24" s="671">
        <f t="shared" si="7"/>
        <v>0</v>
      </c>
      <c r="AL24" s="569" t="e">
        <f t="shared" si="8"/>
        <v>#REF!</v>
      </c>
      <c r="AM24" s="569" t="e">
        <f t="shared" si="20"/>
        <v>#REF!</v>
      </c>
      <c r="AN24" s="671" t="e">
        <f t="shared" si="9"/>
        <v>#REF!</v>
      </c>
      <c r="AO24" s="671" t="e">
        <f t="shared" si="10"/>
        <v>#REF!</v>
      </c>
      <c r="AP24" s="569" t="e">
        <f t="shared" si="11"/>
        <v>#REF!</v>
      </c>
      <c r="AQ24" s="569" t="e">
        <f t="shared" si="21"/>
        <v>#REF!</v>
      </c>
      <c r="AR24" s="671" t="e">
        <f t="shared" si="12"/>
        <v>#REF!</v>
      </c>
      <c r="AS24" s="671" t="e">
        <f t="shared" si="13"/>
        <v>#REF!</v>
      </c>
      <c r="AT24" s="671" t="e">
        <f t="shared" si="14"/>
        <v>#REF!</v>
      </c>
      <c r="AU24" s="569" t="e">
        <f t="shared" si="22"/>
        <v>#REF!</v>
      </c>
      <c r="AV24" s="569" t="e">
        <f t="shared" si="15"/>
        <v>#REF!</v>
      </c>
      <c r="AW24" s="569" t="e">
        <f t="shared" si="0"/>
        <v>#REF!</v>
      </c>
      <c r="AX24" s="569" t="e">
        <f t="shared" si="23"/>
        <v>#REF!</v>
      </c>
      <c r="AY24" s="570">
        <v>19</v>
      </c>
      <c r="AZ24" s="114" t="e">
        <f t="shared" si="1"/>
        <v>#REF!</v>
      </c>
      <c r="BA24" s="114" t="e">
        <f t="shared" si="2"/>
        <v>#REF!</v>
      </c>
      <c r="BB24" s="114" t="e">
        <f t="shared" si="16"/>
        <v>#REF!</v>
      </c>
      <c r="BC24" s="114" t="e">
        <f t="shared" si="17"/>
        <v>#REF!</v>
      </c>
      <c r="BD24" s="557"/>
    </row>
    <row r="25" spans="2:56">
      <c r="B25" s="570">
        <v>20</v>
      </c>
      <c r="C25" s="570"/>
      <c r="D25" s="570"/>
      <c r="E25" s="570"/>
      <c r="F25" s="570"/>
      <c r="G25" s="570" t="e">
        <f t="shared" si="18"/>
        <v>#REF!</v>
      </c>
      <c r="H25" s="570">
        <f t="shared" si="27"/>
        <v>209</v>
      </c>
      <c r="I25" s="570">
        <f t="shared" si="27"/>
        <v>25</v>
      </c>
      <c r="J25" s="570">
        <f t="shared" si="27"/>
        <v>4</v>
      </c>
      <c r="K25" s="570">
        <f t="shared" si="24"/>
        <v>238</v>
      </c>
      <c r="L25" s="569" t="e">
        <f>IF(K25&gt;200,#REF!,IF(FCR5a!K25&gt;150,#REF!,IF(K25&gt;100,#REF!,IF(FCR5a!K25&gt;50,#REF!,#REF!))))*K25*$E$1</f>
        <v>#REF!</v>
      </c>
      <c r="M25" s="569" t="e">
        <f>IF(H25&gt;200,#REF!,IF(FCR5a!H25&gt;150,#REF!,IF(H25&gt;100,#REF!,IF(FCR5a!H25&gt;50,#REF!,#REF!))))*H25*$E$1</f>
        <v>#REF!</v>
      </c>
      <c r="N25" s="569" t="e">
        <f>IF(I25&gt;200,#REF!,IF(FCR5a!I25&gt;150,#REF!,IF(I25&gt;100,#REF!,IF(FCR5a!I25&gt;50,#REF!,#REF!))))*I25*$E$1</f>
        <v>#REF!</v>
      </c>
      <c r="O25" s="569" t="e">
        <f>IF(J25&gt;200,#REF!,IF(FCR5a!J25&gt;150,#REF!,IF(J25&gt;100,#REF!,IF(FCR5a!J25&gt;50,#REF!,#REF!))))*J25*$E$1</f>
        <v>#REF!</v>
      </c>
      <c r="P25" s="569">
        <f>+IF(K25&gt;200,S_!$F$5,IF(FCR5a!K25&gt;150,S_!#REF!,IF(FCR5a!K25&gt;100,S_!#REF!,IF(FCR5a!K25&gt;50,S_!#REF!,S_!#REF!))))*K25*$E$1</f>
        <v>0</v>
      </c>
      <c r="Q25" s="569">
        <f>+IF(K25&gt;200,S_!$F$5,IF(FCR5a!K25&gt;150,S_!#REF!,IF(FCR5a!K25&gt;100,S_!#REF!,IF(FCR5a!K25&gt;50,S_!#REF!,S_!#REF!))))*IF(K25&gt;200,S_!$F$9,IF(FCR5a!K25&gt;150,S_!#REF!,IF(FCR5a!K25&gt;100,S_!#REF!,IF(FCR5a!K25&gt;50,S_!#REF!,S_!#REF!))))*K25*$E$1</f>
        <v>0</v>
      </c>
      <c r="R25" s="569" t="e">
        <f>+IF(K25&gt;200,S_!$F$5,IF(FCR5a!K25&gt;150,S_!#REF!,IF(FCR5a!K25&gt;100,S_!#REF!,IF(FCR5a!K25&gt;50,S_!#REF!,S_!#REF!))))*IF(K25&gt;200,S_!#REF!,IF(FCR5a!K25&gt;150,S_!#REF!,IF(FCR5a!K25&gt;100,S_!#REF!,IF(FCR5a!K25&gt;50,S_!#REF!,S_!#REF!))))*K25*$E$1</f>
        <v>#REF!</v>
      </c>
      <c r="S25" s="569" t="e">
        <f>+IF(K25&gt;200,S_!$F$5,IF(FCR5a!K25&gt;150,S_!#REF!,IF(FCR5a!K25&gt;100,S_!#REF!,IF(FCR5a!K25&gt;50,S_!#REF!,S_!#REF!))))*IF(K25&gt;200,S_!#REF!,IF(FCR5a!K25&gt;150,S_!#REF!,IF(FCR5a!K25&gt;100,S_!#REF!,IF(FCR5a!K25&gt;50,S_!#REF!,S_!#REF!))))*K25*$E$1</f>
        <v>#REF!</v>
      </c>
      <c r="T25" s="569">
        <f>+IF(K25&gt;200,S_!$F$5,IF(FCR5a!K25&gt;150,S_!#REF!,IF(FCR5a!K25&gt;100,S_!#REF!,IF(FCR5a!K25&gt;50,S_!#REF!,S_!#REF!))))*IF(K25&gt;200,S_!$F$22,IF(FCR5a!K25&gt;150,S_!#REF!,IF(FCR5a!K25&gt;100,S_!#REF!,IF(FCR5a!K25&gt;50,S_!#REF!,S_!#REF!))))*K25*$E$1</f>
        <v>0</v>
      </c>
      <c r="U25" s="569" t="e">
        <f>#REF!*$D$1*$E$1</f>
        <v>#REF!</v>
      </c>
      <c r="V25" s="569" t="e">
        <f>SUM(D25:F25)*#REF!/(60-B25)</f>
        <v>#REF!</v>
      </c>
      <c r="W25" s="569" t="e">
        <f t="shared" si="28"/>
        <v>#REF!</v>
      </c>
      <c r="X25" s="569"/>
      <c r="Y25" s="569"/>
      <c r="Z25" s="569" t="e">
        <f>IF(H25&gt;200,#REF!,IF(FCR5a!H25&gt;150,#REF!,IF(FCR5a!H25&gt;100,#REF!,IF(FCR5a!H25&gt;50,#REF!,#REF!))))*H25</f>
        <v>#REF!</v>
      </c>
      <c r="AA25" s="569" t="e">
        <f>IF(I25&gt;200,#REF!,IF(FCR5a!I25&gt;150,#REF!,IF(FCR5a!I25&gt;100,#REF!,IF(FCR5a!I25&gt;50,#REF!,#REF!))))*I25</f>
        <v>#REF!</v>
      </c>
      <c r="AB25" s="569" t="e">
        <f>IF(J25&gt;200,#REF!,IF(FCR5a!J25&gt;150,#REF!,IF(FCR5a!J25&gt;100,#REF!,IF(FCR5a!J25&gt;50,#REF!,#REF!))))*J25</f>
        <v>#REF!</v>
      </c>
      <c r="AC25" s="569" t="e">
        <f>IF(H25&gt;200,#REF!,IF(FCR5a!H25&gt;150,#REF!,IF(FCR5a!H25&gt;100,#REF!,IF(FCR5a!H25&gt;50,#REF!,#REF!))))*H25</f>
        <v>#REF!</v>
      </c>
      <c r="AD25" s="569" t="e">
        <f>IF(I25&gt;200,#REF!,IF(FCR5a!I25&gt;150,#REF!,IF(FCR5a!I25&gt;100,#REF!,IF(FCR5a!I25&gt;50,#REF!,#REF!))))*I25</f>
        <v>#REF!</v>
      </c>
      <c r="AE25" s="569" t="e">
        <f>IF(J25&gt;200,#REF!,IF(FCR5a!J25&gt;150,#REF!,IF(FCR5a!J25&gt;100,#REF!,IF(FCR5a!J25&gt;50,#REF!,#REF!))))*J25</f>
        <v>#REF!</v>
      </c>
      <c r="AF25" s="671" t="e">
        <f t="shared" si="3"/>
        <v>#REF!</v>
      </c>
      <c r="AG25" s="671" t="e">
        <f t="shared" si="4"/>
        <v>#REF!</v>
      </c>
      <c r="AH25" s="569" t="e">
        <f t="shared" si="5"/>
        <v>#REF!</v>
      </c>
      <c r="AI25" s="569" t="e">
        <f t="shared" si="19"/>
        <v>#REF!</v>
      </c>
      <c r="AJ25" s="569" t="e">
        <f t="shared" si="6"/>
        <v>#REF!</v>
      </c>
      <c r="AK25" s="671">
        <f t="shared" si="7"/>
        <v>0</v>
      </c>
      <c r="AL25" s="569" t="e">
        <f t="shared" si="8"/>
        <v>#REF!</v>
      </c>
      <c r="AM25" s="569" t="e">
        <f t="shared" si="20"/>
        <v>#REF!</v>
      </c>
      <c r="AN25" s="671" t="e">
        <f t="shared" si="9"/>
        <v>#REF!</v>
      </c>
      <c r="AO25" s="671" t="e">
        <f t="shared" si="10"/>
        <v>#REF!</v>
      </c>
      <c r="AP25" s="569" t="e">
        <f t="shared" si="11"/>
        <v>#REF!</v>
      </c>
      <c r="AQ25" s="569" t="e">
        <f t="shared" si="21"/>
        <v>#REF!</v>
      </c>
      <c r="AR25" s="671" t="e">
        <f t="shared" si="12"/>
        <v>#REF!</v>
      </c>
      <c r="AS25" s="671" t="e">
        <f t="shared" si="13"/>
        <v>#REF!</v>
      </c>
      <c r="AT25" s="671" t="e">
        <f t="shared" si="14"/>
        <v>#REF!</v>
      </c>
      <c r="AU25" s="569" t="e">
        <f t="shared" si="22"/>
        <v>#REF!</v>
      </c>
      <c r="AV25" s="569" t="e">
        <f t="shared" si="15"/>
        <v>#REF!</v>
      </c>
      <c r="AW25" s="569" t="e">
        <f t="shared" si="0"/>
        <v>#REF!</v>
      </c>
      <c r="AX25" s="569" t="e">
        <f t="shared" si="23"/>
        <v>#REF!</v>
      </c>
      <c r="AY25" s="570">
        <v>20</v>
      </c>
      <c r="AZ25" s="114" t="e">
        <f t="shared" si="1"/>
        <v>#REF!</v>
      </c>
      <c r="BA25" s="114" t="e">
        <f t="shared" si="2"/>
        <v>#REF!</v>
      </c>
      <c r="BB25" s="114" t="e">
        <f t="shared" si="16"/>
        <v>#REF!</v>
      </c>
      <c r="BC25" s="114" t="e">
        <f t="shared" si="17"/>
        <v>#REF!</v>
      </c>
      <c r="BD25" s="557"/>
    </row>
    <row r="26" spans="2:56">
      <c r="B26" s="570">
        <v>21</v>
      </c>
      <c r="C26" s="570"/>
      <c r="D26" s="570"/>
      <c r="E26" s="570"/>
      <c r="F26" s="570"/>
      <c r="G26" s="570" t="e">
        <f t="shared" si="18"/>
        <v>#REF!</v>
      </c>
      <c r="H26" s="570">
        <f t="shared" si="27"/>
        <v>209</v>
      </c>
      <c r="I26" s="570">
        <f t="shared" si="27"/>
        <v>25</v>
      </c>
      <c r="J26" s="570">
        <f t="shared" si="27"/>
        <v>4</v>
      </c>
      <c r="K26" s="570">
        <f t="shared" si="24"/>
        <v>238</v>
      </c>
      <c r="L26" s="569" t="e">
        <f>IF(K26&gt;200,#REF!,IF(FCR5a!K26&gt;150,#REF!,IF(K26&gt;100,#REF!,IF(FCR5a!K26&gt;50,#REF!,#REF!))))*K26*$E$1</f>
        <v>#REF!</v>
      </c>
      <c r="M26" s="569" t="e">
        <f>IF(H26&gt;200,#REF!,IF(FCR5a!H26&gt;150,#REF!,IF(H26&gt;100,#REF!,IF(FCR5a!H26&gt;50,#REF!,#REF!))))*H26*$E$1</f>
        <v>#REF!</v>
      </c>
      <c r="N26" s="569" t="e">
        <f>IF(I26&gt;200,#REF!,IF(FCR5a!I26&gt;150,#REF!,IF(I26&gt;100,#REF!,IF(FCR5a!I26&gt;50,#REF!,#REF!))))*I26*$E$1</f>
        <v>#REF!</v>
      </c>
      <c r="O26" s="569" t="e">
        <f>IF(J26&gt;200,#REF!,IF(FCR5a!J26&gt;150,#REF!,IF(J26&gt;100,#REF!,IF(FCR5a!J26&gt;50,#REF!,#REF!))))*J26*$E$1</f>
        <v>#REF!</v>
      </c>
      <c r="P26" s="569">
        <f>+IF(K26&gt;200,S_!$F$5,IF(FCR5a!K26&gt;150,S_!#REF!,IF(FCR5a!K26&gt;100,S_!#REF!,IF(FCR5a!K26&gt;50,S_!#REF!,S_!#REF!))))*K26*$E$1</f>
        <v>0</v>
      </c>
      <c r="Q26" s="569">
        <f>+IF(K26&gt;200,S_!$F$5,IF(FCR5a!K26&gt;150,S_!#REF!,IF(FCR5a!K26&gt;100,S_!#REF!,IF(FCR5a!K26&gt;50,S_!#REF!,S_!#REF!))))*IF(K26&gt;200,S_!$F$9,IF(FCR5a!K26&gt;150,S_!#REF!,IF(FCR5a!K26&gt;100,S_!#REF!,IF(FCR5a!K26&gt;50,S_!#REF!,S_!#REF!))))*K26*$E$1</f>
        <v>0</v>
      </c>
      <c r="R26" s="569" t="e">
        <f>+IF(K26&gt;200,S_!$F$5,IF(FCR5a!K26&gt;150,S_!#REF!,IF(FCR5a!K26&gt;100,S_!#REF!,IF(FCR5a!K26&gt;50,S_!#REF!,S_!#REF!))))*IF(K26&gt;200,S_!#REF!,IF(FCR5a!K26&gt;150,S_!#REF!,IF(FCR5a!K26&gt;100,S_!#REF!,IF(FCR5a!K26&gt;50,S_!#REF!,S_!#REF!))))*K26*$E$1</f>
        <v>#REF!</v>
      </c>
      <c r="S26" s="569" t="e">
        <f>+IF(K26&gt;200,S_!$F$5,IF(FCR5a!K26&gt;150,S_!#REF!,IF(FCR5a!K26&gt;100,S_!#REF!,IF(FCR5a!K26&gt;50,S_!#REF!,S_!#REF!))))*IF(K26&gt;200,S_!#REF!,IF(FCR5a!K26&gt;150,S_!#REF!,IF(FCR5a!K26&gt;100,S_!#REF!,IF(FCR5a!K26&gt;50,S_!#REF!,S_!#REF!))))*K26*$E$1</f>
        <v>#REF!</v>
      </c>
      <c r="T26" s="569">
        <f>+IF(K26&gt;200,S_!$F$5,IF(FCR5a!K26&gt;150,S_!#REF!,IF(FCR5a!K26&gt;100,S_!#REF!,IF(FCR5a!K26&gt;50,S_!#REF!,S_!#REF!))))*IF(K26&gt;200,S_!$F$22,IF(FCR5a!K26&gt;150,S_!#REF!,IF(FCR5a!K26&gt;100,S_!#REF!,IF(FCR5a!K26&gt;50,S_!#REF!,S_!#REF!))))*K26*$E$1</f>
        <v>0</v>
      </c>
      <c r="U26" s="569" t="e">
        <f>#REF!*$D$1*$E$1</f>
        <v>#REF!</v>
      </c>
      <c r="V26" s="569" t="e">
        <f>SUM(D26:F26)*#REF!/(60-B26)</f>
        <v>#REF!</v>
      </c>
      <c r="W26" s="569" t="e">
        <f t="shared" si="28"/>
        <v>#REF!</v>
      </c>
      <c r="X26" s="569"/>
      <c r="Y26" s="569"/>
      <c r="Z26" s="569" t="e">
        <f>IF(H26&gt;200,#REF!,IF(FCR5a!H26&gt;150,#REF!,IF(FCR5a!H26&gt;100,#REF!,IF(FCR5a!H26&gt;50,#REF!,#REF!))))*H26</f>
        <v>#REF!</v>
      </c>
      <c r="AA26" s="569" t="e">
        <f>IF(I26&gt;200,#REF!,IF(FCR5a!I26&gt;150,#REF!,IF(FCR5a!I26&gt;100,#REF!,IF(FCR5a!I26&gt;50,#REF!,#REF!))))*I26</f>
        <v>#REF!</v>
      </c>
      <c r="AB26" s="569" t="e">
        <f>IF(J26&gt;200,#REF!,IF(FCR5a!J26&gt;150,#REF!,IF(FCR5a!J26&gt;100,#REF!,IF(FCR5a!J26&gt;50,#REF!,#REF!))))*J26</f>
        <v>#REF!</v>
      </c>
      <c r="AC26" s="569" t="e">
        <f>IF(H26&gt;200,#REF!,IF(FCR5a!H26&gt;150,#REF!,IF(FCR5a!H26&gt;100,#REF!,IF(FCR5a!H26&gt;50,#REF!,#REF!))))*H26</f>
        <v>#REF!</v>
      </c>
      <c r="AD26" s="569" t="e">
        <f>IF(I26&gt;200,#REF!,IF(FCR5a!I26&gt;150,#REF!,IF(FCR5a!I26&gt;100,#REF!,IF(FCR5a!I26&gt;50,#REF!,#REF!))))*I26</f>
        <v>#REF!</v>
      </c>
      <c r="AE26" s="569" t="e">
        <f>IF(J26&gt;200,#REF!,IF(FCR5a!J26&gt;150,#REF!,IF(FCR5a!J26&gt;100,#REF!,IF(FCR5a!J26&gt;50,#REF!,#REF!))))*J26</f>
        <v>#REF!</v>
      </c>
      <c r="AF26" s="671" t="e">
        <f t="shared" si="3"/>
        <v>#REF!</v>
      </c>
      <c r="AG26" s="671" t="e">
        <f t="shared" si="4"/>
        <v>#REF!</v>
      </c>
      <c r="AH26" s="569" t="e">
        <f t="shared" si="5"/>
        <v>#REF!</v>
      </c>
      <c r="AI26" s="569" t="e">
        <f t="shared" si="19"/>
        <v>#REF!</v>
      </c>
      <c r="AJ26" s="569" t="e">
        <f t="shared" si="6"/>
        <v>#REF!</v>
      </c>
      <c r="AK26" s="671">
        <f t="shared" si="7"/>
        <v>0</v>
      </c>
      <c r="AL26" s="569" t="e">
        <f t="shared" si="8"/>
        <v>#REF!</v>
      </c>
      <c r="AM26" s="569" t="e">
        <f t="shared" si="20"/>
        <v>#REF!</v>
      </c>
      <c r="AN26" s="671" t="e">
        <f t="shared" si="9"/>
        <v>#REF!</v>
      </c>
      <c r="AO26" s="671" t="e">
        <f t="shared" si="10"/>
        <v>#REF!</v>
      </c>
      <c r="AP26" s="569" t="e">
        <f t="shared" si="11"/>
        <v>#REF!</v>
      </c>
      <c r="AQ26" s="569" t="e">
        <f t="shared" si="21"/>
        <v>#REF!</v>
      </c>
      <c r="AR26" s="671" t="e">
        <f t="shared" si="12"/>
        <v>#REF!</v>
      </c>
      <c r="AS26" s="671" t="e">
        <f t="shared" si="13"/>
        <v>#REF!</v>
      </c>
      <c r="AT26" s="671" t="e">
        <f t="shared" si="14"/>
        <v>#REF!</v>
      </c>
      <c r="AU26" s="569" t="e">
        <f t="shared" si="22"/>
        <v>#REF!</v>
      </c>
      <c r="AV26" s="569" t="e">
        <f t="shared" si="15"/>
        <v>#REF!</v>
      </c>
      <c r="AW26" s="569" t="e">
        <f t="shared" si="0"/>
        <v>#REF!</v>
      </c>
      <c r="AX26" s="569" t="e">
        <f t="shared" si="23"/>
        <v>#REF!</v>
      </c>
      <c r="AY26" s="570">
        <v>21</v>
      </c>
      <c r="AZ26" s="114" t="e">
        <f t="shared" si="1"/>
        <v>#REF!</v>
      </c>
      <c r="BA26" s="114" t="e">
        <f t="shared" si="2"/>
        <v>#REF!</v>
      </c>
      <c r="BB26" s="114" t="e">
        <f t="shared" si="16"/>
        <v>#REF!</v>
      </c>
      <c r="BC26" s="114" t="e">
        <f t="shared" si="17"/>
        <v>#REF!</v>
      </c>
      <c r="BD26" s="557"/>
    </row>
    <row r="27" spans="2:56">
      <c r="B27" s="570">
        <v>22</v>
      </c>
      <c r="C27" s="570"/>
      <c r="D27" s="570"/>
      <c r="E27" s="570"/>
      <c r="F27" s="570"/>
      <c r="G27" s="570" t="e">
        <f t="shared" si="18"/>
        <v>#REF!</v>
      </c>
      <c r="H27" s="570">
        <f t="shared" si="27"/>
        <v>209</v>
      </c>
      <c r="I27" s="570">
        <f t="shared" si="27"/>
        <v>25</v>
      </c>
      <c r="J27" s="570">
        <f t="shared" si="27"/>
        <v>4</v>
      </c>
      <c r="K27" s="570">
        <f t="shared" si="24"/>
        <v>238</v>
      </c>
      <c r="L27" s="569" t="e">
        <f>IF(K27&gt;200,#REF!,IF(FCR5a!K27&gt;150,#REF!,IF(K27&gt;100,#REF!,IF(FCR5a!K27&gt;50,#REF!,#REF!))))*K27*$E$1</f>
        <v>#REF!</v>
      </c>
      <c r="M27" s="569" t="e">
        <f>IF(H27&gt;200,#REF!,IF(FCR5a!H27&gt;150,#REF!,IF(H27&gt;100,#REF!,IF(FCR5a!H27&gt;50,#REF!,#REF!))))*H27*$E$1</f>
        <v>#REF!</v>
      </c>
      <c r="N27" s="569" t="e">
        <f>IF(I27&gt;200,#REF!,IF(FCR5a!I27&gt;150,#REF!,IF(I27&gt;100,#REF!,IF(FCR5a!I27&gt;50,#REF!,#REF!))))*I27*$E$1</f>
        <v>#REF!</v>
      </c>
      <c r="O27" s="569" t="e">
        <f>IF(J27&gt;200,#REF!,IF(FCR5a!J27&gt;150,#REF!,IF(J27&gt;100,#REF!,IF(FCR5a!J27&gt;50,#REF!,#REF!))))*J27*$E$1</f>
        <v>#REF!</v>
      </c>
      <c r="P27" s="569">
        <f>+IF(K27&gt;200,S_!$F$5,IF(FCR5a!K27&gt;150,S_!#REF!,IF(FCR5a!K27&gt;100,S_!#REF!,IF(FCR5a!K27&gt;50,S_!#REF!,S_!#REF!))))*K27*$E$1</f>
        <v>0</v>
      </c>
      <c r="Q27" s="569">
        <f>+IF(K27&gt;200,S_!$F$5,IF(FCR5a!K27&gt;150,S_!#REF!,IF(FCR5a!K27&gt;100,S_!#REF!,IF(FCR5a!K27&gt;50,S_!#REF!,S_!#REF!))))*IF(K27&gt;200,S_!$F$9,IF(FCR5a!K27&gt;150,S_!#REF!,IF(FCR5a!K27&gt;100,S_!#REF!,IF(FCR5a!K27&gt;50,S_!#REF!,S_!#REF!))))*K27*$E$1</f>
        <v>0</v>
      </c>
      <c r="R27" s="569" t="e">
        <f>+IF(K27&gt;200,S_!$F$5,IF(FCR5a!K27&gt;150,S_!#REF!,IF(FCR5a!K27&gt;100,S_!#REF!,IF(FCR5a!K27&gt;50,S_!#REF!,S_!#REF!))))*IF(K27&gt;200,S_!#REF!,IF(FCR5a!K27&gt;150,S_!#REF!,IF(FCR5a!K27&gt;100,S_!#REF!,IF(FCR5a!K27&gt;50,S_!#REF!,S_!#REF!))))*K27*$E$1</f>
        <v>#REF!</v>
      </c>
      <c r="S27" s="569" t="e">
        <f>+IF(K27&gt;200,S_!$F$5,IF(FCR5a!K27&gt;150,S_!#REF!,IF(FCR5a!K27&gt;100,S_!#REF!,IF(FCR5a!K27&gt;50,S_!#REF!,S_!#REF!))))*IF(K27&gt;200,S_!#REF!,IF(FCR5a!K27&gt;150,S_!#REF!,IF(FCR5a!K27&gt;100,S_!#REF!,IF(FCR5a!K27&gt;50,S_!#REF!,S_!#REF!))))*K27*$E$1</f>
        <v>#REF!</v>
      </c>
      <c r="T27" s="569">
        <f>+IF(K27&gt;200,S_!$F$5,IF(FCR5a!K27&gt;150,S_!#REF!,IF(FCR5a!K27&gt;100,S_!#REF!,IF(FCR5a!K27&gt;50,S_!#REF!,S_!#REF!))))*IF(K27&gt;200,S_!$F$22,IF(FCR5a!K27&gt;150,S_!#REF!,IF(FCR5a!K27&gt;100,S_!#REF!,IF(FCR5a!K27&gt;50,S_!#REF!,S_!#REF!))))*K27*$E$1</f>
        <v>0</v>
      </c>
      <c r="U27" s="569" t="e">
        <f>#REF!*$D$1*$E$1</f>
        <v>#REF!</v>
      </c>
      <c r="V27" s="569" t="e">
        <f>SUM(D27:F27)*#REF!/(60-B27)</f>
        <v>#REF!</v>
      </c>
      <c r="W27" s="569" t="e">
        <f t="shared" si="28"/>
        <v>#REF!</v>
      </c>
      <c r="X27" s="569"/>
      <c r="Y27" s="569"/>
      <c r="Z27" s="569" t="e">
        <f>IF(H27&gt;200,#REF!,IF(FCR5a!H27&gt;150,#REF!,IF(FCR5a!H27&gt;100,#REF!,IF(FCR5a!H27&gt;50,#REF!,#REF!))))*H27</f>
        <v>#REF!</v>
      </c>
      <c r="AA27" s="569" t="e">
        <f>IF(I27&gt;200,#REF!,IF(FCR5a!I27&gt;150,#REF!,IF(FCR5a!I27&gt;100,#REF!,IF(FCR5a!I27&gt;50,#REF!,#REF!))))*I27</f>
        <v>#REF!</v>
      </c>
      <c r="AB27" s="569" t="e">
        <f>IF(J27&gt;200,#REF!,IF(FCR5a!J27&gt;150,#REF!,IF(FCR5a!J27&gt;100,#REF!,IF(FCR5a!J27&gt;50,#REF!,#REF!))))*J27</f>
        <v>#REF!</v>
      </c>
      <c r="AC27" s="569" t="e">
        <f>IF(H27&gt;200,#REF!,IF(FCR5a!H27&gt;150,#REF!,IF(FCR5a!H27&gt;100,#REF!,IF(FCR5a!H27&gt;50,#REF!,#REF!))))*H27</f>
        <v>#REF!</v>
      </c>
      <c r="AD27" s="569" t="e">
        <f>IF(I27&gt;200,#REF!,IF(FCR5a!I27&gt;150,#REF!,IF(FCR5a!I27&gt;100,#REF!,IF(FCR5a!I27&gt;50,#REF!,#REF!))))*I27</f>
        <v>#REF!</v>
      </c>
      <c r="AE27" s="569" t="e">
        <f>IF(J27&gt;200,#REF!,IF(FCR5a!J27&gt;150,#REF!,IF(FCR5a!J27&gt;100,#REF!,IF(FCR5a!J27&gt;50,#REF!,#REF!))))*J27</f>
        <v>#REF!</v>
      </c>
      <c r="AF27" s="671" t="e">
        <f t="shared" si="3"/>
        <v>#REF!</v>
      </c>
      <c r="AG27" s="671" t="e">
        <f t="shared" si="4"/>
        <v>#REF!</v>
      </c>
      <c r="AH27" s="569" t="e">
        <f t="shared" si="5"/>
        <v>#REF!</v>
      </c>
      <c r="AI27" s="569" t="e">
        <f t="shared" si="19"/>
        <v>#REF!</v>
      </c>
      <c r="AJ27" s="569" t="e">
        <f t="shared" si="6"/>
        <v>#REF!</v>
      </c>
      <c r="AK27" s="671">
        <f t="shared" si="7"/>
        <v>0</v>
      </c>
      <c r="AL27" s="569" t="e">
        <f t="shared" si="8"/>
        <v>#REF!</v>
      </c>
      <c r="AM27" s="569" t="e">
        <f t="shared" si="20"/>
        <v>#REF!</v>
      </c>
      <c r="AN27" s="671" t="e">
        <f t="shared" si="9"/>
        <v>#REF!</v>
      </c>
      <c r="AO27" s="671" t="e">
        <f t="shared" si="10"/>
        <v>#REF!</v>
      </c>
      <c r="AP27" s="569" t="e">
        <f t="shared" si="11"/>
        <v>#REF!</v>
      </c>
      <c r="AQ27" s="569" t="e">
        <f t="shared" si="21"/>
        <v>#REF!</v>
      </c>
      <c r="AR27" s="671" t="e">
        <f t="shared" si="12"/>
        <v>#REF!</v>
      </c>
      <c r="AS27" s="671" t="e">
        <f t="shared" si="13"/>
        <v>#REF!</v>
      </c>
      <c r="AT27" s="671" t="e">
        <f t="shared" si="14"/>
        <v>#REF!</v>
      </c>
      <c r="AU27" s="569" t="e">
        <f t="shared" si="22"/>
        <v>#REF!</v>
      </c>
      <c r="AV27" s="569" t="e">
        <f t="shared" si="15"/>
        <v>#REF!</v>
      </c>
      <c r="AW27" s="569" t="e">
        <f t="shared" si="0"/>
        <v>#REF!</v>
      </c>
      <c r="AX27" s="569" t="e">
        <f t="shared" si="23"/>
        <v>#REF!</v>
      </c>
      <c r="AY27" s="570">
        <v>22</v>
      </c>
      <c r="AZ27" s="114" t="e">
        <f t="shared" si="1"/>
        <v>#REF!</v>
      </c>
      <c r="BA27" s="114" t="e">
        <f t="shared" si="2"/>
        <v>#REF!</v>
      </c>
      <c r="BB27" s="114" t="e">
        <f t="shared" si="16"/>
        <v>#REF!</v>
      </c>
      <c r="BC27" s="114" t="e">
        <f t="shared" si="17"/>
        <v>#REF!</v>
      </c>
      <c r="BD27" s="557"/>
    </row>
    <row r="28" spans="2:56">
      <c r="B28" s="570">
        <v>23</v>
      </c>
      <c r="C28" s="570"/>
      <c r="D28" s="570"/>
      <c r="E28" s="570"/>
      <c r="F28" s="570"/>
      <c r="G28" s="570" t="e">
        <f t="shared" si="18"/>
        <v>#REF!</v>
      </c>
      <c r="H28" s="570">
        <f t="shared" si="27"/>
        <v>209</v>
      </c>
      <c r="I28" s="570">
        <f t="shared" si="27"/>
        <v>25</v>
      </c>
      <c r="J28" s="570">
        <f t="shared" si="27"/>
        <v>4</v>
      </c>
      <c r="K28" s="570">
        <f t="shared" si="24"/>
        <v>238</v>
      </c>
      <c r="L28" s="569" t="e">
        <f>IF(K28&gt;200,#REF!,IF(FCR5a!K28&gt;150,#REF!,IF(K28&gt;100,#REF!,IF(FCR5a!K28&gt;50,#REF!,#REF!))))*K28*$E$1</f>
        <v>#REF!</v>
      </c>
      <c r="M28" s="569" t="e">
        <f>IF(H28&gt;200,#REF!,IF(FCR5a!H28&gt;150,#REF!,IF(H28&gt;100,#REF!,IF(FCR5a!H28&gt;50,#REF!,#REF!))))*H28*$E$1</f>
        <v>#REF!</v>
      </c>
      <c r="N28" s="569" t="e">
        <f>IF(I28&gt;200,#REF!,IF(FCR5a!I28&gt;150,#REF!,IF(I28&gt;100,#REF!,IF(FCR5a!I28&gt;50,#REF!,#REF!))))*I28*$E$1</f>
        <v>#REF!</v>
      </c>
      <c r="O28" s="569" t="e">
        <f>IF(J28&gt;200,#REF!,IF(FCR5a!J28&gt;150,#REF!,IF(J28&gt;100,#REF!,IF(FCR5a!J28&gt;50,#REF!,#REF!))))*J28*$E$1</f>
        <v>#REF!</v>
      </c>
      <c r="P28" s="569">
        <f>+IF(K28&gt;200,S_!$F$5,IF(FCR5a!K28&gt;150,S_!#REF!,IF(FCR5a!K28&gt;100,S_!#REF!,IF(FCR5a!K28&gt;50,S_!#REF!,S_!#REF!))))*K28*$E$1</f>
        <v>0</v>
      </c>
      <c r="Q28" s="569">
        <f>+IF(K28&gt;200,S_!$F$5,IF(FCR5a!K28&gt;150,S_!#REF!,IF(FCR5a!K28&gt;100,S_!#REF!,IF(FCR5a!K28&gt;50,S_!#REF!,S_!#REF!))))*IF(K28&gt;200,S_!$F$9,IF(FCR5a!K28&gt;150,S_!#REF!,IF(FCR5a!K28&gt;100,S_!#REF!,IF(FCR5a!K28&gt;50,S_!#REF!,S_!#REF!))))*K28*$E$1</f>
        <v>0</v>
      </c>
      <c r="R28" s="569" t="e">
        <f>+IF(K28&gt;200,S_!$F$5,IF(FCR5a!K28&gt;150,S_!#REF!,IF(FCR5a!K28&gt;100,S_!#REF!,IF(FCR5a!K28&gt;50,S_!#REF!,S_!#REF!))))*IF(K28&gt;200,S_!#REF!,IF(FCR5a!K28&gt;150,S_!#REF!,IF(FCR5a!K28&gt;100,S_!#REF!,IF(FCR5a!K28&gt;50,S_!#REF!,S_!#REF!))))*K28*$E$1</f>
        <v>#REF!</v>
      </c>
      <c r="S28" s="569" t="e">
        <f>+IF(K28&gt;200,S_!$F$5,IF(FCR5a!K28&gt;150,S_!#REF!,IF(FCR5a!K28&gt;100,S_!#REF!,IF(FCR5a!K28&gt;50,S_!#REF!,S_!#REF!))))*IF(K28&gt;200,S_!#REF!,IF(FCR5a!K28&gt;150,S_!#REF!,IF(FCR5a!K28&gt;100,S_!#REF!,IF(FCR5a!K28&gt;50,S_!#REF!,S_!#REF!))))*K28*$E$1</f>
        <v>#REF!</v>
      </c>
      <c r="T28" s="569">
        <f>+IF(K28&gt;200,S_!$F$5,IF(FCR5a!K28&gt;150,S_!#REF!,IF(FCR5a!K28&gt;100,S_!#REF!,IF(FCR5a!K28&gt;50,S_!#REF!,S_!#REF!))))*IF(K28&gt;200,S_!$F$22,IF(FCR5a!K28&gt;150,S_!#REF!,IF(FCR5a!K28&gt;100,S_!#REF!,IF(FCR5a!K28&gt;50,S_!#REF!,S_!#REF!))))*K28*$E$1</f>
        <v>0</v>
      </c>
      <c r="U28" s="569" t="e">
        <f>#REF!*$D$1*$E$1</f>
        <v>#REF!</v>
      </c>
      <c r="V28" s="569" t="e">
        <f>SUM(D28:F28)*#REF!/(60-B28)</f>
        <v>#REF!</v>
      </c>
      <c r="W28" s="569" t="e">
        <f t="shared" si="28"/>
        <v>#REF!</v>
      </c>
      <c r="X28" s="569"/>
      <c r="Y28" s="569"/>
      <c r="Z28" s="569" t="e">
        <f>IF(H28&gt;200,#REF!,IF(FCR5a!H28&gt;150,#REF!,IF(FCR5a!H28&gt;100,#REF!,IF(FCR5a!H28&gt;50,#REF!,#REF!))))*H28</f>
        <v>#REF!</v>
      </c>
      <c r="AA28" s="569" t="e">
        <f>IF(I28&gt;200,#REF!,IF(FCR5a!I28&gt;150,#REF!,IF(FCR5a!I28&gt;100,#REF!,IF(FCR5a!I28&gt;50,#REF!,#REF!))))*I28</f>
        <v>#REF!</v>
      </c>
      <c r="AB28" s="569" t="e">
        <f>IF(J28&gt;200,#REF!,IF(FCR5a!J28&gt;150,#REF!,IF(FCR5a!J28&gt;100,#REF!,IF(FCR5a!J28&gt;50,#REF!,#REF!))))*J28</f>
        <v>#REF!</v>
      </c>
      <c r="AC28" s="569" t="e">
        <f>IF(H28&gt;200,#REF!,IF(FCR5a!H28&gt;150,#REF!,IF(FCR5a!H28&gt;100,#REF!,IF(FCR5a!H28&gt;50,#REF!,#REF!))))*H28</f>
        <v>#REF!</v>
      </c>
      <c r="AD28" s="569" t="e">
        <f>IF(I28&gt;200,#REF!,IF(FCR5a!I28&gt;150,#REF!,IF(FCR5a!I28&gt;100,#REF!,IF(FCR5a!I28&gt;50,#REF!,#REF!))))*I28</f>
        <v>#REF!</v>
      </c>
      <c r="AE28" s="569" t="e">
        <f>IF(J28&gt;200,#REF!,IF(FCR5a!J28&gt;150,#REF!,IF(FCR5a!J28&gt;100,#REF!,IF(FCR5a!J28&gt;50,#REF!,#REF!))))*J28</f>
        <v>#REF!</v>
      </c>
      <c r="AF28" s="671" t="e">
        <f t="shared" si="3"/>
        <v>#REF!</v>
      </c>
      <c r="AG28" s="671" t="e">
        <f t="shared" si="4"/>
        <v>#REF!</v>
      </c>
      <c r="AH28" s="569" t="e">
        <f t="shared" si="5"/>
        <v>#REF!</v>
      </c>
      <c r="AI28" s="569" t="e">
        <f t="shared" si="19"/>
        <v>#REF!</v>
      </c>
      <c r="AJ28" s="569" t="e">
        <f t="shared" si="6"/>
        <v>#REF!</v>
      </c>
      <c r="AK28" s="671">
        <f t="shared" si="7"/>
        <v>0</v>
      </c>
      <c r="AL28" s="569" t="e">
        <f t="shared" si="8"/>
        <v>#REF!</v>
      </c>
      <c r="AM28" s="569" t="e">
        <f t="shared" si="20"/>
        <v>#REF!</v>
      </c>
      <c r="AN28" s="671" t="e">
        <f t="shared" si="9"/>
        <v>#REF!</v>
      </c>
      <c r="AO28" s="671" t="e">
        <f t="shared" si="10"/>
        <v>#REF!</v>
      </c>
      <c r="AP28" s="569" t="e">
        <f t="shared" si="11"/>
        <v>#REF!</v>
      </c>
      <c r="AQ28" s="569" t="e">
        <f t="shared" si="21"/>
        <v>#REF!</v>
      </c>
      <c r="AR28" s="671" t="e">
        <f t="shared" si="12"/>
        <v>#REF!</v>
      </c>
      <c r="AS28" s="671" t="e">
        <f t="shared" si="13"/>
        <v>#REF!</v>
      </c>
      <c r="AT28" s="671" t="e">
        <f t="shared" si="14"/>
        <v>#REF!</v>
      </c>
      <c r="AU28" s="569" t="e">
        <f t="shared" si="22"/>
        <v>#REF!</v>
      </c>
      <c r="AV28" s="569" t="e">
        <f t="shared" si="15"/>
        <v>#REF!</v>
      </c>
      <c r="AW28" s="569" t="e">
        <f t="shared" si="0"/>
        <v>#REF!</v>
      </c>
      <c r="AX28" s="569" t="e">
        <f t="shared" si="23"/>
        <v>#REF!</v>
      </c>
      <c r="AY28" s="570">
        <v>23</v>
      </c>
      <c r="AZ28" s="114" t="e">
        <f t="shared" si="1"/>
        <v>#REF!</v>
      </c>
      <c r="BA28" s="114" t="e">
        <f t="shared" si="2"/>
        <v>#REF!</v>
      </c>
      <c r="BB28" s="114" t="e">
        <f t="shared" si="16"/>
        <v>#REF!</v>
      </c>
      <c r="BC28" s="114" t="e">
        <f t="shared" si="17"/>
        <v>#REF!</v>
      </c>
      <c r="BD28" s="557"/>
    </row>
    <row r="29" spans="2:56">
      <c r="B29" s="570">
        <v>24</v>
      </c>
      <c r="C29" s="570"/>
      <c r="D29" s="570"/>
      <c r="E29" s="570"/>
      <c r="F29" s="570"/>
      <c r="G29" s="570" t="e">
        <f t="shared" si="18"/>
        <v>#REF!</v>
      </c>
      <c r="H29" s="570">
        <f t="shared" si="27"/>
        <v>209</v>
      </c>
      <c r="I29" s="570">
        <f t="shared" si="27"/>
        <v>25</v>
      </c>
      <c r="J29" s="570">
        <f t="shared" si="27"/>
        <v>4</v>
      </c>
      <c r="K29" s="570">
        <f t="shared" si="24"/>
        <v>238</v>
      </c>
      <c r="L29" s="569" t="e">
        <f>IF(K29&gt;200,#REF!,IF(FCR5a!K29&gt;150,#REF!,IF(K29&gt;100,#REF!,IF(FCR5a!K29&gt;50,#REF!,#REF!))))*K29*$E$1</f>
        <v>#REF!</v>
      </c>
      <c r="M29" s="569" t="e">
        <f>IF(H29&gt;200,#REF!,IF(FCR5a!H29&gt;150,#REF!,IF(H29&gt;100,#REF!,IF(FCR5a!H29&gt;50,#REF!,#REF!))))*H29*$E$1</f>
        <v>#REF!</v>
      </c>
      <c r="N29" s="569" t="e">
        <f>IF(I29&gt;200,#REF!,IF(FCR5a!I29&gt;150,#REF!,IF(I29&gt;100,#REF!,IF(FCR5a!I29&gt;50,#REF!,#REF!))))*I29*$E$1</f>
        <v>#REF!</v>
      </c>
      <c r="O29" s="569" t="e">
        <f>IF(J29&gt;200,#REF!,IF(FCR5a!J29&gt;150,#REF!,IF(J29&gt;100,#REF!,IF(FCR5a!J29&gt;50,#REF!,#REF!))))*J29*$E$1</f>
        <v>#REF!</v>
      </c>
      <c r="P29" s="569">
        <f>+IF(K29&gt;200,S_!$F$5,IF(FCR5a!K29&gt;150,S_!#REF!,IF(FCR5a!K29&gt;100,S_!#REF!,IF(FCR5a!K29&gt;50,S_!#REF!,S_!#REF!))))*K29*$E$1</f>
        <v>0</v>
      </c>
      <c r="Q29" s="569">
        <f>+IF(K29&gt;200,S_!$F$5,IF(FCR5a!K29&gt;150,S_!#REF!,IF(FCR5a!K29&gt;100,S_!#REF!,IF(FCR5a!K29&gt;50,S_!#REF!,S_!#REF!))))*IF(K29&gt;200,S_!$F$9,IF(FCR5a!K29&gt;150,S_!#REF!,IF(FCR5a!K29&gt;100,S_!#REF!,IF(FCR5a!K29&gt;50,S_!#REF!,S_!#REF!))))*K29*$E$1</f>
        <v>0</v>
      </c>
      <c r="R29" s="569" t="e">
        <f>+IF(K29&gt;200,S_!$F$5,IF(FCR5a!K29&gt;150,S_!#REF!,IF(FCR5a!K29&gt;100,S_!#REF!,IF(FCR5a!K29&gt;50,S_!#REF!,S_!#REF!))))*IF(K29&gt;200,S_!#REF!,IF(FCR5a!K29&gt;150,S_!#REF!,IF(FCR5a!K29&gt;100,S_!#REF!,IF(FCR5a!K29&gt;50,S_!#REF!,S_!#REF!))))*K29*$E$1</f>
        <v>#REF!</v>
      </c>
      <c r="S29" s="569" t="e">
        <f>+IF(K29&gt;200,S_!$F$5,IF(FCR5a!K29&gt;150,S_!#REF!,IF(FCR5a!K29&gt;100,S_!#REF!,IF(FCR5a!K29&gt;50,S_!#REF!,S_!#REF!))))*IF(K29&gt;200,S_!#REF!,IF(FCR5a!K29&gt;150,S_!#REF!,IF(FCR5a!K29&gt;100,S_!#REF!,IF(FCR5a!K29&gt;50,S_!#REF!,S_!#REF!))))*K29*$E$1</f>
        <v>#REF!</v>
      </c>
      <c r="T29" s="569">
        <f>+IF(K29&gt;200,S_!$F$5,IF(FCR5a!K29&gt;150,S_!#REF!,IF(FCR5a!K29&gt;100,S_!#REF!,IF(FCR5a!K29&gt;50,S_!#REF!,S_!#REF!))))*IF(K29&gt;200,S_!$F$22,IF(FCR5a!K29&gt;150,S_!#REF!,IF(FCR5a!K29&gt;100,S_!#REF!,IF(FCR5a!K29&gt;50,S_!#REF!,S_!#REF!))))*K29*$E$1</f>
        <v>0</v>
      </c>
      <c r="U29" s="569" t="e">
        <f>#REF!*$D$1*$E$1</f>
        <v>#REF!</v>
      </c>
      <c r="V29" s="569" t="e">
        <f>SUM(D29:F29)*#REF!/(60-B29)</f>
        <v>#REF!</v>
      </c>
      <c r="W29" s="569" t="e">
        <f t="shared" si="28"/>
        <v>#REF!</v>
      </c>
      <c r="X29" s="569"/>
      <c r="Y29" s="569"/>
      <c r="Z29" s="569" t="e">
        <f>IF(H29&gt;200,#REF!,IF(FCR5a!H29&gt;150,#REF!,IF(FCR5a!H29&gt;100,#REF!,IF(FCR5a!H29&gt;50,#REF!,#REF!))))*H29</f>
        <v>#REF!</v>
      </c>
      <c r="AA29" s="569" t="e">
        <f>IF(I29&gt;200,#REF!,IF(FCR5a!I29&gt;150,#REF!,IF(FCR5a!I29&gt;100,#REF!,IF(FCR5a!I29&gt;50,#REF!,#REF!))))*I29</f>
        <v>#REF!</v>
      </c>
      <c r="AB29" s="569" t="e">
        <f>IF(J29&gt;200,#REF!,IF(FCR5a!J29&gt;150,#REF!,IF(FCR5a!J29&gt;100,#REF!,IF(FCR5a!J29&gt;50,#REF!,#REF!))))*J29</f>
        <v>#REF!</v>
      </c>
      <c r="AC29" s="569" t="e">
        <f>IF(H29&gt;200,#REF!,IF(FCR5a!H29&gt;150,#REF!,IF(FCR5a!H29&gt;100,#REF!,IF(FCR5a!H29&gt;50,#REF!,#REF!))))*H29</f>
        <v>#REF!</v>
      </c>
      <c r="AD29" s="569" t="e">
        <f>IF(I29&gt;200,#REF!,IF(FCR5a!I29&gt;150,#REF!,IF(FCR5a!I29&gt;100,#REF!,IF(FCR5a!I29&gt;50,#REF!,#REF!))))*I29</f>
        <v>#REF!</v>
      </c>
      <c r="AE29" s="569" t="e">
        <f>IF(J29&gt;200,#REF!,IF(FCR5a!J29&gt;150,#REF!,IF(FCR5a!J29&gt;100,#REF!,IF(FCR5a!J29&gt;50,#REF!,#REF!))))*J29</f>
        <v>#REF!</v>
      </c>
      <c r="AF29" s="671" t="e">
        <f t="shared" si="3"/>
        <v>#REF!</v>
      </c>
      <c r="AG29" s="671" t="e">
        <f t="shared" si="4"/>
        <v>#REF!</v>
      </c>
      <c r="AH29" s="569" t="e">
        <f t="shared" si="5"/>
        <v>#REF!</v>
      </c>
      <c r="AI29" s="569" t="e">
        <f t="shared" si="19"/>
        <v>#REF!</v>
      </c>
      <c r="AJ29" s="569" t="e">
        <f t="shared" si="6"/>
        <v>#REF!</v>
      </c>
      <c r="AK29" s="671">
        <f t="shared" si="7"/>
        <v>0</v>
      </c>
      <c r="AL29" s="569" t="e">
        <f t="shared" si="8"/>
        <v>#REF!</v>
      </c>
      <c r="AM29" s="569" t="e">
        <f t="shared" si="20"/>
        <v>#REF!</v>
      </c>
      <c r="AN29" s="671" t="e">
        <f t="shared" si="9"/>
        <v>#REF!</v>
      </c>
      <c r="AO29" s="671" t="e">
        <f t="shared" si="10"/>
        <v>#REF!</v>
      </c>
      <c r="AP29" s="569" t="e">
        <f t="shared" si="11"/>
        <v>#REF!</v>
      </c>
      <c r="AQ29" s="569" t="e">
        <f t="shared" si="21"/>
        <v>#REF!</v>
      </c>
      <c r="AR29" s="671" t="e">
        <f t="shared" si="12"/>
        <v>#REF!</v>
      </c>
      <c r="AS29" s="671" t="e">
        <f t="shared" si="13"/>
        <v>#REF!</v>
      </c>
      <c r="AT29" s="671" t="e">
        <f t="shared" si="14"/>
        <v>#REF!</v>
      </c>
      <c r="AU29" s="569" t="e">
        <f t="shared" si="22"/>
        <v>#REF!</v>
      </c>
      <c r="AV29" s="569" t="e">
        <f t="shared" si="15"/>
        <v>#REF!</v>
      </c>
      <c r="AW29" s="569" t="e">
        <f t="shared" si="0"/>
        <v>#REF!</v>
      </c>
      <c r="AX29" s="569" t="e">
        <f t="shared" si="23"/>
        <v>#REF!</v>
      </c>
      <c r="AY29" s="570">
        <v>24</v>
      </c>
      <c r="AZ29" s="114" t="e">
        <f t="shared" si="1"/>
        <v>#REF!</v>
      </c>
      <c r="BA29" s="114" t="e">
        <f t="shared" si="2"/>
        <v>#REF!</v>
      </c>
      <c r="BB29" s="114" t="e">
        <f t="shared" si="16"/>
        <v>#REF!</v>
      </c>
      <c r="BC29" s="114" t="e">
        <f t="shared" si="17"/>
        <v>#REF!</v>
      </c>
      <c r="BD29" s="557"/>
    </row>
    <row r="30" spans="2:56">
      <c r="B30" s="570">
        <v>25</v>
      </c>
      <c r="C30" s="570"/>
      <c r="D30" s="570"/>
      <c r="E30" s="570"/>
      <c r="F30" s="570"/>
      <c r="G30" s="570" t="e">
        <f t="shared" si="18"/>
        <v>#REF!</v>
      </c>
      <c r="H30" s="570">
        <f t="shared" si="27"/>
        <v>209</v>
      </c>
      <c r="I30" s="570">
        <f t="shared" si="27"/>
        <v>25</v>
      </c>
      <c r="J30" s="570">
        <f t="shared" si="27"/>
        <v>4</v>
      </c>
      <c r="K30" s="570">
        <f t="shared" si="24"/>
        <v>238</v>
      </c>
      <c r="L30" s="569" t="e">
        <f>IF(K30&gt;200,#REF!,IF(FCR5a!K30&gt;150,#REF!,IF(K30&gt;100,#REF!,IF(FCR5a!K30&gt;50,#REF!,#REF!))))*K30*$E$1</f>
        <v>#REF!</v>
      </c>
      <c r="M30" s="569" t="e">
        <f>IF(H30&gt;200,#REF!,IF(FCR5a!H30&gt;150,#REF!,IF(H30&gt;100,#REF!,IF(FCR5a!H30&gt;50,#REF!,#REF!))))*H30*$E$1</f>
        <v>#REF!</v>
      </c>
      <c r="N30" s="569" t="e">
        <f>IF(I30&gt;200,#REF!,IF(FCR5a!I30&gt;150,#REF!,IF(I30&gt;100,#REF!,IF(FCR5a!I30&gt;50,#REF!,#REF!))))*I30*$E$1</f>
        <v>#REF!</v>
      </c>
      <c r="O30" s="569" t="e">
        <f>IF(J30&gt;200,#REF!,IF(FCR5a!J30&gt;150,#REF!,IF(J30&gt;100,#REF!,IF(FCR5a!J30&gt;50,#REF!,#REF!))))*J30*$E$1</f>
        <v>#REF!</v>
      </c>
      <c r="P30" s="569">
        <f>+IF(K30&gt;200,S_!$F$5,IF(FCR5a!K30&gt;150,S_!#REF!,IF(FCR5a!K30&gt;100,S_!#REF!,IF(FCR5a!K30&gt;50,S_!#REF!,S_!#REF!))))*K30*$E$1</f>
        <v>0</v>
      </c>
      <c r="Q30" s="569">
        <f>+IF(K30&gt;200,S_!$F$5,IF(FCR5a!K30&gt;150,S_!#REF!,IF(FCR5a!K30&gt;100,S_!#REF!,IF(FCR5a!K30&gt;50,S_!#REF!,S_!#REF!))))*IF(K30&gt;200,S_!$F$9,IF(FCR5a!K30&gt;150,S_!#REF!,IF(FCR5a!K30&gt;100,S_!#REF!,IF(FCR5a!K30&gt;50,S_!#REF!,S_!#REF!))))*K30*$E$1</f>
        <v>0</v>
      </c>
      <c r="R30" s="569" t="e">
        <f>+IF(K30&gt;200,S_!$F$5,IF(FCR5a!K30&gt;150,S_!#REF!,IF(FCR5a!K30&gt;100,S_!#REF!,IF(FCR5a!K30&gt;50,S_!#REF!,S_!#REF!))))*IF(K30&gt;200,S_!#REF!,IF(FCR5a!K30&gt;150,S_!#REF!,IF(FCR5a!K30&gt;100,S_!#REF!,IF(FCR5a!K30&gt;50,S_!#REF!,S_!#REF!))))*K30*$E$1</f>
        <v>#REF!</v>
      </c>
      <c r="S30" s="569" t="e">
        <f>+IF(K30&gt;200,S_!$F$5,IF(FCR5a!K30&gt;150,S_!#REF!,IF(FCR5a!K30&gt;100,S_!#REF!,IF(FCR5a!K30&gt;50,S_!#REF!,S_!#REF!))))*IF(K30&gt;200,S_!#REF!,IF(FCR5a!K30&gt;150,S_!#REF!,IF(FCR5a!K30&gt;100,S_!#REF!,IF(FCR5a!K30&gt;50,S_!#REF!,S_!#REF!))))*K30*$E$1</f>
        <v>#REF!</v>
      </c>
      <c r="T30" s="569">
        <f>+IF(K30&gt;200,S_!$F$5,IF(FCR5a!K30&gt;150,S_!#REF!,IF(FCR5a!K30&gt;100,S_!#REF!,IF(FCR5a!K30&gt;50,S_!#REF!,S_!#REF!))))*IF(K30&gt;200,S_!$F$22,IF(FCR5a!K30&gt;150,S_!#REF!,IF(FCR5a!K30&gt;100,S_!#REF!,IF(FCR5a!K30&gt;50,S_!#REF!,S_!#REF!))))*K30*$E$1</f>
        <v>0</v>
      </c>
      <c r="U30" s="569" t="e">
        <f>#REF!*$D$1*$E$1</f>
        <v>#REF!</v>
      </c>
      <c r="V30" s="569" t="e">
        <f>SUM(D30:F30)*#REF!/(60-B30)</f>
        <v>#REF!</v>
      </c>
      <c r="W30" s="569" t="e">
        <f t="shared" si="28"/>
        <v>#REF!</v>
      </c>
      <c r="X30" s="569"/>
      <c r="Y30" s="569"/>
      <c r="Z30" s="569" t="e">
        <f>IF(H30&gt;200,#REF!,IF(FCR5a!H30&gt;150,#REF!,IF(FCR5a!H30&gt;100,#REF!,IF(FCR5a!H30&gt;50,#REF!,#REF!))))*H30</f>
        <v>#REF!</v>
      </c>
      <c r="AA30" s="569" t="e">
        <f>IF(I30&gt;200,#REF!,IF(FCR5a!I30&gt;150,#REF!,IF(FCR5a!I30&gt;100,#REF!,IF(FCR5a!I30&gt;50,#REF!,#REF!))))*I30</f>
        <v>#REF!</v>
      </c>
      <c r="AB30" s="569" t="e">
        <f>IF(J30&gt;200,#REF!,IF(FCR5a!J30&gt;150,#REF!,IF(FCR5a!J30&gt;100,#REF!,IF(FCR5a!J30&gt;50,#REF!,#REF!))))*J30</f>
        <v>#REF!</v>
      </c>
      <c r="AC30" s="569" t="e">
        <f>IF(H30&gt;200,#REF!,IF(FCR5a!H30&gt;150,#REF!,IF(FCR5a!H30&gt;100,#REF!,IF(FCR5a!H30&gt;50,#REF!,#REF!))))*H30</f>
        <v>#REF!</v>
      </c>
      <c r="AD30" s="569" t="e">
        <f>IF(I30&gt;200,#REF!,IF(FCR5a!I30&gt;150,#REF!,IF(FCR5a!I30&gt;100,#REF!,IF(FCR5a!I30&gt;50,#REF!,#REF!))))*I30</f>
        <v>#REF!</v>
      </c>
      <c r="AE30" s="569" t="e">
        <f>IF(J30&gt;200,#REF!,IF(FCR5a!J30&gt;150,#REF!,IF(FCR5a!J30&gt;100,#REF!,IF(FCR5a!J30&gt;50,#REF!,#REF!))))*J30</f>
        <v>#REF!</v>
      </c>
      <c r="AF30" s="671" t="e">
        <f t="shared" si="3"/>
        <v>#REF!</v>
      </c>
      <c r="AG30" s="671" t="e">
        <f t="shared" si="4"/>
        <v>#REF!</v>
      </c>
      <c r="AH30" s="569" t="e">
        <f t="shared" si="5"/>
        <v>#REF!</v>
      </c>
      <c r="AI30" s="569" t="e">
        <f t="shared" si="19"/>
        <v>#REF!</v>
      </c>
      <c r="AJ30" s="569" t="e">
        <f t="shared" si="6"/>
        <v>#REF!</v>
      </c>
      <c r="AK30" s="671">
        <f t="shared" si="7"/>
        <v>0</v>
      </c>
      <c r="AL30" s="569" t="e">
        <f t="shared" si="8"/>
        <v>#REF!</v>
      </c>
      <c r="AM30" s="569" t="e">
        <f t="shared" si="20"/>
        <v>#REF!</v>
      </c>
      <c r="AN30" s="671" t="e">
        <f t="shared" si="9"/>
        <v>#REF!</v>
      </c>
      <c r="AO30" s="671" t="e">
        <f t="shared" si="10"/>
        <v>#REF!</v>
      </c>
      <c r="AP30" s="569" t="e">
        <f t="shared" si="11"/>
        <v>#REF!</v>
      </c>
      <c r="AQ30" s="569" t="e">
        <f t="shared" si="21"/>
        <v>#REF!</v>
      </c>
      <c r="AR30" s="671" t="e">
        <f t="shared" si="12"/>
        <v>#REF!</v>
      </c>
      <c r="AS30" s="671" t="e">
        <f t="shared" si="13"/>
        <v>#REF!</v>
      </c>
      <c r="AT30" s="671" t="e">
        <f t="shared" si="14"/>
        <v>#REF!</v>
      </c>
      <c r="AU30" s="569" t="e">
        <f t="shared" si="22"/>
        <v>#REF!</v>
      </c>
      <c r="AV30" s="569" t="e">
        <f t="shared" si="15"/>
        <v>#REF!</v>
      </c>
      <c r="AW30" s="569" t="e">
        <f t="shared" si="0"/>
        <v>#REF!</v>
      </c>
      <c r="AX30" s="569" t="e">
        <f t="shared" si="23"/>
        <v>#REF!</v>
      </c>
      <c r="AY30" s="570">
        <v>25</v>
      </c>
      <c r="AZ30" s="114" t="e">
        <f t="shared" si="1"/>
        <v>#REF!</v>
      </c>
      <c r="BA30" s="114" t="e">
        <f t="shared" si="2"/>
        <v>#REF!</v>
      </c>
      <c r="BB30" s="114" t="e">
        <f t="shared" si="16"/>
        <v>#REF!</v>
      </c>
      <c r="BC30" s="114" t="e">
        <f t="shared" si="17"/>
        <v>#REF!</v>
      </c>
      <c r="BD30" s="557"/>
    </row>
    <row r="31" spans="2:56">
      <c r="B31" s="570">
        <v>26</v>
      </c>
      <c r="C31" s="570"/>
      <c r="D31" s="570"/>
      <c r="E31" s="570"/>
      <c r="F31" s="570"/>
      <c r="G31" s="570" t="e">
        <f t="shared" si="18"/>
        <v>#REF!</v>
      </c>
      <c r="H31" s="570">
        <f t="shared" si="27"/>
        <v>209</v>
      </c>
      <c r="I31" s="570">
        <f t="shared" si="27"/>
        <v>25</v>
      </c>
      <c r="J31" s="570">
        <f t="shared" si="27"/>
        <v>4</v>
      </c>
      <c r="K31" s="570">
        <f t="shared" si="24"/>
        <v>238</v>
      </c>
      <c r="L31" s="569" t="e">
        <f>IF(K31&gt;200,#REF!,IF(FCR5a!K31&gt;150,#REF!,IF(K31&gt;100,#REF!,IF(FCR5a!K31&gt;50,#REF!,#REF!))))*K31*$E$1</f>
        <v>#REF!</v>
      </c>
      <c r="M31" s="569" t="e">
        <f>IF(H31&gt;200,#REF!,IF(FCR5a!H31&gt;150,#REF!,IF(H31&gt;100,#REF!,IF(FCR5a!H31&gt;50,#REF!,#REF!))))*H31*$E$1</f>
        <v>#REF!</v>
      </c>
      <c r="N31" s="569" t="e">
        <f>IF(I31&gt;200,#REF!,IF(FCR5a!I31&gt;150,#REF!,IF(I31&gt;100,#REF!,IF(FCR5a!I31&gt;50,#REF!,#REF!))))*I31*$E$1</f>
        <v>#REF!</v>
      </c>
      <c r="O31" s="569" t="e">
        <f>IF(J31&gt;200,#REF!,IF(FCR5a!J31&gt;150,#REF!,IF(J31&gt;100,#REF!,IF(FCR5a!J31&gt;50,#REF!,#REF!))))*J31*$E$1</f>
        <v>#REF!</v>
      </c>
      <c r="P31" s="569">
        <f>+IF(K31&gt;200,S_!$F$5,IF(FCR5a!K31&gt;150,S_!#REF!,IF(FCR5a!K31&gt;100,S_!#REF!,IF(FCR5a!K31&gt;50,S_!#REF!,S_!#REF!))))*K31*$E$1</f>
        <v>0</v>
      </c>
      <c r="Q31" s="569">
        <f>+IF(K31&gt;200,S_!$F$5,IF(FCR5a!K31&gt;150,S_!#REF!,IF(FCR5a!K31&gt;100,S_!#REF!,IF(FCR5a!K31&gt;50,S_!#REF!,S_!#REF!))))*IF(K31&gt;200,S_!$F$9,IF(FCR5a!K31&gt;150,S_!#REF!,IF(FCR5a!K31&gt;100,S_!#REF!,IF(FCR5a!K31&gt;50,S_!#REF!,S_!#REF!))))*K31*$E$1</f>
        <v>0</v>
      </c>
      <c r="R31" s="569" t="e">
        <f>+IF(K31&gt;200,S_!$F$5,IF(FCR5a!K31&gt;150,S_!#REF!,IF(FCR5a!K31&gt;100,S_!#REF!,IF(FCR5a!K31&gt;50,S_!#REF!,S_!#REF!))))*IF(K31&gt;200,S_!#REF!,IF(FCR5a!K31&gt;150,S_!#REF!,IF(FCR5a!K31&gt;100,S_!#REF!,IF(FCR5a!K31&gt;50,S_!#REF!,S_!#REF!))))*K31*$E$1</f>
        <v>#REF!</v>
      </c>
      <c r="S31" s="569" t="e">
        <f>+IF(K31&gt;200,S_!$F$5,IF(FCR5a!K31&gt;150,S_!#REF!,IF(FCR5a!K31&gt;100,S_!#REF!,IF(FCR5a!K31&gt;50,S_!#REF!,S_!#REF!))))*IF(K31&gt;200,S_!#REF!,IF(FCR5a!K31&gt;150,S_!#REF!,IF(FCR5a!K31&gt;100,S_!#REF!,IF(FCR5a!K31&gt;50,S_!#REF!,S_!#REF!))))*K31*$E$1</f>
        <v>#REF!</v>
      </c>
      <c r="T31" s="569">
        <f>+IF(K31&gt;200,S_!$F$5,IF(FCR5a!K31&gt;150,S_!#REF!,IF(FCR5a!K31&gt;100,S_!#REF!,IF(FCR5a!K31&gt;50,S_!#REF!,S_!#REF!))))*IF(K31&gt;200,S_!$F$22,IF(FCR5a!K31&gt;150,S_!#REF!,IF(FCR5a!K31&gt;100,S_!#REF!,IF(FCR5a!K31&gt;50,S_!#REF!,S_!#REF!))))*K31*$E$1</f>
        <v>0</v>
      </c>
      <c r="U31" s="569" t="e">
        <f>#REF!*$D$1*$E$1</f>
        <v>#REF!</v>
      </c>
      <c r="V31" s="569" t="e">
        <f>SUM(D31:F31)*#REF!/(60-B31)</f>
        <v>#REF!</v>
      </c>
      <c r="W31" s="569" t="e">
        <f t="shared" si="28"/>
        <v>#REF!</v>
      </c>
      <c r="X31" s="569"/>
      <c r="Y31" s="569"/>
      <c r="Z31" s="569" t="e">
        <f>IF(H31&gt;200,#REF!,IF(FCR5a!H31&gt;150,#REF!,IF(FCR5a!H31&gt;100,#REF!,IF(FCR5a!H31&gt;50,#REF!,#REF!))))*H31</f>
        <v>#REF!</v>
      </c>
      <c r="AA31" s="569" t="e">
        <f>IF(I31&gt;200,#REF!,IF(FCR5a!I31&gt;150,#REF!,IF(FCR5a!I31&gt;100,#REF!,IF(FCR5a!I31&gt;50,#REF!,#REF!))))*I31</f>
        <v>#REF!</v>
      </c>
      <c r="AB31" s="569" t="e">
        <f>IF(J31&gt;200,#REF!,IF(FCR5a!J31&gt;150,#REF!,IF(FCR5a!J31&gt;100,#REF!,IF(FCR5a!J31&gt;50,#REF!,#REF!))))*J31</f>
        <v>#REF!</v>
      </c>
      <c r="AC31" s="569" t="e">
        <f>IF(H31&gt;200,#REF!,IF(FCR5a!H31&gt;150,#REF!,IF(FCR5a!H31&gt;100,#REF!,IF(FCR5a!H31&gt;50,#REF!,#REF!))))*H31</f>
        <v>#REF!</v>
      </c>
      <c r="AD31" s="569" t="e">
        <f>IF(I31&gt;200,#REF!,IF(FCR5a!I31&gt;150,#REF!,IF(FCR5a!I31&gt;100,#REF!,IF(FCR5a!I31&gt;50,#REF!,#REF!))))*I31</f>
        <v>#REF!</v>
      </c>
      <c r="AE31" s="569" t="e">
        <f>IF(J31&gt;200,#REF!,IF(FCR5a!J31&gt;150,#REF!,IF(FCR5a!J31&gt;100,#REF!,IF(FCR5a!J31&gt;50,#REF!,#REF!))))*J31</f>
        <v>#REF!</v>
      </c>
      <c r="AF31" s="671" t="e">
        <f t="shared" si="3"/>
        <v>#REF!</v>
      </c>
      <c r="AG31" s="671" t="e">
        <f t="shared" si="4"/>
        <v>#REF!</v>
      </c>
      <c r="AH31" s="569" t="e">
        <f t="shared" si="5"/>
        <v>#REF!</v>
      </c>
      <c r="AI31" s="569" t="e">
        <f t="shared" si="19"/>
        <v>#REF!</v>
      </c>
      <c r="AJ31" s="569" t="e">
        <f t="shared" si="6"/>
        <v>#REF!</v>
      </c>
      <c r="AK31" s="671">
        <f t="shared" si="7"/>
        <v>0</v>
      </c>
      <c r="AL31" s="569" t="e">
        <f t="shared" si="8"/>
        <v>#REF!</v>
      </c>
      <c r="AM31" s="569" t="e">
        <f t="shared" si="20"/>
        <v>#REF!</v>
      </c>
      <c r="AN31" s="671" t="e">
        <f t="shared" si="9"/>
        <v>#REF!</v>
      </c>
      <c r="AO31" s="671" t="e">
        <f t="shared" si="10"/>
        <v>#REF!</v>
      </c>
      <c r="AP31" s="569" t="e">
        <f t="shared" si="11"/>
        <v>#REF!</v>
      </c>
      <c r="AQ31" s="569" t="e">
        <f t="shared" si="21"/>
        <v>#REF!</v>
      </c>
      <c r="AR31" s="671" t="e">
        <f t="shared" si="12"/>
        <v>#REF!</v>
      </c>
      <c r="AS31" s="671" t="e">
        <f t="shared" si="13"/>
        <v>#REF!</v>
      </c>
      <c r="AT31" s="671" t="e">
        <f t="shared" si="14"/>
        <v>#REF!</v>
      </c>
      <c r="AU31" s="569" t="e">
        <f t="shared" si="22"/>
        <v>#REF!</v>
      </c>
      <c r="AV31" s="569" t="e">
        <f t="shared" si="15"/>
        <v>#REF!</v>
      </c>
      <c r="AW31" s="569" t="e">
        <f t="shared" si="0"/>
        <v>#REF!</v>
      </c>
      <c r="AX31" s="569" t="e">
        <f t="shared" si="23"/>
        <v>#REF!</v>
      </c>
      <c r="AY31" s="570">
        <v>26</v>
      </c>
      <c r="AZ31" s="114" t="e">
        <f t="shared" si="1"/>
        <v>#REF!</v>
      </c>
      <c r="BA31" s="114" t="e">
        <f t="shared" si="2"/>
        <v>#REF!</v>
      </c>
      <c r="BB31" s="114" t="e">
        <f t="shared" si="16"/>
        <v>#REF!</v>
      </c>
      <c r="BC31" s="114" t="e">
        <f t="shared" si="17"/>
        <v>#REF!</v>
      </c>
      <c r="BD31" s="557"/>
    </row>
    <row r="32" spans="2:56">
      <c r="B32" s="570">
        <v>27</v>
      </c>
      <c r="C32" s="570"/>
      <c r="D32" s="570"/>
      <c r="E32" s="570"/>
      <c r="F32" s="570"/>
      <c r="G32" s="570" t="e">
        <f t="shared" si="18"/>
        <v>#REF!</v>
      </c>
      <c r="H32" s="570">
        <f t="shared" si="27"/>
        <v>209</v>
      </c>
      <c r="I32" s="570">
        <f t="shared" si="27"/>
        <v>25</v>
      </c>
      <c r="J32" s="570">
        <f t="shared" si="27"/>
        <v>4</v>
      </c>
      <c r="K32" s="570">
        <f t="shared" si="24"/>
        <v>238</v>
      </c>
      <c r="L32" s="569" t="e">
        <f>IF(K32&gt;200,#REF!,IF(FCR5a!K32&gt;150,#REF!,IF(K32&gt;100,#REF!,IF(FCR5a!K32&gt;50,#REF!,#REF!))))*K32*$E$1</f>
        <v>#REF!</v>
      </c>
      <c r="M32" s="569" t="e">
        <f>IF(H32&gt;200,#REF!,IF(FCR5a!H32&gt;150,#REF!,IF(H32&gt;100,#REF!,IF(FCR5a!H32&gt;50,#REF!,#REF!))))*H32*$E$1</f>
        <v>#REF!</v>
      </c>
      <c r="N32" s="569" t="e">
        <f>IF(I32&gt;200,#REF!,IF(FCR5a!I32&gt;150,#REF!,IF(I32&gt;100,#REF!,IF(FCR5a!I32&gt;50,#REF!,#REF!))))*I32*$E$1</f>
        <v>#REF!</v>
      </c>
      <c r="O32" s="569" t="e">
        <f>IF(J32&gt;200,#REF!,IF(FCR5a!J32&gt;150,#REF!,IF(J32&gt;100,#REF!,IF(FCR5a!J32&gt;50,#REF!,#REF!))))*J32*$E$1</f>
        <v>#REF!</v>
      </c>
      <c r="P32" s="569">
        <f>+IF(K32&gt;200,S_!$F$5,IF(FCR5a!K32&gt;150,S_!#REF!,IF(FCR5a!K32&gt;100,S_!#REF!,IF(FCR5a!K32&gt;50,S_!#REF!,S_!#REF!))))*K32*$E$1</f>
        <v>0</v>
      </c>
      <c r="Q32" s="569">
        <f>+IF(K32&gt;200,S_!$F$5,IF(FCR5a!K32&gt;150,S_!#REF!,IF(FCR5a!K32&gt;100,S_!#REF!,IF(FCR5a!K32&gt;50,S_!#REF!,S_!#REF!))))*IF(K32&gt;200,S_!$F$9,IF(FCR5a!K32&gt;150,S_!#REF!,IF(FCR5a!K32&gt;100,S_!#REF!,IF(FCR5a!K32&gt;50,S_!#REF!,S_!#REF!))))*K32*$E$1</f>
        <v>0</v>
      </c>
      <c r="R32" s="569" t="e">
        <f>+IF(K32&gt;200,S_!$F$5,IF(FCR5a!K32&gt;150,S_!#REF!,IF(FCR5a!K32&gt;100,S_!#REF!,IF(FCR5a!K32&gt;50,S_!#REF!,S_!#REF!))))*IF(K32&gt;200,S_!#REF!,IF(FCR5a!K32&gt;150,S_!#REF!,IF(FCR5a!K32&gt;100,S_!#REF!,IF(FCR5a!K32&gt;50,S_!#REF!,S_!#REF!))))*K32*$E$1</f>
        <v>#REF!</v>
      </c>
      <c r="S32" s="569" t="e">
        <f>+IF(K32&gt;200,S_!$F$5,IF(FCR5a!K32&gt;150,S_!#REF!,IF(FCR5a!K32&gt;100,S_!#REF!,IF(FCR5a!K32&gt;50,S_!#REF!,S_!#REF!))))*IF(K32&gt;200,S_!#REF!,IF(FCR5a!K32&gt;150,S_!#REF!,IF(FCR5a!K32&gt;100,S_!#REF!,IF(FCR5a!K32&gt;50,S_!#REF!,S_!#REF!))))*K32*$E$1</f>
        <v>#REF!</v>
      </c>
      <c r="T32" s="569">
        <f>+IF(K32&gt;200,S_!$F$5,IF(FCR5a!K32&gt;150,S_!#REF!,IF(FCR5a!K32&gt;100,S_!#REF!,IF(FCR5a!K32&gt;50,S_!#REF!,S_!#REF!))))*IF(K32&gt;200,S_!$F$22,IF(FCR5a!K32&gt;150,S_!#REF!,IF(FCR5a!K32&gt;100,S_!#REF!,IF(FCR5a!K32&gt;50,S_!#REF!,S_!#REF!))))*K32*$E$1</f>
        <v>0</v>
      </c>
      <c r="U32" s="569" t="e">
        <f>#REF!*$D$1*$E$1</f>
        <v>#REF!</v>
      </c>
      <c r="V32" s="569" t="e">
        <f>SUM(D32:F32)*#REF!/(60-B32)</f>
        <v>#REF!</v>
      </c>
      <c r="W32" s="569" t="e">
        <f t="shared" si="28"/>
        <v>#REF!</v>
      </c>
      <c r="X32" s="569"/>
      <c r="Y32" s="569"/>
      <c r="Z32" s="569" t="e">
        <f>IF(H32&gt;200,#REF!,IF(FCR5a!H32&gt;150,#REF!,IF(FCR5a!H32&gt;100,#REF!,IF(FCR5a!H32&gt;50,#REF!,#REF!))))*H32</f>
        <v>#REF!</v>
      </c>
      <c r="AA32" s="569" t="e">
        <f>IF(I32&gt;200,#REF!,IF(FCR5a!I32&gt;150,#REF!,IF(FCR5a!I32&gt;100,#REF!,IF(FCR5a!I32&gt;50,#REF!,#REF!))))*I32</f>
        <v>#REF!</v>
      </c>
      <c r="AB32" s="569" t="e">
        <f>IF(J32&gt;200,#REF!,IF(FCR5a!J32&gt;150,#REF!,IF(FCR5a!J32&gt;100,#REF!,IF(FCR5a!J32&gt;50,#REF!,#REF!))))*J32</f>
        <v>#REF!</v>
      </c>
      <c r="AC32" s="569" t="e">
        <f>IF(H32&gt;200,#REF!,IF(FCR5a!H32&gt;150,#REF!,IF(FCR5a!H32&gt;100,#REF!,IF(FCR5a!H32&gt;50,#REF!,#REF!))))*H32</f>
        <v>#REF!</v>
      </c>
      <c r="AD32" s="569" t="e">
        <f>IF(I32&gt;200,#REF!,IF(FCR5a!I32&gt;150,#REF!,IF(FCR5a!I32&gt;100,#REF!,IF(FCR5a!I32&gt;50,#REF!,#REF!))))*I32</f>
        <v>#REF!</v>
      </c>
      <c r="AE32" s="569" t="e">
        <f>IF(J32&gt;200,#REF!,IF(FCR5a!J32&gt;150,#REF!,IF(FCR5a!J32&gt;100,#REF!,IF(FCR5a!J32&gt;50,#REF!,#REF!))))*J32</f>
        <v>#REF!</v>
      </c>
      <c r="AF32" s="671" t="e">
        <f t="shared" si="3"/>
        <v>#REF!</v>
      </c>
      <c r="AG32" s="671" t="e">
        <f t="shared" si="4"/>
        <v>#REF!</v>
      </c>
      <c r="AH32" s="569" t="e">
        <f t="shared" si="5"/>
        <v>#REF!</v>
      </c>
      <c r="AI32" s="569" t="e">
        <f t="shared" si="19"/>
        <v>#REF!</v>
      </c>
      <c r="AJ32" s="569" t="e">
        <f t="shared" si="6"/>
        <v>#REF!</v>
      </c>
      <c r="AK32" s="671">
        <f t="shared" si="7"/>
        <v>0</v>
      </c>
      <c r="AL32" s="569" t="e">
        <f t="shared" si="8"/>
        <v>#REF!</v>
      </c>
      <c r="AM32" s="569" t="e">
        <f t="shared" si="20"/>
        <v>#REF!</v>
      </c>
      <c r="AN32" s="671" t="e">
        <f t="shared" si="9"/>
        <v>#REF!</v>
      </c>
      <c r="AO32" s="671" t="e">
        <f t="shared" si="10"/>
        <v>#REF!</v>
      </c>
      <c r="AP32" s="569" t="e">
        <f t="shared" si="11"/>
        <v>#REF!</v>
      </c>
      <c r="AQ32" s="569" t="e">
        <f t="shared" si="21"/>
        <v>#REF!</v>
      </c>
      <c r="AR32" s="671" t="e">
        <f t="shared" si="12"/>
        <v>#REF!</v>
      </c>
      <c r="AS32" s="671" t="e">
        <f t="shared" si="13"/>
        <v>#REF!</v>
      </c>
      <c r="AT32" s="671" t="e">
        <f t="shared" si="14"/>
        <v>#REF!</v>
      </c>
      <c r="AU32" s="569" t="e">
        <f t="shared" si="22"/>
        <v>#REF!</v>
      </c>
      <c r="AV32" s="569" t="e">
        <f t="shared" si="15"/>
        <v>#REF!</v>
      </c>
      <c r="AW32" s="569" t="e">
        <f t="shared" si="0"/>
        <v>#REF!</v>
      </c>
      <c r="AX32" s="569" t="e">
        <f t="shared" si="23"/>
        <v>#REF!</v>
      </c>
      <c r="AY32" s="570">
        <v>27</v>
      </c>
      <c r="AZ32" s="114" t="e">
        <f t="shared" si="1"/>
        <v>#REF!</v>
      </c>
      <c r="BA32" s="114" t="e">
        <f t="shared" si="2"/>
        <v>#REF!</v>
      </c>
      <c r="BB32" s="114" t="e">
        <f t="shared" si="16"/>
        <v>#REF!</v>
      </c>
      <c r="BC32" s="114" t="e">
        <f t="shared" si="17"/>
        <v>#REF!</v>
      </c>
      <c r="BD32" s="557"/>
    </row>
    <row r="33" spans="2:56">
      <c r="B33" s="570">
        <v>28</v>
      </c>
      <c r="C33" s="570"/>
      <c r="D33" s="570"/>
      <c r="E33" s="570"/>
      <c r="F33" s="570"/>
      <c r="G33" s="570" t="e">
        <f t="shared" si="18"/>
        <v>#REF!</v>
      </c>
      <c r="H33" s="570">
        <f t="shared" si="27"/>
        <v>209</v>
      </c>
      <c r="I33" s="570">
        <f t="shared" si="27"/>
        <v>25</v>
      </c>
      <c r="J33" s="570">
        <f t="shared" si="27"/>
        <v>4</v>
      </c>
      <c r="K33" s="570">
        <f t="shared" si="24"/>
        <v>238</v>
      </c>
      <c r="L33" s="569" t="e">
        <f>IF(K33&gt;200,#REF!,IF(FCR5a!K33&gt;150,#REF!,IF(K33&gt;100,#REF!,IF(FCR5a!K33&gt;50,#REF!,#REF!))))*K33*$E$1</f>
        <v>#REF!</v>
      </c>
      <c r="M33" s="569" t="e">
        <f>IF(H33&gt;200,#REF!,IF(FCR5a!H33&gt;150,#REF!,IF(H33&gt;100,#REF!,IF(FCR5a!H33&gt;50,#REF!,#REF!))))*H33*$E$1</f>
        <v>#REF!</v>
      </c>
      <c r="N33" s="569" t="e">
        <f>IF(I33&gt;200,#REF!,IF(FCR5a!I33&gt;150,#REF!,IF(I33&gt;100,#REF!,IF(FCR5a!I33&gt;50,#REF!,#REF!))))*I33*$E$1</f>
        <v>#REF!</v>
      </c>
      <c r="O33" s="569" t="e">
        <f>IF(J33&gt;200,#REF!,IF(FCR5a!J33&gt;150,#REF!,IF(J33&gt;100,#REF!,IF(FCR5a!J33&gt;50,#REF!,#REF!))))*J33*$E$1</f>
        <v>#REF!</v>
      </c>
      <c r="P33" s="569">
        <f>+IF(K33&gt;200,S_!$F$5,IF(FCR5a!K33&gt;150,S_!#REF!,IF(FCR5a!K33&gt;100,S_!#REF!,IF(FCR5a!K33&gt;50,S_!#REF!,S_!#REF!))))*K33*$E$1</f>
        <v>0</v>
      </c>
      <c r="Q33" s="569">
        <f>+IF(K33&gt;200,S_!$F$5,IF(FCR5a!K33&gt;150,S_!#REF!,IF(FCR5a!K33&gt;100,S_!#REF!,IF(FCR5a!K33&gt;50,S_!#REF!,S_!#REF!))))*IF(K33&gt;200,S_!$F$9,IF(FCR5a!K33&gt;150,S_!#REF!,IF(FCR5a!K33&gt;100,S_!#REF!,IF(FCR5a!K33&gt;50,S_!#REF!,S_!#REF!))))*K33*$E$1</f>
        <v>0</v>
      </c>
      <c r="R33" s="569" t="e">
        <f>+IF(K33&gt;200,S_!$F$5,IF(FCR5a!K33&gt;150,S_!#REF!,IF(FCR5a!K33&gt;100,S_!#REF!,IF(FCR5a!K33&gt;50,S_!#REF!,S_!#REF!))))*IF(K33&gt;200,S_!#REF!,IF(FCR5a!K33&gt;150,S_!#REF!,IF(FCR5a!K33&gt;100,S_!#REF!,IF(FCR5a!K33&gt;50,S_!#REF!,S_!#REF!))))*K33*$E$1</f>
        <v>#REF!</v>
      </c>
      <c r="S33" s="569" t="e">
        <f>+IF(K33&gt;200,S_!$F$5,IF(FCR5a!K33&gt;150,S_!#REF!,IF(FCR5a!K33&gt;100,S_!#REF!,IF(FCR5a!K33&gt;50,S_!#REF!,S_!#REF!))))*IF(K33&gt;200,S_!#REF!,IF(FCR5a!K33&gt;150,S_!#REF!,IF(FCR5a!K33&gt;100,S_!#REF!,IF(FCR5a!K33&gt;50,S_!#REF!,S_!#REF!))))*K33*$E$1</f>
        <v>#REF!</v>
      </c>
      <c r="T33" s="569">
        <f>+IF(K33&gt;200,S_!$F$5,IF(FCR5a!K33&gt;150,S_!#REF!,IF(FCR5a!K33&gt;100,S_!#REF!,IF(FCR5a!K33&gt;50,S_!#REF!,S_!#REF!))))*IF(K33&gt;200,S_!$F$22,IF(FCR5a!K33&gt;150,S_!#REF!,IF(FCR5a!K33&gt;100,S_!#REF!,IF(FCR5a!K33&gt;50,S_!#REF!,S_!#REF!))))*K33*$E$1</f>
        <v>0</v>
      </c>
      <c r="U33" s="569"/>
      <c r="V33" s="569" t="e">
        <f>SUM(D33:F33)*#REF!/(60-B33)</f>
        <v>#REF!</v>
      </c>
      <c r="W33" s="569" t="e">
        <f t="shared" si="28"/>
        <v>#REF!</v>
      </c>
      <c r="X33" s="569"/>
      <c r="Y33" s="569"/>
      <c r="Z33" s="569" t="e">
        <f>IF(H33&gt;200,#REF!,IF(FCR5a!H33&gt;150,#REF!,IF(FCR5a!H33&gt;100,#REF!,IF(FCR5a!H33&gt;50,#REF!,#REF!))))*H33</f>
        <v>#REF!</v>
      </c>
      <c r="AA33" s="569" t="e">
        <f>IF(I33&gt;200,#REF!,IF(FCR5a!I33&gt;150,#REF!,IF(FCR5a!I33&gt;100,#REF!,IF(FCR5a!I33&gt;50,#REF!,#REF!))))*I33</f>
        <v>#REF!</v>
      </c>
      <c r="AB33" s="569" t="e">
        <f>IF(J33&gt;200,#REF!,IF(FCR5a!J33&gt;150,#REF!,IF(FCR5a!J33&gt;100,#REF!,IF(FCR5a!J33&gt;50,#REF!,#REF!))))*J33</f>
        <v>#REF!</v>
      </c>
      <c r="AC33" s="569" t="e">
        <f>IF(H33&gt;200,#REF!,IF(FCR5a!H33&gt;150,#REF!,IF(FCR5a!H33&gt;100,#REF!,IF(FCR5a!H33&gt;50,#REF!,#REF!))))*H33</f>
        <v>#REF!</v>
      </c>
      <c r="AD33" s="569" t="e">
        <f>IF(I33&gt;200,#REF!,IF(FCR5a!I33&gt;150,#REF!,IF(FCR5a!I33&gt;100,#REF!,IF(FCR5a!I33&gt;50,#REF!,#REF!))))*I33</f>
        <v>#REF!</v>
      </c>
      <c r="AE33" s="569" t="e">
        <f>IF(J33&gt;200,#REF!,IF(FCR5a!J33&gt;150,#REF!,IF(FCR5a!J33&gt;100,#REF!,IF(FCR5a!J33&gt;50,#REF!,#REF!))))*J33</f>
        <v>#REF!</v>
      </c>
      <c r="AF33" s="671" t="e">
        <f t="shared" si="3"/>
        <v>#REF!</v>
      </c>
      <c r="AG33" s="671">
        <f t="shared" si="4"/>
        <v>0</v>
      </c>
      <c r="AH33" s="569" t="e">
        <f t="shared" si="5"/>
        <v>#REF!</v>
      </c>
      <c r="AI33" s="569" t="e">
        <f t="shared" si="19"/>
        <v>#REF!</v>
      </c>
      <c r="AJ33" s="569" t="e">
        <f t="shared" si="6"/>
        <v>#REF!</v>
      </c>
      <c r="AK33" s="671">
        <f t="shared" si="7"/>
        <v>0</v>
      </c>
      <c r="AL33" s="569" t="e">
        <f t="shared" si="8"/>
        <v>#REF!</v>
      </c>
      <c r="AM33" s="569" t="e">
        <f t="shared" si="20"/>
        <v>#REF!</v>
      </c>
      <c r="AN33" s="671" t="e">
        <f t="shared" si="9"/>
        <v>#REF!</v>
      </c>
      <c r="AO33" s="671" t="e">
        <f t="shared" si="10"/>
        <v>#REF!</v>
      </c>
      <c r="AP33" s="569" t="e">
        <f t="shared" si="11"/>
        <v>#REF!</v>
      </c>
      <c r="AQ33" s="569" t="e">
        <f t="shared" si="21"/>
        <v>#REF!</v>
      </c>
      <c r="AR33" s="671" t="e">
        <f t="shared" si="12"/>
        <v>#REF!</v>
      </c>
      <c r="AS33" s="671" t="e">
        <f t="shared" si="13"/>
        <v>#REF!</v>
      </c>
      <c r="AT33" s="671" t="e">
        <f t="shared" si="14"/>
        <v>#REF!</v>
      </c>
      <c r="AU33" s="569" t="e">
        <f t="shared" si="22"/>
        <v>#REF!</v>
      </c>
      <c r="AV33" s="569" t="e">
        <f t="shared" si="15"/>
        <v>#REF!</v>
      </c>
      <c r="AW33" s="569" t="e">
        <f t="shared" si="0"/>
        <v>#REF!</v>
      </c>
      <c r="AX33" s="569" t="e">
        <f t="shared" si="23"/>
        <v>#REF!</v>
      </c>
      <c r="AY33" s="570">
        <v>28</v>
      </c>
      <c r="AZ33" s="114" t="e">
        <f t="shared" si="1"/>
        <v>#REF!</v>
      </c>
      <c r="BA33" s="114" t="e">
        <f t="shared" si="2"/>
        <v>#REF!</v>
      </c>
      <c r="BB33" s="114" t="e">
        <f t="shared" si="16"/>
        <v>#REF!</v>
      </c>
      <c r="BC33" s="114" t="e">
        <f t="shared" si="17"/>
        <v>#REF!</v>
      </c>
      <c r="BD33" s="557"/>
    </row>
    <row r="34" spans="2:56">
      <c r="B34" s="570">
        <v>29</v>
      </c>
      <c r="C34" s="570"/>
      <c r="D34" s="570"/>
      <c r="E34" s="570"/>
      <c r="F34" s="570"/>
      <c r="G34" s="570" t="e">
        <f t="shared" si="18"/>
        <v>#REF!</v>
      </c>
      <c r="H34" s="570">
        <f t="shared" si="27"/>
        <v>209</v>
      </c>
      <c r="I34" s="570">
        <f t="shared" si="27"/>
        <v>25</v>
      </c>
      <c r="J34" s="570">
        <f t="shared" si="27"/>
        <v>4</v>
      </c>
      <c r="K34" s="570">
        <f t="shared" si="24"/>
        <v>238</v>
      </c>
      <c r="L34" s="569" t="e">
        <f>IF(K34&gt;200,#REF!,IF(FCR5a!K34&gt;150,#REF!,IF(K34&gt;100,#REF!,IF(FCR5a!K34&gt;50,#REF!,#REF!))))*K34*$E$1</f>
        <v>#REF!</v>
      </c>
      <c r="M34" s="569" t="e">
        <f>IF(H34&gt;200,#REF!,IF(FCR5a!H34&gt;150,#REF!,IF(H34&gt;100,#REF!,IF(FCR5a!H34&gt;50,#REF!,#REF!))))*H34*$E$1</f>
        <v>#REF!</v>
      </c>
      <c r="N34" s="569" t="e">
        <f>IF(I34&gt;200,#REF!,IF(FCR5a!I34&gt;150,#REF!,IF(I34&gt;100,#REF!,IF(FCR5a!I34&gt;50,#REF!,#REF!))))*I34*$E$1</f>
        <v>#REF!</v>
      </c>
      <c r="O34" s="569" t="e">
        <f>IF(J34&gt;200,#REF!,IF(FCR5a!J34&gt;150,#REF!,IF(J34&gt;100,#REF!,IF(FCR5a!J34&gt;50,#REF!,#REF!))))*J34*$E$1</f>
        <v>#REF!</v>
      </c>
      <c r="P34" s="569">
        <f>+IF(K34&gt;200,S_!$F$5,IF(FCR5a!K34&gt;150,S_!#REF!,IF(FCR5a!K34&gt;100,S_!#REF!,IF(FCR5a!K34&gt;50,S_!#REF!,S_!#REF!))))*K34*$E$1</f>
        <v>0</v>
      </c>
      <c r="Q34" s="569">
        <f>+IF(K34&gt;200,S_!$F$5,IF(FCR5a!K34&gt;150,S_!#REF!,IF(FCR5a!K34&gt;100,S_!#REF!,IF(FCR5a!K34&gt;50,S_!#REF!,S_!#REF!))))*IF(K34&gt;200,S_!$F$9,IF(FCR5a!K34&gt;150,S_!#REF!,IF(FCR5a!K34&gt;100,S_!#REF!,IF(FCR5a!K34&gt;50,S_!#REF!,S_!#REF!))))*K34*$E$1</f>
        <v>0</v>
      </c>
      <c r="R34" s="569" t="e">
        <f>+IF(K34&gt;200,S_!$F$5,IF(FCR5a!K34&gt;150,S_!#REF!,IF(FCR5a!K34&gt;100,S_!#REF!,IF(FCR5a!K34&gt;50,S_!#REF!,S_!#REF!))))*IF(K34&gt;200,S_!#REF!,IF(FCR5a!K34&gt;150,S_!#REF!,IF(FCR5a!K34&gt;100,S_!#REF!,IF(FCR5a!K34&gt;50,S_!#REF!,S_!#REF!))))*K34*$E$1</f>
        <v>#REF!</v>
      </c>
      <c r="S34" s="569" t="e">
        <f>+IF(K34&gt;200,S_!$F$5,IF(FCR5a!K34&gt;150,S_!#REF!,IF(FCR5a!K34&gt;100,S_!#REF!,IF(FCR5a!K34&gt;50,S_!#REF!,S_!#REF!))))*IF(K34&gt;200,S_!#REF!,IF(FCR5a!K34&gt;150,S_!#REF!,IF(FCR5a!K34&gt;100,S_!#REF!,IF(FCR5a!K34&gt;50,S_!#REF!,S_!#REF!))))*K34*$E$1</f>
        <v>#REF!</v>
      </c>
      <c r="T34" s="569">
        <f>+IF(K34&gt;200,S_!$F$5,IF(FCR5a!K34&gt;150,S_!#REF!,IF(FCR5a!K34&gt;100,S_!#REF!,IF(FCR5a!K34&gt;50,S_!#REF!,S_!#REF!))))*IF(K34&gt;200,S_!$F$22,IF(FCR5a!K34&gt;150,S_!#REF!,IF(FCR5a!K34&gt;100,S_!#REF!,IF(FCR5a!K34&gt;50,S_!#REF!,S_!#REF!))))*K34*$E$1</f>
        <v>0</v>
      </c>
      <c r="U34" s="569"/>
      <c r="V34" s="569" t="e">
        <f>SUM(D34:F34)*#REF!/(60-B34)</f>
        <v>#REF!</v>
      </c>
      <c r="W34" s="569" t="e">
        <f t="shared" si="28"/>
        <v>#REF!</v>
      </c>
      <c r="X34" s="569"/>
      <c r="Y34" s="569"/>
      <c r="Z34" s="569" t="e">
        <f>IF(H34&gt;200,#REF!,IF(FCR5a!H34&gt;150,#REF!,IF(FCR5a!H34&gt;100,#REF!,IF(FCR5a!H34&gt;50,#REF!,#REF!))))*H34</f>
        <v>#REF!</v>
      </c>
      <c r="AA34" s="569" t="e">
        <f>IF(I34&gt;200,#REF!,IF(FCR5a!I34&gt;150,#REF!,IF(FCR5a!I34&gt;100,#REF!,IF(FCR5a!I34&gt;50,#REF!,#REF!))))*I34</f>
        <v>#REF!</v>
      </c>
      <c r="AB34" s="569" t="e">
        <f>IF(J34&gt;200,#REF!,IF(FCR5a!J34&gt;150,#REF!,IF(FCR5a!J34&gt;100,#REF!,IF(FCR5a!J34&gt;50,#REF!,#REF!))))*J34</f>
        <v>#REF!</v>
      </c>
      <c r="AC34" s="569" t="e">
        <f>IF(H34&gt;200,#REF!,IF(FCR5a!H34&gt;150,#REF!,IF(FCR5a!H34&gt;100,#REF!,IF(FCR5a!H34&gt;50,#REF!,#REF!))))*H34</f>
        <v>#REF!</v>
      </c>
      <c r="AD34" s="569" t="e">
        <f>IF(I34&gt;200,#REF!,IF(FCR5a!I34&gt;150,#REF!,IF(FCR5a!I34&gt;100,#REF!,IF(FCR5a!I34&gt;50,#REF!,#REF!))))*I34</f>
        <v>#REF!</v>
      </c>
      <c r="AE34" s="569" t="e">
        <f>IF(J34&gt;200,#REF!,IF(FCR5a!J34&gt;150,#REF!,IF(FCR5a!J34&gt;100,#REF!,IF(FCR5a!J34&gt;50,#REF!,#REF!))))*J34</f>
        <v>#REF!</v>
      </c>
      <c r="AF34" s="671" t="e">
        <f t="shared" si="3"/>
        <v>#REF!</v>
      </c>
      <c r="AG34" s="671">
        <f t="shared" si="4"/>
        <v>0</v>
      </c>
      <c r="AH34" s="569" t="e">
        <f t="shared" si="5"/>
        <v>#REF!</v>
      </c>
      <c r="AI34" s="569" t="e">
        <f t="shared" si="19"/>
        <v>#REF!</v>
      </c>
      <c r="AJ34" s="569" t="e">
        <f t="shared" si="6"/>
        <v>#REF!</v>
      </c>
      <c r="AK34" s="671">
        <f t="shared" si="7"/>
        <v>0</v>
      </c>
      <c r="AL34" s="569" t="e">
        <f t="shared" si="8"/>
        <v>#REF!</v>
      </c>
      <c r="AM34" s="569" t="e">
        <f t="shared" si="20"/>
        <v>#REF!</v>
      </c>
      <c r="AN34" s="671" t="e">
        <f t="shared" si="9"/>
        <v>#REF!</v>
      </c>
      <c r="AO34" s="671" t="e">
        <f t="shared" si="10"/>
        <v>#REF!</v>
      </c>
      <c r="AP34" s="569" t="e">
        <f t="shared" si="11"/>
        <v>#REF!</v>
      </c>
      <c r="AQ34" s="569" t="e">
        <f t="shared" si="21"/>
        <v>#REF!</v>
      </c>
      <c r="AR34" s="671" t="e">
        <f t="shared" si="12"/>
        <v>#REF!</v>
      </c>
      <c r="AS34" s="671" t="e">
        <f t="shared" si="13"/>
        <v>#REF!</v>
      </c>
      <c r="AT34" s="671" t="e">
        <f t="shared" si="14"/>
        <v>#REF!</v>
      </c>
      <c r="AU34" s="569" t="e">
        <f t="shared" si="22"/>
        <v>#REF!</v>
      </c>
      <c r="AV34" s="569" t="e">
        <f t="shared" si="15"/>
        <v>#REF!</v>
      </c>
      <c r="AW34" s="569" t="e">
        <f t="shared" si="0"/>
        <v>#REF!</v>
      </c>
      <c r="AX34" s="569" t="e">
        <f t="shared" si="23"/>
        <v>#REF!</v>
      </c>
      <c r="AY34" s="570">
        <v>29</v>
      </c>
      <c r="AZ34" s="114" t="e">
        <f t="shared" si="1"/>
        <v>#REF!</v>
      </c>
      <c r="BA34" s="114" t="e">
        <f t="shared" si="2"/>
        <v>#REF!</v>
      </c>
      <c r="BB34" s="114" t="e">
        <f t="shared" si="16"/>
        <v>#REF!</v>
      </c>
      <c r="BC34" s="114" t="e">
        <f t="shared" si="17"/>
        <v>#REF!</v>
      </c>
      <c r="BD34" s="557"/>
    </row>
    <row r="35" spans="2:56">
      <c r="B35" s="570">
        <v>30</v>
      </c>
      <c r="C35" s="570"/>
      <c r="D35" s="570"/>
      <c r="E35" s="570"/>
      <c r="F35" s="570"/>
      <c r="G35" s="570" t="e">
        <f t="shared" si="18"/>
        <v>#REF!</v>
      </c>
      <c r="H35" s="570">
        <f t="shared" si="27"/>
        <v>209</v>
      </c>
      <c r="I35" s="570">
        <f t="shared" si="27"/>
        <v>25</v>
      </c>
      <c r="J35" s="570">
        <f t="shared" si="27"/>
        <v>4</v>
      </c>
      <c r="K35" s="570">
        <f t="shared" si="24"/>
        <v>238</v>
      </c>
      <c r="L35" s="569" t="e">
        <f>IF(K35&gt;200,#REF!,IF(FCR5a!K35&gt;150,#REF!,IF(K35&gt;100,#REF!,IF(FCR5a!K35&gt;50,#REF!,#REF!))))*K35*$E$1</f>
        <v>#REF!</v>
      </c>
      <c r="M35" s="569" t="e">
        <f>IF(H35&gt;200,#REF!,IF(FCR5a!H35&gt;150,#REF!,IF(H35&gt;100,#REF!,IF(FCR5a!H35&gt;50,#REF!,#REF!))))*H35*$E$1</f>
        <v>#REF!</v>
      </c>
      <c r="N35" s="569" t="e">
        <f>IF(I35&gt;200,#REF!,IF(FCR5a!I35&gt;150,#REF!,IF(I35&gt;100,#REF!,IF(FCR5a!I35&gt;50,#REF!,#REF!))))*I35*$E$1</f>
        <v>#REF!</v>
      </c>
      <c r="O35" s="569" t="e">
        <f>IF(J35&gt;200,#REF!,IF(FCR5a!J35&gt;150,#REF!,IF(J35&gt;100,#REF!,IF(FCR5a!J35&gt;50,#REF!,#REF!))))*J35*$E$1</f>
        <v>#REF!</v>
      </c>
      <c r="P35" s="569">
        <f>+IF(K35&gt;200,S_!$F$5,IF(FCR5a!K35&gt;150,S_!#REF!,IF(FCR5a!K35&gt;100,S_!#REF!,IF(FCR5a!K35&gt;50,S_!#REF!,S_!#REF!))))*K35*$E$1</f>
        <v>0</v>
      </c>
      <c r="Q35" s="569">
        <f>+IF(K35&gt;200,S_!$F$5,IF(FCR5a!K35&gt;150,S_!#REF!,IF(FCR5a!K35&gt;100,S_!#REF!,IF(FCR5a!K35&gt;50,S_!#REF!,S_!#REF!))))*IF(K35&gt;200,S_!$F$9,IF(FCR5a!K35&gt;150,S_!#REF!,IF(FCR5a!K35&gt;100,S_!#REF!,IF(FCR5a!K35&gt;50,S_!#REF!,S_!#REF!))))*K35*$E$1</f>
        <v>0</v>
      </c>
      <c r="R35" s="569" t="e">
        <f>+IF(K35&gt;200,S_!$F$5,IF(FCR5a!K35&gt;150,S_!#REF!,IF(FCR5a!K35&gt;100,S_!#REF!,IF(FCR5a!K35&gt;50,S_!#REF!,S_!#REF!))))*IF(K35&gt;200,S_!#REF!,IF(FCR5a!K35&gt;150,S_!#REF!,IF(FCR5a!K35&gt;100,S_!#REF!,IF(FCR5a!K35&gt;50,S_!#REF!,S_!#REF!))))*K35*$E$1</f>
        <v>#REF!</v>
      </c>
      <c r="S35" s="569" t="e">
        <f>+IF(K35&gt;200,S_!$F$5,IF(FCR5a!K35&gt;150,S_!#REF!,IF(FCR5a!K35&gt;100,S_!#REF!,IF(FCR5a!K35&gt;50,S_!#REF!,S_!#REF!))))*IF(K35&gt;200,S_!#REF!,IF(FCR5a!K35&gt;150,S_!#REF!,IF(FCR5a!K35&gt;100,S_!#REF!,IF(FCR5a!K35&gt;50,S_!#REF!,S_!#REF!))))*K35*$E$1</f>
        <v>#REF!</v>
      </c>
      <c r="T35" s="569">
        <f>+IF(K35&gt;200,S_!$F$5,IF(FCR5a!K35&gt;150,S_!#REF!,IF(FCR5a!K35&gt;100,S_!#REF!,IF(FCR5a!K35&gt;50,S_!#REF!,S_!#REF!))))*IF(K35&gt;200,S_!$F$22,IF(FCR5a!K35&gt;150,S_!#REF!,IF(FCR5a!K35&gt;100,S_!#REF!,IF(FCR5a!K35&gt;50,S_!#REF!,S_!#REF!))))*K35*$E$1</f>
        <v>0</v>
      </c>
      <c r="U35" s="569"/>
      <c r="V35" s="569" t="e">
        <f>SUM(D35:F35)*#REF!/(60-B35)</f>
        <v>#REF!</v>
      </c>
      <c r="W35" s="569" t="e">
        <f t="shared" si="28"/>
        <v>#REF!</v>
      </c>
      <c r="X35" s="569"/>
      <c r="Y35" s="569"/>
      <c r="Z35" s="569" t="e">
        <f>IF(H35&gt;200,#REF!,IF(FCR5a!H35&gt;150,#REF!,IF(FCR5a!H35&gt;100,#REF!,IF(FCR5a!H35&gt;50,#REF!,#REF!))))*H35</f>
        <v>#REF!</v>
      </c>
      <c r="AA35" s="569" t="e">
        <f>IF(I35&gt;200,#REF!,IF(FCR5a!I35&gt;150,#REF!,IF(FCR5a!I35&gt;100,#REF!,IF(FCR5a!I35&gt;50,#REF!,#REF!))))*I35</f>
        <v>#REF!</v>
      </c>
      <c r="AB35" s="569" t="e">
        <f>IF(J35&gt;200,#REF!,IF(FCR5a!J35&gt;150,#REF!,IF(FCR5a!J35&gt;100,#REF!,IF(FCR5a!J35&gt;50,#REF!,#REF!))))*J35</f>
        <v>#REF!</v>
      </c>
      <c r="AC35" s="569" t="e">
        <f>IF(H35&gt;200,#REF!,IF(FCR5a!H35&gt;150,#REF!,IF(FCR5a!H35&gt;100,#REF!,IF(FCR5a!H35&gt;50,#REF!,#REF!))))*H35</f>
        <v>#REF!</v>
      </c>
      <c r="AD35" s="569" t="e">
        <f>IF(I35&gt;200,#REF!,IF(FCR5a!I35&gt;150,#REF!,IF(FCR5a!I35&gt;100,#REF!,IF(FCR5a!I35&gt;50,#REF!,#REF!))))*I35</f>
        <v>#REF!</v>
      </c>
      <c r="AE35" s="569" t="e">
        <f>IF(J35&gt;200,#REF!,IF(FCR5a!J35&gt;150,#REF!,IF(FCR5a!J35&gt;100,#REF!,IF(FCR5a!J35&gt;50,#REF!,#REF!))))*J35</f>
        <v>#REF!</v>
      </c>
      <c r="AF35" s="671" t="e">
        <f t="shared" si="3"/>
        <v>#REF!</v>
      </c>
      <c r="AG35" s="671">
        <f t="shared" si="4"/>
        <v>0</v>
      </c>
      <c r="AH35" s="569" t="e">
        <f t="shared" si="5"/>
        <v>#REF!</v>
      </c>
      <c r="AI35" s="569" t="e">
        <f t="shared" si="19"/>
        <v>#REF!</v>
      </c>
      <c r="AJ35" s="569" t="e">
        <f t="shared" si="6"/>
        <v>#REF!</v>
      </c>
      <c r="AK35" s="671">
        <f t="shared" si="7"/>
        <v>0</v>
      </c>
      <c r="AL35" s="569" t="e">
        <f t="shared" si="8"/>
        <v>#REF!</v>
      </c>
      <c r="AM35" s="569" t="e">
        <f t="shared" si="20"/>
        <v>#REF!</v>
      </c>
      <c r="AN35" s="671" t="e">
        <f t="shared" si="9"/>
        <v>#REF!</v>
      </c>
      <c r="AO35" s="671" t="e">
        <f t="shared" si="10"/>
        <v>#REF!</v>
      </c>
      <c r="AP35" s="569" t="e">
        <f t="shared" si="11"/>
        <v>#REF!</v>
      </c>
      <c r="AQ35" s="569" t="e">
        <f t="shared" si="21"/>
        <v>#REF!</v>
      </c>
      <c r="AR35" s="671" t="e">
        <f t="shared" si="12"/>
        <v>#REF!</v>
      </c>
      <c r="AS35" s="671" t="e">
        <f t="shared" si="13"/>
        <v>#REF!</v>
      </c>
      <c r="AT35" s="671" t="e">
        <f t="shared" si="14"/>
        <v>#REF!</v>
      </c>
      <c r="AU35" s="569" t="e">
        <f t="shared" si="22"/>
        <v>#REF!</v>
      </c>
      <c r="AV35" s="569" t="e">
        <f t="shared" si="15"/>
        <v>#REF!</v>
      </c>
      <c r="AW35" s="569" t="e">
        <f t="shared" si="0"/>
        <v>#REF!</v>
      </c>
      <c r="AX35" s="569" t="e">
        <f t="shared" si="23"/>
        <v>#REF!</v>
      </c>
      <c r="AY35" s="570">
        <v>30</v>
      </c>
      <c r="AZ35" s="114" t="e">
        <f t="shared" si="1"/>
        <v>#REF!</v>
      </c>
      <c r="BA35" s="114" t="e">
        <f t="shared" si="2"/>
        <v>#REF!</v>
      </c>
      <c r="BB35" s="114" t="e">
        <f t="shared" si="16"/>
        <v>#REF!</v>
      </c>
      <c r="BC35" s="114" t="e">
        <f t="shared" si="17"/>
        <v>#REF!</v>
      </c>
      <c r="BD35" s="557"/>
    </row>
    <row r="36" spans="2:56">
      <c r="B36" s="570">
        <v>31</v>
      </c>
      <c r="C36" s="570"/>
      <c r="D36" s="570"/>
      <c r="E36" s="570"/>
      <c r="F36" s="570"/>
      <c r="G36" s="570" t="e">
        <f t="shared" si="18"/>
        <v>#REF!</v>
      </c>
      <c r="H36" s="570">
        <f t="shared" si="27"/>
        <v>209</v>
      </c>
      <c r="I36" s="570">
        <f t="shared" si="27"/>
        <v>25</v>
      </c>
      <c r="J36" s="570">
        <f t="shared" si="27"/>
        <v>4</v>
      </c>
      <c r="K36" s="570">
        <f t="shared" si="24"/>
        <v>238</v>
      </c>
      <c r="L36" s="569" t="e">
        <f>IF(K36&gt;200,#REF!,IF(FCR5a!K36&gt;150,#REF!,IF(K36&gt;100,#REF!,IF(FCR5a!K36&gt;50,#REF!,#REF!))))*K36*$E$1</f>
        <v>#REF!</v>
      </c>
      <c r="M36" s="569" t="e">
        <f>IF(H36&gt;200,#REF!,IF(FCR5a!H36&gt;150,#REF!,IF(H36&gt;100,#REF!,IF(FCR5a!H36&gt;50,#REF!,#REF!))))*H36*$E$1</f>
        <v>#REF!</v>
      </c>
      <c r="N36" s="569" t="e">
        <f>IF(I36&gt;200,#REF!,IF(FCR5a!I36&gt;150,#REF!,IF(I36&gt;100,#REF!,IF(FCR5a!I36&gt;50,#REF!,#REF!))))*I36*$E$1</f>
        <v>#REF!</v>
      </c>
      <c r="O36" s="569" t="e">
        <f>IF(J36&gt;200,#REF!,IF(FCR5a!J36&gt;150,#REF!,IF(J36&gt;100,#REF!,IF(FCR5a!J36&gt;50,#REF!,#REF!))))*J36*$E$1</f>
        <v>#REF!</v>
      </c>
      <c r="P36" s="569">
        <f>+IF(K36&gt;200,S_!$F$5,IF(FCR5a!K36&gt;150,S_!#REF!,IF(FCR5a!K36&gt;100,S_!#REF!,IF(FCR5a!K36&gt;50,S_!#REF!,S_!#REF!))))*K36*$E$1</f>
        <v>0</v>
      </c>
      <c r="Q36" s="569">
        <f>+IF(K36&gt;200,S_!$F$5,IF(FCR5a!K36&gt;150,S_!#REF!,IF(FCR5a!K36&gt;100,S_!#REF!,IF(FCR5a!K36&gt;50,S_!#REF!,S_!#REF!))))*IF(K36&gt;200,S_!$F$9,IF(FCR5a!K36&gt;150,S_!#REF!,IF(FCR5a!K36&gt;100,S_!#REF!,IF(FCR5a!K36&gt;50,S_!#REF!,S_!#REF!))))*K36*$E$1</f>
        <v>0</v>
      </c>
      <c r="R36" s="569" t="e">
        <f>+IF(K36&gt;200,S_!$F$5,IF(FCR5a!K36&gt;150,S_!#REF!,IF(FCR5a!K36&gt;100,S_!#REF!,IF(FCR5a!K36&gt;50,S_!#REF!,S_!#REF!))))*IF(K36&gt;200,S_!#REF!,IF(FCR5a!K36&gt;150,S_!#REF!,IF(FCR5a!K36&gt;100,S_!#REF!,IF(FCR5a!K36&gt;50,S_!#REF!,S_!#REF!))))*K36*$E$1</f>
        <v>#REF!</v>
      </c>
      <c r="S36" s="569" t="e">
        <f>+IF(K36&gt;200,S_!$F$5,IF(FCR5a!K36&gt;150,S_!#REF!,IF(FCR5a!K36&gt;100,S_!#REF!,IF(FCR5a!K36&gt;50,S_!#REF!,S_!#REF!))))*IF(K36&gt;200,S_!#REF!,IF(FCR5a!K36&gt;150,S_!#REF!,IF(FCR5a!K36&gt;100,S_!#REF!,IF(FCR5a!K36&gt;50,S_!#REF!,S_!#REF!))))*K36*$E$1</f>
        <v>#REF!</v>
      </c>
      <c r="T36" s="569">
        <f>+IF(K36&gt;200,S_!$F$5,IF(FCR5a!K36&gt;150,S_!#REF!,IF(FCR5a!K36&gt;100,S_!#REF!,IF(FCR5a!K36&gt;50,S_!#REF!,S_!#REF!))))*IF(K36&gt;200,S_!$F$22,IF(FCR5a!K36&gt;150,S_!#REF!,IF(FCR5a!K36&gt;100,S_!#REF!,IF(FCR5a!K36&gt;50,S_!#REF!,S_!#REF!))))*K36*$E$1</f>
        <v>0</v>
      </c>
      <c r="U36" s="569"/>
      <c r="V36" s="569" t="e">
        <f>SUM(D36:F36)*#REF!/(60-B36)</f>
        <v>#REF!</v>
      </c>
      <c r="W36" s="569" t="e">
        <f t="shared" si="28"/>
        <v>#REF!</v>
      </c>
      <c r="X36" s="569"/>
      <c r="Y36" s="569"/>
      <c r="Z36" s="569" t="e">
        <f>IF(H36&gt;200,#REF!,IF(FCR5a!H36&gt;150,#REF!,IF(FCR5a!H36&gt;100,#REF!,IF(FCR5a!H36&gt;50,#REF!,#REF!))))*H36</f>
        <v>#REF!</v>
      </c>
      <c r="AA36" s="569" t="e">
        <f>IF(I36&gt;200,#REF!,IF(FCR5a!I36&gt;150,#REF!,IF(FCR5a!I36&gt;100,#REF!,IF(FCR5a!I36&gt;50,#REF!,#REF!))))*I36</f>
        <v>#REF!</v>
      </c>
      <c r="AB36" s="569" t="e">
        <f>IF(J36&gt;200,#REF!,IF(FCR5a!J36&gt;150,#REF!,IF(FCR5a!J36&gt;100,#REF!,IF(FCR5a!J36&gt;50,#REF!,#REF!))))*J36</f>
        <v>#REF!</v>
      </c>
      <c r="AC36" s="569" t="e">
        <f>IF(H36&gt;200,#REF!,IF(FCR5a!H36&gt;150,#REF!,IF(FCR5a!H36&gt;100,#REF!,IF(FCR5a!H36&gt;50,#REF!,#REF!))))*H36</f>
        <v>#REF!</v>
      </c>
      <c r="AD36" s="569" t="e">
        <f>IF(I36&gt;200,#REF!,IF(FCR5a!I36&gt;150,#REF!,IF(FCR5a!I36&gt;100,#REF!,IF(FCR5a!I36&gt;50,#REF!,#REF!))))*I36</f>
        <v>#REF!</v>
      </c>
      <c r="AE36" s="569" t="e">
        <f>IF(J36&gt;200,#REF!,IF(FCR5a!J36&gt;150,#REF!,IF(FCR5a!J36&gt;100,#REF!,IF(FCR5a!J36&gt;50,#REF!,#REF!))))*J36</f>
        <v>#REF!</v>
      </c>
      <c r="AF36" s="671" t="e">
        <f t="shared" si="3"/>
        <v>#REF!</v>
      </c>
      <c r="AG36" s="671">
        <f t="shared" si="4"/>
        <v>0</v>
      </c>
      <c r="AH36" s="569" t="e">
        <f t="shared" si="5"/>
        <v>#REF!</v>
      </c>
      <c r="AI36" s="569" t="e">
        <f t="shared" si="19"/>
        <v>#REF!</v>
      </c>
      <c r="AJ36" s="569" t="e">
        <f t="shared" si="6"/>
        <v>#REF!</v>
      </c>
      <c r="AK36" s="671">
        <f t="shared" si="7"/>
        <v>0</v>
      </c>
      <c r="AL36" s="569" t="e">
        <f t="shared" si="8"/>
        <v>#REF!</v>
      </c>
      <c r="AM36" s="569" t="e">
        <f t="shared" si="20"/>
        <v>#REF!</v>
      </c>
      <c r="AN36" s="671" t="e">
        <f t="shared" si="9"/>
        <v>#REF!</v>
      </c>
      <c r="AO36" s="671" t="e">
        <f t="shared" si="10"/>
        <v>#REF!</v>
      </c>
      <c r="AP36" s="569" t="e">
        <f t="shared" si="11"/>
        <v>#REF!</v>
      </c>
      <c r="AQ36" s="569" t="e">
        <f t="shared" si="21"/>
        <v>#REF!</v>
      </c>
      <c r="AR36" s="671" t="e">
        <f t="shared" si="12"/>
        <v>#REF!</v>
      </c>
      <c r="AS36" s="671" t="e">
        <f t="shared" si="13"/>
        <v>#REF!</v>
      </c>
      <c r="AT36" s="671" t="e">
        <f t="shared" si="14"/>
        <v>#REF!</v>
      </c>
      <c r="AU36" s="569" t="e">
        <f t="shared" si="22"/>
        <v>#REF!</v>
      </c>
      <c r="AV36" s="569" t="e">
        <f t="shared" si="15"/>
        <v>#REF!</v>
      </c>
      <c r="AW36" s="569" t="e">
        <f t="shared" si="0"/>
        <v>#REF!</v>
      </c>
      <c r="AX36" s="569" t="e">
        <f t="shared" si="23"/>
        <v>#REF!</v>
      </c>
      <c r="AY36" s="570">
        <v>31</v>
      </c>
      <c r="AZ36" s="114" t="e">
        <f t="shared" si="1"/>
        <v>#REF!</v>
      </c>
      <c r="BA36" s="114" t="e">
        <f t="shared" si="2"/>
        <v>#REF!</v>
      </c>
      <c r="BB36" s="114" t="e">
        <f t="shared" si="16"/>
        <v>#REF!</v>
      </c>
      <c r="BC36" s="114" t="e">
        <f t="shared" si="17"/>
        <v>#REF!</v>
      </c>
      <c r="BD36" s="557"/>
    </row>
    <row r="37" spans="2:56">
      <c r="B37" s="570">
        <v>32</v>
      </c>
      <c r="C37" s="570"/>
      <c r="D37" s="570"/>
      <c r="E37" s="570"/>
      <c r="F37" s="570"/>
      <c r="G37" s="570" t="e">
        <f t="shared" si="18"/>
        <v>#REF!</v>
      </c>
      <c r="H37" s="570">
        <f t="shared" si="27"/>
        <v>209</v>
      </c>
      <c r="I37" s="570">
        <f t="shared" si="27"/>
        <v>25</v>
      </c>
      <c r="J37" s="570">
        <f t="shared" si="27"/>
        <v>4</v>
      </c>
      <c r="K37" s="570">
        <f t="shared" si="24"/>
        <v>238</v>
      </c>
      <c r="L37" s="569" t="e">
        <f>IF(K37&gt;200,#REF!,IF(FCR5a!K37&gt;150,#REF!,IF(K37&gt;100,#REF!,IF(FCR5a!K37&gt;50,#REF!,#REF!))))*K37*$E$1</f>
        <v>#REF!</v>
      </c>
      <c r="M37" s="569" t="e">
        <f>IF(H37&gt;200,#REF!,IF(FCR5a!H37&gt;150,#REF!,IF(H37&gt;100,#REF!,IF(FCR5a!H37&gt;50,#REF!,#REF!))))*H37*$E$1</f>
        <v>#REF!</v>
      </c>
      <c r="N37" s="569" t="e">
        <f>IF(I37&gt;200,#REF!,IF(FCR5a!I37&gt;150,#REF!,IF(I37&gt;100,#REF!,IF(FCR5a!I37&gt;50,#REF!,#REF!))))*I37*$E$1</f>
        <v>#REF!</v>
      </c>
      <c r="O37" s="569" t="e">
        <f>IF(J37&gt;200,#REF!,IF(FCR5a!J37&gt;150,#REF!,IF(J37&gt;100,#REF!,IF(FCR5a!J37&gt;50,#REF!,#REF!))))*J37*$E$1</f>
        <v>#REF!</v>
      </c>
      <c r="P37" s="569">
        <f>+IF(K37&gt;200,S_!$F$5,IF(FCR5a!K37&gt;150,S_!#REF!,IF(FCR5a!K37&gt;100,S_!#REF!,IF(FCR5a!K37&gt;50,S_!#REF!,S_!#REF!))))*K37*$E$1</f>
        <v>0</v>
      </c>
      <c r="Q37" s="569">
        <f>+IF(K37&gt;200,S_!$F$5,IF(FCR5a!K37&gt;150,S_!#REF!,IF(FCR5a!K37&gt;100,S_!#REF!,IF(FCR5a!K37&gt;50,S_!#REF!,S_!#REF!))))*IF(K37&gt;200,S_!$F$9,IF(FCR5a!K37&gt;150,S_!#REF!,IF(FCR5a!K37&gt;100,S_!#REF!,IF(FCR5a!K37&gt;50,S_!#REF!,S_!#REF!))))*K37*$E$1</f>
        <v>0</v>
      </c>
      <c r="R37" s="569" t="e">
        <f>+IF(K37&gt;200,S_!$F$5,IF(FCR5a!K37&gt;150,S_!#REF!,IF(FCR5a!K37&gt;100,S_!#REF!,IF(FCR5a!K37&gt;50,S_!#REF!,S_!#REF!))))*IF(K37&gt;200,S_!#REF!,IF(FCR5a!K37&gt;150,S_!#REF!,IF(FCR5a!K37&gt;100,S_!#REF!,IF(FCR5a!K37&gt;50,S_!#REF!,S_!#REF!))))*K37*$E$1</f>
        <v>#REF!</v>
      </c>
      <c r="S37" s="569" t="e">
        <f>+IF(K37&gt;200,S_!$F$5,IF(FCR5a!K37&gt;150,S_!#REF!,IF(FCR5a!K37&gt;100,S_!#REF!,IF(FCR5a!K37&gt;50,S_!#REF!,S_!#REF!))))*IF(K37&gt;200,S_!#REF!,IF(FCR5a!K37&gt;150,S_!#REF!,IF(FCR5a!K37&gt;100,S_!#REF!,IF(FCR5a!K37&gt;50,S_!#REF!,S_!#REF!))))*K37*$E$1</f>
        <v>#REF!</v>
      </c>
      <c r="T37" s="569">
        <f>+IF(K37&gt;200,S_!$F$5,IF(FCR5a!K37&gt;150,S_!#REF!,IF(FCR5a!K37&gt;100,S_!#REF!,IF(FCR5a!K37&gt;50,S_!#REF!,S_!#REF!))))*IF(K37&gt;200,S_!$F$22,IF(FCR5a!K37&gt;150,S_!#REF!,IF(FCR5a!K37&gt;100,S_!#REF!,IF(FCR5a!K37&gt;50,S_!#REF!,S_!#REF!))))*K37*$E$1</f>
        <v>0</v>
      </c>
      <c r="U37" s="569"/>
      <c r="V37" s="569" t="e">
        <f>SUM(D37:F37)*#REF!/(60-B37)</f>
        <v>#REF!</v>
      </c>
      <c r="W37" s="569" t="e">
        <f t="shared" si="28"/>
        <v>#REF!</v>
      </c>
      <c r="X37" s="569"/>
      <c r="Y37" s="569"/>
      <c r="Z37" s="569" t="e">
        <f>IF(H37&gt;200,#REF!,IF(FCR5a!H37&gt;150,#REF!,IF(FCR5a!H37&gt;100,#REF!,IF(FCR5a!H37&gt;50,#REF!,#REF!))))*H37</f>
        <v>#REF!</v>
      </c>
      <c r="AA37" s="569" t="e">
        <f>IF(I37&gt;200,#REF!,IF(FCR5a!I37&gt;150,#REF!,IF(FCR5a!I37&gt;100,#REF!,IF(FCR5a!I37&gt;50,#REF!,#REF!))))*I37</f>
        <v>#REF!</v>
      </c>
      <c r="AB37" s="569" t="e">
        <f>IF(J37&gt;200,#REF!,IF(FCR5a!J37&gt;150,#REF!,IF(FCR5a!J37&gt;100,#REF!,IF(FCR5a!J37&gt;50,#REF!,#REF!))))*J37</f>
        <v>#REF!</v>
      </c>
      <c r="AC37" s="569" t="e">
        <f>IF(H37&gt;200,#REF!,IF(FCR5a!H37&gt;150,#REF!,IF(FCR5a!H37&gt;100,#REF!,IF(FCR5a!H37&gt;50,#REF!,#REF!))))*H37</f>
        <v>#REF!</v>
      </c>
      <c r="AD37" s="569" t="e">
        <f>IF(I37&gt;200,#REF!,IF(FCR5a!I37&gt;150,#REF!,IF(FCR5a!I37&gt;100,#REF!,IF(FCR5a!I37&gt;50,#REF!,#REF!))))*I37</f>
        <v>#REF!</v>
      </c>
      <c r="AE37" s="569" t="e">
        <f>IF(J37&gt;200,#REF!,IF(FCR5a!J37&gt;150,#REF!,IF(FCR5a!J37&gt;100,#REF!,IF(FCR5a!J37&gt;50,#REF!,#REF!))))*J37</f>
        <v>#REF!</v>
      </c>
      <c r="AF37" s="671" t="e">
        <f t="shared" si="3"/>
        <v>#REF!</v>
      </c>
      <c r="AG37" s="671">
        <f t="shared" si="4"/>
        <v>0</v>
      </c>
      <c r="AH37" s="569" t="e">
        <f t="shared" si="5"/>
        <v>#REF!</v>
      </c>
      <c r="AI37" s="569" t="e">
        <f>AH37+AI36</f>
        <v>#REF!</v>
      </c>
      <c r="AJ37" s="569" t="e">
        <f t="shared" si="6"/>
        <v>#REF!</v>
      </c>
      <c r="AK37" s="671">
        <f t="shared" si="7"/>
        <v>0</v>
      </c>
      <c r="AL37" s="569" t="e">
        <f t="shared" si="8"/>
        <v>#REF!</v>
      </c>
      <c r="AM37" s="569" t="e">
        <f t="shared" si="20"/>
        <v>#REF!</v>
      </c>
      <c r="AN37" s="671" t="e">
        <f t="shared" si="9"/>
        <v>#REF!</v>
      </c>
      <c r="AO37" s="671" t="e">
        <f t="shared" si="10"/>
        <v>#REF!</v>
      </c>
      <c r="AP37" s="569" t="e">
        <f t="shared" si="11"/>
        <v>#REF!</v>
      </c>
      <c r="AQ37" s="569" t="e">
        <f t="shared" si="21"/>
        <v>#REF!</v>
      </c>
      <c r="AR37" s="671" t="e">
        <f t="shared" si="12"/>
        <v>#REF!</v>
      </c>
      <c r="AS37" s="671" t="e">
        <f t="shared" si="13"/>
        <v>#REF!</v>
      </c>
      <c r="AT37" s="671" t="e">
        <f t="shared" si="14"/>
        <v>#REF!</v>
      </c>
      <c r="AU37" s="569" t="e">
        <f t="shared" si="22"/>
        <v>#REF!</v>
      </c>
      <c r="AV37" s="569" t="e">
        <f t="shared" si="15"/>
        <v>#REF!</v>
      </c>
      <c r="AW37" s="569" t="e">
        <f t="shared" ref="AW37:AW65" si="29">AL37+AP37</f>
        <v>#REF!</v>
      </c>
      <c r="AX37" s="569" t="e">
        <f t="shared" si="23"/>
        <v>#REF!</v>
      </c>
      <c r="AY37" s="570">
        <v>32</v>
      </c>
      <c r="AZ37" s="114" t="e">
        <f t="shared" ref="AZ37:AZ65" si="30">IF(AI37&lt;0,0,1)</f>
        <v>#REF!</v>
      </c>
      <c r="BA37" s="114" t="e">
        <f t="shared" ref="BA37:BA65" si="31">IF(AM37&lt;0,0,1)</f>
        <v>#REF!</v>
      </c>
      <c r="BB37" s="114" t="e">
        <f t="shared" si="16"/>
        <v>#REF!</v>
      </c>
      <c r="BC37" s="114" t="e">
        <f t="shared" si="17"/>
        <v>#REF!</v>
      </c>
      <c r="BD37" s="557"/>
    </row>
    <row r="38" spans="2:56">
      <c r="B38" s="570">
        <v>33</v>
      </c>
      <c r="C38" s="570"/>
      <c r="D38" s="570"/>
      <c r="E38" s="570"/>
      <c r="F38" s="570"/>
      <c r="G38" s="570" t="e">
        <f t="shared" si="18"/>
        <v>#REF!</v>
      </c>
      <c r="H38" s="570">
        <f t="shared" si="27"/>
        <v>209</v>
      </c>
      <c r="I38" s="570">
        <f t="shared" si="27"/>
        <v>25</v>
      </c>
      <c r="J38" s="570">
        <f t="shared" si="27"/>
        <v>4</v>
      </c>
      <c r="K38" s="570">
        <f t="shared" si="24"/>
        <v>238</v>
      </c>
      <c r="L38" s="569" t="e">
        <f>IF(K38&gt;200,#REF!,IF(FCR5a!K38&gt;150,#REF!,IF(K38&gt;100,#REF!,IF(FCR5a!K38&gt;50,#REF!,#REF!))))*K38*$E$1</f>
        <v>#REF!</v>
      </c>
      <c r="M38" s="569" t="e">
        <f>IF(H38&gt;200,#REF!,IF(FCR5a!H38&gt;150,#REF!,IF(H38&gt;100,#REF!,IF(FCR5a!H38&gt;50,#REF!,#REF!))))*H38*$E$1</f>
        <v>#REF!</v>
      </c>
      <c r="N38" s="569" t="e">
        <f>IF(I38&gt;200,#REF!,IF(FCR5a!I38&gt;150,#REF!,IF(I38&gt;100,#REF!,IF(FCR5a!I38&gt;50,#REF!,#REF!))))*I38*$E$1</f>
        <v>#REF!</v>
      </c>
      <c r="O38" s="569" t="e">
        <f>IF(J38&gt;200,#REF!,IF(FCR5a!J38&gt;150,#REF!,IF(J38&gt;100,#REF!,IF(FCR5a!J38&gt;50,#REF!,#REF!))))*J38*$E$1</f>
        <v>#REF!</v>
      </c>
      <c r="P38" s="569">
        <f>+IF(K38&gt;200,S_!$F$5,IF(FCR5a!K38&gt;150,S_!#REF!,IF(FCR5a!K38&gt;100,S_!#REF!,IF(FCR5a!K38&gt;50,S_!#REF!,S_!#REF!))))*K38*$E$1</f>
        <v>0</v>
      </c>
      <c r="Q38" s="569">
        <f>+IF(K38&gt;200,S_!$F$5,IF(FCR5a!K38&gt;150,S_!#REF!,IF(FCR5a!K38&gt;100,S_!#REF!,IF(FCR5a!K38&gt;50,S_!#REF!,S_!#REF!))))*IF(K38&gt;200,S_!$F$9,IF(FCR5a!K38&gt;150,S_!#REF!,IF(FCR5a!K38&gt;100,S_!#REF!,IF(FCR5a!K38&gt;50,S_!#REF!,S_!#REF!))))*K38*$E$1</f>
        <v>0</v>
      </c>
      <c r="R38" s="569" t="e">
        <f>+IF(K38&gt;200,S_!$F$5,IF(FCR5a!K38&gt;150,S_!#REF!,IF(FCR5a!K38&gt;100,S_!#REF!,IF(FCR5a!K38&gt;50,S_!#REF!,S_!#REF!))))*IF(K38&gt;200,S_!#REF!,IF(FCR5a!K38&gt;150,S_!#REF!,IF(FCR5a!K38&gt;100,S_!#REF!,IF(FCR5a!K38&gt;50,S_!#REF!,S_!#REF!))))*K38*$E$1</f>
        <v>#REF!</v>
      </c>
      <c r="S38" s="569" t="e">
        <f>+IF(K38&gt;200,S_!$F$5,IF(FCR5a!K38&gt;150,S_!#REF!,IF(FCR5a!K38&gt;100,S_!#REF!,IF(FCR5a!K38&gt;50,S_!#REF!,S_!#REF!))))*IF(K38&gt;200,S_!#REF!,IF(FCR5a!K38&gt;150,S_!#REF!,IF(FCR5a!K38&gt;100,S_!#REF!,IF(FCR5a!K38&gt;50,S_!#REF!,S_!#REF!))))*K38*$E$1</f>
        <v>#REF!</v>
      </c>
      <c r="T38" s="569">
        <f>+IF(K38&gt;200,S_!$F$5,IF(FCR5a!K38&gt;150,S_!#REF!,IF(FCR5a!K38&gt;100,S_!#REF!,IF(FCR5a!K38&gt;50,S_!#REF!,S_!#REF!))))*IF(K38&gt;200,S_!$F$22,IF(FCR5a!K38&gt;150,S_!#REF!,IF(FCR5a!K38&gt;100,S_!#REF!,IF(FCR5a!K38&gt;50,S_!#REF!,S_!#REF!))))*K38*$E$1</f>
        <v>0</v>
      </c>
      <c r="U38" s="569"/>
      <c r="V38" s="569" t="e">
        <f>SUM(D38:F38)*#REF!/(60-B38)</f>
        <v>#REF!</v>
      </c>
      <c r="W38" s="569" t="e">
        <f t="shared" si="28"/>
        <v>#REF!</v>
      </c>
      <c r="X38" s="569"/>
      <c r="Y38" s="569"/>
      <c r="Z38" s="569" t="e">
        <f>IF(H38&gt;200,#REF!,IF(FCR5a!H38&gt;150,#REF!,IF(FCR5a!H38&gt;100,#REF!,IF(FCR5a!H38&gt;50,#REF!,#REF!))))*H38</f>
        <v>#REF!</v>
      </c>
      <c r="AA38" s="569" t="e">
        <f>IF(I38&gt;200,#REF!,IF(FCR5a!I38&gt;150,#REF!,IF(FCR5a!I38&gt;100,#REF!,IF(FCR5a!I38&gt;50,#REF!,#REF!))))*I38</f>
        <v>#REF!</v>
      </c>
      <c r="AB38" s="569" t="e">
        <f>IF(J38&gt;200,#REF!,IF(FCR5a!J38&gt;150,#REF!,IF(FCR5a!J38&gt;100,#REF!,IF(FCR5a!J38&gt;50,#REF!,#REF!))))*J38</f>
        <v>#REF!</v>
      </c>
      <c r="AC38" s="569" t="e">
        <f>IF(H38&gt;200,#REF!,IF(FCR5a!H38&gt;150,#REF!,IF(FCR5a!H38&gt;100,#REF!,IF(FCR5a!H38&gt;50,#REF!,#REF!))))*H38</f>
        <v>#REF!</v>
      </c>
      <c r="AD38" s="569" t="e">
        <f>IF(I38&gt;200,#REF!,IF(FCR5a!I38&gt;150,#REF!,IF(FCR5a!I38&gt;100,#REF!,IF(FCR5a!I38&gt;50,#REF!,#REF!))))*I38</f>
        <v>#REF!</v>
      </c>
      <c r="AE38" s="569" t="e">
        <f>IF(J38&gt;200,#REF!,IF(FCR5a!J38&gt;150,#REF!,IF(FCR5a!J38&gt;100,#REF!,IF(FCR5a!J38&gt;50,#REF!,#REF!))))*J38</f>
        <v>#REF!</v>
      </c>
      <c r="AF38" s="671" t="e">
        <f t="shared" si="3"/>
        <v>#REF!</v>
      </c>
      <c r="AG38" s="671">
        <f t="shared" si="4"/>
        <v>0</v>
      </c>
      <c r="AH38" s="569" t="e">
        <f t="shared" si="5"/>
        <v>#REF!</v>
      </c>
      <c r="AI38" s="569" t="e">
        <f t="shared" si="19"/>
        <v>#REF!</v>
      </c>
      <c r="AJ38" s="569" t="e">
        <f t="shared" si="6"/>
        <v>#REF!</v>
      </c>
      <c r="AK38" s="671">
        <f t="shared" si="7"/>
        <v>0</v>
      </c>
      <c r="AL38" s="569" t="e">
        <f t="shared" si="8"/>
        <v>#REF!</v>
      </c>
      <c r="AM38" s="569" t="e">
        <f t="shared" si="20"/>
        <v>#REF!</v>
      </c>
      <c r="AN38" s="671" t="e">
        <f t="shared" si="9"/>
        <v>#REF!</v>
      </c>
      <c r="AO38" s="671" t="e">
        <f t="shared" si="10"/>
        <v>#REF!</v>
      </c>
      <c r="AP38" s="569" t="e">
        <f t="shared" si="11"/>
        <v>#REF!</v>
      </c>
      <c r="AQ38" s="569" t="e">
        <f t="shared" si="21"/>
        <v>#REF!</v>
      </c>
      <c r="AR38" s="671" t="e">
        <f t="shared" si="12"/>
        <v>#REF!</v>
      </c>
      <c r="AS38" s="671" t="e">
        <f t="shared" si="13"/>
        <v>#REF!</v>
      </c>
      <c r="AT38" s="671" t="e">
        <f t="shared" si="14"/>
        <v>#REF!</v>
      </c>
      <c r="AU38" s="569" t="e">
        <f t="shared" si="22"/>
        <v>#REF!</v>
      </c>
      <c r="AV38" s="569" t="e">
        <f t="shared" si="15"/>
        <v>#REF!</v>
      </c>
      <c r="AW38" s="569" t="e">
        <f t="shared" si="29"/>
        <v>#REF!</v>
      </c>
      <c r="AX38" s="569" t="e">
        <f t="shared" si="23"/>
        <v>#REF!</v>
      </c>
      <c r="AY38" s="570">
        <v>33</v>
      </c>
      <c r="AZ38" s="114" t="e">
        <f t="shared" si="30"/>
        <v>#REF!</v>
      </c>
      <c r="BA38" s="114" t="e">
        <f t="shared" si="31"/>
        <v>#REF!</v>
      </c>
      <c r="BB38" s="114" t="e">
        <f t="shared" si="16"/>
        <v>#REF!</v>
      </c>
      <c r="BC38" s="114" t="e">
        <f t="shared" si="17"/>
        <v>#REF!</v>
      </c>
      <c r="BD38" s="557"/>
    </row>
    <row r="39" spans="2:56">
      <c r="B39" s="570">
        <v>34</v>
      </c>
      <c r="C39" s="570"/>
      <c r="D39" s="570"/>
      <c r="E39" s="570"/>
      <c r="F39" s="570"/>
      <c r="G39" s="570" t="e">
        <f t="shared" si="18"/>
        <v>#REF!</v>
      </c>
      <c r="H39" s="570">
        <f t="shared" si="27"/>
        <v>209</v>
      </c>
      <c r="I39" s="570">
        <f t="shared" si="27"/>
        <v>25</v>
      </c>
      <c r="J39" s="570">
        <f t="shared" si="27"/>
        <v>4</v>
      </c>
      <c r="K39" s="570">
        <f t="shared" si="24"/>
        <v>238</v>
      </c>
      <c r="L39" s="569" t="e">
        <f>IF(K39&gt;200,#REF!,IF(FCR5a!K39&gt;150,#REF!,IF(K39&gt;100,#REF!,IF(FCR5a!K39&gt;50,#REF!,#REF!))))*K39*$E$1</f>
        <v>#REF!</v>
      </c>
      <c r="M39" s="569" t="e">
        <f>IF(H39&gt;200,#REF!,IF(FCR5a!H39&gt;150,#REF!,IF(H39&gt;100,#REF!,IF(FCR5a!H39&gt;50,#REF!,#REF!))))*H39*$E$1</f>
        <v>#REF!</v>
      </c>
      <c r="N39" s="569" t="e">
        <f>IF(I39&gt;200,#REF!,IF(FCR5a!I39&gt;150,#REF!,IF(I39&gt;100,#REF!,IF(FCR5a!I39&gt;50,#REF!,#REF!))))*I39*$E$1</f>
        <v>#REF!</v>
      </c>
      <c r="O39" s="569" t="e">
        <f>IF(J39&gt;200,#REF!,IF(FCR5a!J39&gt;150,#REF!,IF(J39&gt;100,#REF!,IF(FCR5a!J39&gt;50,#REF!,#REF!))))*J39*$E$1</f>
        <v>#REF!</v>
      </c>
      <c r="P39" s="569">
        <f>+IF(K39&gt;200,S_!$F$5,IF(FCR5a!K39&gt;150,S_!#REF!,IF(FCR5a!K39&gt;100,S_!#REF!,IF(FCR5a!K39&gt;50,S_!#REF!,S_!#REF!))))*K39*$E$1</f>
        <v>0</v>
      </c>
      <c r="Q39" s="569">
        <f>+IF(K39&gt;200,S_!$F$5,IF(FCR5a!K39&gt;150,S_!#REF!,IF(FCR5a!K39&gt;100,S_!#REF!,IF(FCR5a!K39&gt;50,S_!#REF!,S_!#REF!))))*IF(K39&gt;200,S_!$F$9,IF(FCR5a!K39&gt;150,S_!#REF!,IF(FCR5a!K39&gt;100,S_!#REF!,IF(FCR5a!K39&gt;50,S_!#REF!,S_!#REF!))))*K39*$E$1</f>
        <v>0</v>
      </c>
      <c r="R39" s="569" t="e">
        <f>+IF(K39&gt;200,S_!$F$5,IF(FCR5a!K39&gt;150,S_!#REF!,IF(FCR5a!K39&gt;100,S_!#REF!,IF(FCR5a!K39&gt;50,S_!#REF!,S_!#REF!))))*IF(K39&gt;200,S_!#REF!,IF(FCR5a!K39&gt;150,S_!#REF!,IF(FCR5a!K39&gt;100,S_!#REF!,IF(FCR5a!K39&gt;50,S_!#REF!,S_!#REF!))))*K39*$E$1</f>
        <v>#REF!</v>
      </c>
      <c r="S39" s="569" t="e">
        <f>+IF(K39&gt;200,S_!$F$5,IF(FCR5a!K39&gt;150,S_!#REF!,IF(FCR5a!K39&gt;100,S_!#REF!,IF(FCR5a!K39&gt;50,S_!#REF!,S_!#REF!))))*IF(K39&gt;200,S_!#REF!,IF(FCR5a!K39&gt;150,S_!#REF!,IF(FCR5a!K39&gt;100,S_!#REF!,IF(FCR5a!K39&gt;50,S_!#REF!,S_!#REF!))))*K39*$E$1</f>
        <v>#REF!</v>
      </c>
      <c r="T39" s="569">
        <f>+IF(K39&gt;200,S_!$F$5,IF(FCR5a!K39&gt;150,S_!#REF!,IF(FCR5a!K39&gt;100,S_!#REF!,IF(FCR5a!K39&gt;50,S_!#REF!,S_!#REF!))))*IF(K39&gt;200,S_!$F$22,IF(FCR5a!K39&gt;150,S_!#REF!,IF(FCR5a!K39&gt;100,S_!#REF!,IF(FCR5a!K39&gt;50,S_!#REF!,S_!#REF!))))*K39*$E$1</f>
        <v>0</v>
      </c>
      <c r="U39" s="569"/>
      <c r="V39" s="569" t="e">
        <f>SUM(D39:F39)*#REF!/(60-B39)</f>
        <v>#REF!</v>
      </c>
      <c r="W39" s="569" t="e">
        <f t="shared" si="28"/>
        <v>#REF!</v>
      </c>
      <c r="X39" s="569"/>
      <c r="Y39" s="569"/>
      <c r="Z39" s="569" t="e">
        <f>IF(H39&gt;200,#REF!,IF(FCR5a!H39&gt;150,#REF!,IF(FCR5a!H39&gt;100,#REF!,IF(FCR5a!H39&gt;50,#REF!,#REF!))))*H39</f>
        <v>#REF!</v>
      </c>
      <c r="AA39" s="569" t="e">
        <f>IF(I39&gt;200,#REF!,IF(FCR5a!I39&gt;150,#REF!,IF(FCR5a!I39&gt;100,#REF!,IF(FCR5a!I39&gt;50,#REF!,#REF!))))*I39</f>
        <v>#REF!</v>
      </c>
      <c r="AB39" s="569" t="e">
        <f>IF(J39&gt;200,#REF!,IF(FCR5a!J39&gt;150,#REF!,IF(FCR5a!J39&gt;100,#REF!,IF(FCR5a!J39&gt;50,#REF!,#REF!))))*J39</f>
        <v>#REF!</v>
      </c>
      <c r="AC39" s="569" t="e">
        <f>IF(H39&gt;200,#REF!,IF(FCR5a!H39&gt;150,#REF!,IF(FCR5a!H39&gt;100,#REF!,IF(FCR5a!H39&gt;50,#REF!,#REF!))))*H39</f>
        <v>#REF!</v>
      </c>
      <c r="AD39" s="569" t="e">
        <f>IF(I39&gt;200,#REF!,IF(FCR5a!I39&gt;150,#REF!,IF(FCR5a!I39&gt;100,#REF!,IF(FCR5a!I39&gt;50,#REF!,#REF!))))*I39</f>
        <v>#REF!</v>
      </c>
      <c r="AE39" s="569" t="e">
        <f>IF(J39&gt;200,#REF!,IF(FCR5a!J39&gt;150,#REF!,IF(FCR5a!J39&gt;100,#REF!,IF(FCR5a!J39&gt;50,#REF!,#REF!))))*J39</f>
        <v>#REF!</v>
      </c>
      <c r="AF39" s="671" t="e">
        <f t="shared" si="3"/>
        <v>#REF!</v>
      </c>
      <c r="AG39" s="671">
        <f t="shared" si="4"/>
        <v>0</v>
      </c>
      <c r="AH39" s="569" t="e">
        <f t="shared" si="5"/>
        <v>#REF!</v>
      </c>
      <c r="AI39" s="569" t="e">
        <f t="shared" si="19"/>
        <v>#REF!</v>
      </c>
      <c r="AJ39" s="569" t="e">
        <f t="shared" si="6"/>
        <v>#REF!</v>
      </c>
      <c r="AK39" s="671">
        <f t="shared" si="7"/>
        <v>0</v>
      </c>
      <c r="AL39" s="569" t="e">
        <f t="shared" si="8"/>
        <v>#REF!</v>
      </c>
      <c r="AM39" s="569" t="e">
        <f t="shared" si="20"/>
        <v>#REF!</v>
      </c>
      <c r="AN39" s="671" t="e">
        <f t="shared" si="9"/>
        <v>#REF!</v>
      </c>
      <c r="AO39" s="671" t="e">
        <f t="shared" si="10"/>
        <v>#REF!</v>
      </c>
      <c r="AP39" s="569" t="e">
        <f t="shared" si="11"/>
        <v>#REF!</v>
      </c>
      <c r="AQ39" s="569" t="e">
        <f t="shared" si="21"/>
        <v>#REF!</v>
      </c>
      <c r="AR39" s="671" t="e">
        <f t="shared" si="12"/>
        <v>#REF!</v>
      </c>
      <c r="AS39" s="671" t="e">
        <f t="shared" si="13"/>
        <v>#REF!</v>
      </c>
      <c r="AT39" s="671" t="e">
        <f t="shared" si="14"/>
        <v>#REF!</v>
      </c>
      <c r="AU39" s="569" t="e">
        <f t="shared" si="22"/>
        <v>#REF!</v>
      </c>
      <c r="AV39" s="569" t="e">
        <f t="shared" si="15"/>
        <v>#REF!</v>
      </c>
      <c r="AW39" s="569" t="e">
        <f t="shared" si="29"/>
        <v>#REF!</v>
      </c>
      <c r="AX39" s="569" t="e">
        <f t="shared" si="23"/>
        <v>#REF!</v>
      </c>
      <c r="AY39" s="570">
        <v>34</v>
      </c>
      <c r="AZ39" s="114" t="e">
        <f t="shared" si="30"/>
        <v>#REF!</v>
      </c>
      <c r="BA39" s="114" t="e">
        <f t="shared" si="31"/>
        <v>#REF!</v>
      </c>
      <c r="BB39" s="114" t="e">
        <f t="shared" si="16"/>
        <v>#REF!</v>
      </c>
      <c r="BC39" s="114" t="e">
        <f t="shared" si="17"/>
        <v>#REF!</v>
      </c>
      <c r="BD39" s="557"/>
    </row>
    <row r="40" spans="2:56">
      <c r="B40" s="570">
        <v>35</v>
      </c>
      <c r="C40" s="570"/>
      <c r="D40" s="570"/>
      <c r="E40" s="570"/>
      <c r="F40" s="570"/>
      <c r="G40" s="570" t="e">
        <f t="shared" si="18"/>
        <v>#REF!</v>
      </c>
      <c r="H40" s="570">
        <f t="shared" si="27"/>
        <v>209</v>
      </c>
      <c r="I40" s="570">
        <f t="shared" si="27"/>
        <v>25</v>
      </c>
      <c r="J40" s="570">
        <f t="shared" si="27"/>
        <v>4</v>
      </c>
      <c r="K40" s="570">
        <f t="shared" si="24"/>
        <v>238</v>
      </c>
      <c r="L40" s="569" t="e">
        <f>IF(K40&gt;200,#REF!,IF(FCR5a!K40&gt;150,#REF!,IF(K40&gt;100,#REF!,IF(FCR5a!K40&gt;50,#REF!,#REF!))))*K40*$E$1</f>
        <v>#REF!</v>
      </c>
      <c r="M40" s="569" t="e">
        <f>IF(H40&gt;200,#REF!,IF(FCR5a!H40&gt;150,#REF!,IF(H40&gt;100,#REF!,IF(FCR5a!H40&gt;50,#REF!,#REF!))))*H40*$E$1</f>
        <v>#REF!</v>
      </c>
      <c r="N40" s="569" t="e">
        <f>IF(I40&gt;200,#REF!,IF(FCR5a!I40&gt;150,#REF!,IF(I40&gt;100,#REF!,IF(FCR5a!I40&gt;50,#REF!,#REF!))))*I40*$E$1</f>
        <v>#REF!</v>
      </c>
      <c r="O40" s="569" t="e">
        <f>IF(J40&gt;200,#REF!,IF(FCR5a!J40&gt;150,#REF!,IF(J40&gt;100,#REF!,IF(FCR5a!J40&gt;50,#REF!,#REF!))))*J40*$E$1</f>
        <v>#REF!</v>
      </c>
      <c r="P40" s="569">
        <f>+IF(K40&gt;200,S_!$F$5,IF(FCR5a!K40&gt;150,S_!#REF!,IF(FCR5a!K40&gt;100,S_!#REF!,IF(FCR5a!K40&gt;50,S_!#REF!,S_!#REF!))))*K40*$E$1</f>
        <v>0</v>
      </c>
      <c r="Q40" s="569">
        <f>+IF(K40&gt;200,S_!$F$5,IF(FCR5a!K40&gt;150,S_!#REF!,IF(FCR5a!K40&gt;100,S_!#REF!,IF(FCR5a!K40&gt;50,S_!#REF!,S_!#REF!))))*IF(K40&gt;200,S_!$F$9,IF(FCR5a!K40&gt;150,S_!#REF!,IF(FCR5a!K40&gt;100,S_!#REF!,IF(FCR5a!K40&gt;50,S_!#REF!,S_!#REF!))))*K40*$E$1</f>
        <v>0</v>
      </c>
      <c r="R40" s="569" t="e">
        <f>+IF(K40&gt;200,S_!$F$5,IF(FCR5a!K40&gt;150,S_!#REF!,IF(FCR5a!K40&gt;100,S_!#REF!,IF(FCR5a!K40&gt;50,S_!#REF!,S_!#REF!))))*IF(K40&gt;200,S_!#REF!,IF(FCR5a!K40&gt;150,S_!#REF!,IF(FCR5a!K40&gt;100,S_!#REF!,IF(FCR5a!K40&gt;50,S_!#REF!,S_!#REF!))))*K40*$E$1</f>
        <v>#REF!</v>
      </c>
      <c r="S40" s="569" t="e">
        <f>+IF(K40&gt;200,S_!$F$5,IF(FCR5a!K40&gt;150,S_!#REF!,IF(FCR5a!K40&gt;100,S_!#REF!,IF(FCR5a!K40&gt;50,S_!#REF!,S_!#REF!))))*IF(K40&gt;200,S_!#REF!,IF(FCR5a!K40&gt;150,S_!#REF!,IF(FCR5a!K40&gt;100,S_!#REF!,IF(FCR5a!K40&gt;50,S_!#REF!,S_!#REF!))))*K40*$E$1</f>
        <v>#REF!</v>
      </c>
      <c r="T40" s="569">
        <f>+IF(K40&gt;200,S_!$F$5,IF(FCR5a!K40&gt;150,S_!#REF!,IF(FCR5a!K40&gt;100,S_!#REF!,IF(FCR5a!K40&gt;50,S_!#REF!,S_!#REF!))))*IF(K40&gt;200,S_!$F$22,IF(FCR5a!K40&gt;150,S_!#REF!,IF(FCR5a!K40&gt;100,S_!#REF!,IF(FCR5a!K40&gt;50,S_!#REF!,S_!#REF!))))*K40*$E$1</f>
        <v>0</v>
      </c>
      <c r="U40" s="569"/>
      <c r="V40" s="569" t="e">
        <f>SUM(D40:F40)*#REF!/(60-B40)</f>
        <v>#REF!</v>
      </c>
      <c r="W40" s="569" t="e">
        <f t="shared" si="28"/>
        <v>#REF!</v>
      </c>
      <c r="X40" s="569"/>
      <c r="Y40" s="569"/>
      <c r="Z40" s="569" t="e">
        <f>IF(H40&gt;200,#REF!,IF(FCR5a!H40&gt;150,#REF!,IF(FCR5a!H40&gt;100,#REF!,IF(FCR5a!H40&gt;50,#REF!,#REF!))))*H40</f>
        <v>#REF!</v>
      </c>
      <c r="AA40" s="569" t="e">
        <f>IF(I40&gt;200,#REF!,IF(FCR5a!I40&gt;150,#REF!,IF(FCR5a!I40&gt;100,#REF!,IF(FCR5a!I40&gt;50,#REF!,#REF!))))*I40</f>
        <v>#REF!</v>
      </c>
      <c r="AB40" s="569" t="e">
        <f>IF(J40&gt;200,#REF!,IF(FCR5a!J40&gt;150,#REF!,IF(FCR5a!J40&gt;100,#REF!,IF(FCR5a!J40&gt;50,#REF!,#REF!))))*J40</f>
        <v>#REF!</v>
      </c>
      <c r="AC40" s="569" t="e">
        <f>IF(H40&gt;200,#REF!,IF(FCR5a!H40&gt;150,#REF!,IF(FCR5a!H40&gt;100,#REF!,IF(FCR5a!H40&gt;50,#REF!,#REF!))))*H40</f>
        <v>#REF!</v>
      </c>
      <c r="AD40" s="569" t="e">
        <f>IF(I40&gt;200,#REF!,IF(FCR5a!I40&gt;150,#REF!,IF(FCR5a!I40&gt;100,#REF!,IF(FCR5a!I40&gt;50,#REF!,#REF!))))*I40</f>
        <v>#REF!</v>
      </c>
      <c r="AE40" s="569" t="e">
        <f>IF(J40&gt;200,#REF!,IF(FCR5a!J40&gt;150,#REF!,IF(FCR5a!J40&gt;100,#REF!,IF(FCR5a!J40&gt;50,#REF!,#REF!))))*J40</f>
        <v>#REF!</v>
      </c>
      <c r="AF40" s="671" t="e">
        <f t="shared" si="3"/>
        <v>#REF!</v>
      </c>
      <c r="AG40" s="671">
        <f t="shared" si="4"/>
        <v>0</v>
      </c>
      <c r="AH40" s="569" t="e">
        <f t="shared" si="5"/>
        <v>#REF!</v>
      </c>
      <c r="AI40" s="569" t="e">
        <f>AH40+AI39</f>
        <v>#REF!</v>
      </c>
      <c r="AJ40" s="569" t="e">
        <f t="shared" si="6"/>
        <v>#REF!</v>
      </c>
      <c r="AK40" s="671">
        <f t="shared" si="7"/>
        <v>0</v>
      </c>
      <c r="AL40" s="569" t="e">
        <f t="shared" si="8"/>
        <v>#REF!</v>
      </c>
      <c r="AM40" s="569" t="e">
        <f t="shared" si="20"/>
        <v>#REF!</v>
      </c>
      <c r="AN40" s="671" t="e">
        <f t="shared" si="9"/>
        <v>#REF!</v>
      </c>
      <c r="AO40" s="671" t="e">
        <f t="shared" si="10"/>
        <v>#REF!</v>
      </c>
      <c r="AP40" s="569" t="e">
        <f t="shared" si="11"/>
        <v>#REF!</v>
      </c>
      <c r="AQ40" s="569" t="e">
        <f t="shared" si="21"/>
        <v>#REF!</v>
      </c>
      <c r="AR40" s="671" t="e">
        <f t="shared" si="12"/>
        <v>#REF!</v>
      </c>
      <c r="AS40" s="671" t="e">
        <f t="shared" si="13"/>
        <v>#REF!</v>
      </c>
      <c r="AT40" s="671" t="e">
        <f t="shared" si="14"/>
        <v>#REF!</v>
      </c>
      <c r="AU40" s="569" t="e">
        <f t="shared" si="22"/>
        <v>#REF!</v>
      </c>
      <c r="AV40" s="569" t="e">
        <f t="shared" si="15"/>
        <v>#REF!</v>
      </c>
      <c r="AW40" s="569" t="e">
        <f t="shared" si="29"/>
        <v>#REF!</v>
      </c>
      <c r="AX40" s="569" t="e">
        <f t="shared" si="23"/>
        <v>#REF!</v>
      </c>
      <c r="AY40" s="570">
        <v>35</v>
      </c>
      <c r="AZ40" s="114" t="e">
        <f t="shared" si="30"/>
        <v>#REF!</v>
      </c>
      <c r="BA40" s="114" t="e">
        <f t="shared" si="31"/>
        <v>#REF!</v>
      </c>
      <c r="BB40" s="114" t="e">
        <f t="shared" si="16"/>
        <v>#REF!</v>
      </c>
      <c r="BC40" s="114" t="e">
        <f t="shared" si="17"/>
        <v>#REF!</v>
      </c>
      <c r="BD40" s="557"/>
    </row>
    <row r="41" spans="2:56">
      <c r="B41" s="704">
        <v>36</v>
      </c>
      <c r="C41" s="704"/>
      <c r="D41" s="704"/>
      <c r="E41" s="704"/>
      <c r="F41" s="704"/>
      <c r="G41" s="704" t="e">
        <f t="shared" si="18"/>
        <v>#REF!</v>
      </c>
      <c r="H41" s="704">
        <f t="shared" si="27"/>
        <v>209</v>
      </c>
      <c r="I41" s="704">
        <f t="shared" si="27"/>
        <v>25</v>
      </c>
      <c r="J41" s="704">
        <f t="shared" si="27"/>
        <v>4</v>
      </c>
      <c r="K41" s="704">
        <f t="shared" si="24"/>
        <v>238</v>
      </c>
      <c r="L41" s="705" t="e">
        <f>IF(K41&gt;200,#REF!,IF(FCR5a!K41&gt;150,#REF!,IF(K41&gt;100,#REF!,IF(FCR5a!K41&gt;50,#REF!,#REF!))))*K41*$E$1</f>
        <v>#REF!</v>
      </c>
      <c r="M41" s="705" t="e">
        <f>IF(H41&gt;200,#REF!,IF(FCR5a!H41&gt;150,#REF!,IF(H41&gt;100,#REF!,IF(FCR5a!H41&gt;50,#REF!,#REF!))))*H41*$E$1</f>
        <v>#REF!</v>
      </c>
      <c r="N41" s="705" t="e">
        <f>IF(I41&gt;200,#REF!,IF(FCR5a!I41&gt;150,#REF!,IF(I41&gt;100,#REF!,IF(FCR5a!I41&gt;50,#REF!,#REF!))))*I41*$E$1</f>
        <v>#REF!</v>
      </c>
      <c r="O41" s="705" t="e">
        <f>IF(J41&gt;200,#REF!,IF(FCR5a!J41&gt;150,#REF!,IF(J41&gt;100,#REF!,IF(FCR5a!J41&gt;50,#REF!,#REF!))))*J41*$E$1</f>
        <v>#REF!</v>
      </c>
      <c r="P41" s="569">
        <f>+IF(K41&gt;200,S_!$F$5,IF(FCR5a!K41&gt;150,S_!#REF!,IF(FCR5a!K41&gt;100,S_!#REF!,IF(FCR5a!K41&gt;50,S_!#REF!,S_!#REF!))))*K41*$E$1</f>
        <v>0</v>
      </c>
      <c r="Q41" s="569">
        <f>+IF(K41&gt;200,S_!$F$5,IF(FCR5a!K41&gt;150,S_!#REF!,IF(FCR5a!K41&gt;100,S_!#REF!,IF(FCR5a!K41&gt;50,S_!#REF!,S_!#REF!))))*IF(K41&gt;200,S_!$F$9,IF(FCR5a!K41&gt;150,S_!#REF!,IF(FCR5a!K41&gt;100,S_!#REF!,IF(FCR5a!K41&gt;50,S_!#REF!,S_!#REF!))))*K41*$E$1</f>
        <v>0</v>
      </c>
      <c r="R41" s="569" t="e">
        <f>+IF(K41&gt;200,S_!$F$5,IF(FCR5a!K41&gt;150,S_!#REF!,IF(FCR5a!K41&gt;100,S_!#REF!,IF(FCR5a!K41&gt;50,S_!#REF!,S_!#REF!))))*IF(K41&gt;200,S_!#REF!,IF(FCR5a!K41&gt;150,S_!#REF!,IF(FCR5a!K41&gt;100,S_!#REF!,IF(FCR5a!K41&gt;50,S_!#REF!,S_!#REF!))))*K41*$E$1</f>
        <v>#REF!</v>
      </c>
      <c r="S41" s="569" t="e">
        <f>+IF(K41&gt;200,S_!$F$5,IF(FCR5a!K41&gt;150,S_!#REF!,IF(FCR5a!K41&gt;100,S_!#REF!,IF(FCR5a!K41&gt;50,S_!#REF!,S_!#REF!))))*IF(K41&gt;200,S_!#REF!,IF(FCR5a!K41&gt;150,S_!#REF!,IF(FCR5a!K41&gt;100,S_!#REF!,IF(FCR5a!K41&gt;50,S_!#REF!,S_!#REF!))))*K41*$E$1</f>
        <v>#REF!</v>
      </c>
      <c r="T41" s="569">
        <f>+IF(K41&gt;200,S_!$F$5,IF(FCR5a!K41&gt;150,S_!#REF!,IF(FCR5a!K41&gt;100,S_!#REF!,IF(FCR5a!K41&gt;50,S_!#REF!,S_!#REF!))))*IF(K41&gt;200,S_!$F$22,IF(FCR5a!K41&gt;150,S_!#REF!,IF(FCR5a!K41&gt;100,S_!#REF!,IF(FCR5a!K41&gt;50,S_!#REF!,S_!#REF!))))*K41*$E$1</f>
        <v>0</v>
      </c>
      <c r="U41" s="705"/>
      <c r="V41" s="569" t="e">
        <f>SUM(D41:F41)*#REF!/(60-B41)</f>
        <v>#REF!</v>
      </c>
      <c r="W41" s="569" t="e">
        <f t="shared" si="28"/>
        <v>#REF!</v>
      </c>
      <c r="X41" s="705"/>
      <c r="Y41" s="705"/>
      <c r="Z41" s="705" t="e">
        <f>IF(H41&gt;200,#REF!,IF(FCR5a!H41&gt;150,#REF!,IF(FCR5a!H41&gt;100,#REF!,IF(FCR5a!H41&gt;50,#REF!,#REF!))))*H41</f>
        <v>#REF!</v>
      </c>
      <c r="AA41" s="705" t="e">
        <f>IF(I41&gt;200,#REF!,IF(FCR5a!I41&gt;150,#REF!,IF(FCR5a!I41&gt;100,#REF!,IF(FCR5a!I41&gt;50,#REF!,#REF!))))*I41</f>
        <v>#REF!</v>
      </c>
      <c r="AB41" s="705" t="e">
        <f>IF(J41&gt;200,#REF!,IF(FCR5a!J41&gt;150,#REF!,IF(FCR5a!J41&gt;100,#REF!,IF(FCR5a!J41&gt;50,#REF!,#REF!))))*J41</f>
        <v>#REF!</v>
      </c>
      <c r="AC41" s="705" t="e">
        <f>IF(H41&gt;200,#REF!,IF(FCR5a!H41&gt;150,#REF!,IF(FCR5a!H41&gt;100,#REF!,IF(FCR5a!H41&gt;50,#REF!,#REF!))))*H41</f>
        <v>#REF!</v>
      </c>
      <c r="AD41" s="705" t="e">
        <f>IF(I41&gt;200,#REF!,IF(FCR5a!I41&gt;150,#REF!,IF(FCR5a!I41&gt;100,#REF!,IF(FCR5a!I41&gt;50,#REF!,#REF!))))*I41</f>
        <v>#REF!</v>
      </c>
      <c r="AE41" s="705" t="e">
        <f>IF(J41&gt;200,#REF!,IF(FCR5a!J41&gt;150,#REF!,IF(FCR5a!J41&gt;100,#REF!,IF(FCR5a!J41&gt;50,#REF!,#REF!))))*J41</f>
        <v>#REF!</v>
      </c>
      <c r="AF41" s="671" t="e">
        <f t="shared" si="3"/>
        <v>#REF!</v>
      </c>
      <c r="AG41" s="671">
        <f t="shared" si="4"/>
        <v>0</v>
      </c>
      <c r="AH41" s="569" t="e">
        <f t="shared" si="5"/>
        <v>#REF!</v>
      </c>
      <c r="AI41" s="705" t="e">
        <f t="shared" si="19"/>
        <v>#REF!</v>
      </c>
      <c r="AJ41" s="705" t="e">
        <f t="shared" si="6"/>
        <v>#REF!</v>
      </c>
      <c r="AK41" s="671">
        <f t="shared" si="7"/>
        <v>0</v>
      </c>
      <c r="AL41" s="569" t="e">
        <f t="shared" si="8"/>
        <v>#REF!</v>
      </c>
      <c r="AM41" s="705" t="e">
        <f t="shared" si="20"/>
        <v>#REF!</v>
      </c>
      <c r="AN41" s="671" t="e">
        <f t="shared" si="9"/>
        <v>#REF!</v>
      </c>
      <c r="AO41" s="671" t="e">
        <f t="shared" si="10"/>
        <v>#REF!</v>
      </c>
      <c r="AP41" s="705" t="e">
        <f t="shared" si="11"/>
        <v>#REF!</v>
      </c>
      <c r="AQ41" s="705" t="e">
        <f t="shared" si="21"/>
        <v>#REF!</v>
      </c>
      <c r="AR41" s="671" t="e">
        <f t="shared" si="12"/>
        <v>#REF!</v>
      </c>
      <c r="AS41" s="671" t="e">
        <f t="shared" si="13"/>
        <v>#REF!</v>
      </c>
      <c r="AT41" s="671" t="e">
        <f t="shared" si="14"/>
        <v>#REF!</v>
      </c>
      <c r="AU41" s="705" t="e">
        <f t="shared" si="22"/>
        <v>#REF!</v>
      </c>
      <c r="AV41" s="569" t="e">
        <f t="shared" si="15"/>
        <v>#REF!</v>
      </c>
      <c r="AW41" s="705" t="e">
        <f t="shared" si="29"/>
        <v>#REF!</v>
      </c>
      <c r="AX41" s="705" t="e">
        <f t="shared" si="23"/>
        <v>#REF!</v>
      </c>
      <c r="AY41" s="704">
        <v>36</v>
      </c>
      <c r="AZ41" s="114" t="e">
        <f t="shared" si="30"/>
        <v>#REF!</v>
      </c>
      <c r="BA41" s="114" t="e">
        <f t="shared" si="31"/>
        <v>#REF!</v>
      </c>
      <c r="BB41" s="114" t="e">
        <f t="shared" si="16"/>
        <v>#REF!</v>
      </c>
      <c r="BC41" s="114" t="e">
        <f t="shared" si="17"/>
        <v>#REF!</v>
      </c>
      <c r="BD41" s="557"/>
    </row>
    <row r="42" spans="2:56">
      <c r="B42" s="570">
        <v>37</v>
      </c>
      <c r="C42" s="570"/>
      <c r="D42" s="570"/>
      <c r="E42" s="570"/>
      <c r="F42" s="570"/>
      <c r="G42" s="570" t="e">
        <f t="shared" si="18"/>
        <v>#REF!</v>
      </c>
      <c r="H42" s="570">
        <f t="shared" si="27"/>
        <v>209</v>
      </c>
      <c r="I42" s="570">
        <f t="shared" si="27"/>
        <v>25</v>
      </c>
      <c r="J42" s="570">
        <f t="shared" si="27"/>
        <v>4</v>
      </c>
      <c r="K42" s="570">
        <f t="shared" si="24"/>
        <v>238</v>
      </c>
      <c r="L42" s="569" t="e">
        <f>IF(K42&gt;200,#REF!,IF(FCR5a!K42&gt;150,#REF!,IF(K42&gt;100,#REF!,IF(FCR5a!K42&gt;50,#REF!,#REF!))))*K42*$E$1</f>
        <v>#REF!</v>
      </c>
      <c r="M42" s="569" t="e">
        <f>IF(H42&gt;200,#REF!,IF(FCR5a!H42&gt;150,#REF!,IF(H42&gt;100,#REF!,IF(FCR5a!H42&gt;50,#REF!,#REF!))))*H42*$E$1</f>
        <v>#REF!</v>
      </c>
      <c r="N42" s="569" t="e">
        <f>IF(I42&gt;200,#REF!,IF(FCR5a!I42&gt;150,#REF!,IF(I42&gt;100,#REF!,IF(FCR5a!I42&gt;50,#REF!,#REF!))))*I42*$E$1</f>
        <v>#REF!</v>
      </c>
      <c r="O42" s="569" t="e">
        <f>IF(J42&gt;200,#REF!,IF(FCR5a!J42&gt;150,#REF!,IF(J42&gt;100,#REF!,IF(FCR5a!J42&gt;50,#REF!,#REF!))))*J42*$E$1</f>
        <v>#REF!</v>
      </c>
      <c r="P42" s="569">
        <f>+IF(K42&gt;200,S_!$F$5,IF(FCR5a!K42&gt;150,S_!#REF!,IF(FCR5a!K42&gt;100,S_!#REF!,IF(FCR5a!K42&gt;50,S_!#REF!,S_!#REF!))))*K42*$E$1</f>
        <v>0</v>
      </c>
      <c r="Q42" s="569">
        <f>+IF(K42&gt;200,S_!$F$5,IF(FCR5a!K42&gt;150,S_!#REF!,IF(FCR5a!K42&gt;100,S_!#REF!,IF(FCR5a!K42&gt;50,S_!#REF!,S_!#REF!))))*IF(K42&gt;200,S_!$F$9,IF(FCR5a!K42&gt;150,S_!#REF!,IF(FCR5a!K42&gt;100,S_!#REF!,IF(FCR5a!K42&gt;50,S_!#REF!,S_!#REF!))))*K42*$E$1</f>
        <v>0</v>
      </c>
      <c r="R42" s="569" t="e">
        <f>+IF(K42&gt;200,S_!$F$5,IF(FCR5a!K42&gt;150,S_!#REF!,IF(FCR5a!K42&gt;100,S_!#REF!,IF(FCR5a!K42&gt;50,S_!#REF!,S_!#REF!))))*IF(K42&gt;200,S_!#REF!,IF(FCR5a!K42&gt;150,S_!#REF!,IF(FCR5a!K42&gt;100,S_!#REF!,IF(FCR5a!K42&gt;50,S_!#REF!,S_!#REF!))))*K42*$E$1</f>
        <v>#REF!</v>
      </c>
      <c r="S42" s="569" t="e">
        <f>+IF(K42&gt;200,S_!$F$5,IF(FCR5a!K42&gt;150,S_!#REF!,IF(FCR5a!K42&gt;100,S_!#REF!,IF(FCR5a!K42&gt;50,S_!#REF!,S_!#REF!))))*IF(K42&gt;200,S_!#REF!,IF(FCR5a!K42&gt;150,S_!#REF!,IF(FCR5a!K42&gt;100,S_!#REF!,IF(FCR5a!K42&gt;50,S_!#REF!,S_!#REF!))))*K42*$E$1</f>
        <v>#REF!</v>
      </c>
      <c r="T42" s="569">
        <f>+IF(K42&gt;200,S_!$F$5,IF(FCR5a!K42&gt;150,S_!#REF!,IF(FCR5a!K42&gt;100,S_!#REF!,IF(FCR5a!K42&gt;50,S_!#REF!,S_!#REF!))))*IF(K42&gt;200,S_!$F$22,IF(FCR5a!K42&gt;150,S_!#REF!,IF(FCR5a!K42&gt;100,S_!#REF!,IF(FCR5a!K42&gt;50,S_!#REF!,S_!#REF!))))*K42*$E$1</f>
        <v>0</v>
      </c>
      <c r="U42" s="569"/>
      <c r="V42" s="569" t="e">
        <f>SUM(D42:F42)*#REF!/(60-B42)</f>
        <v>#REF!</v>
      </c>
      <c r="W42" s="569" t="e">
        <f t="shared" si="28"/>
        <v>#REF!</v>
      </c>
      <c r="X42" s="569"/>
      <c r="Y42" s="569"/>
      <c r="Z42" s="569" t="e">
        <f>IF(H42&gt;200,#REF!,IF(FCR5a!H42&gt;150,#REF!,IF(FCR5a!H42&gt;100,#REF!,IF(FCR5a!H42&gt;50,#REF!,#REF!))))*H42</f>
        <v>#REF!</v>
      </c>
      <c r="AA42" s="569" t="e">
        <f>IF(I42&gt;200,#REF!,IF(FCR5a!I42&gt;150,#REF!,IF(FCR5a!I42&gt;100,#REF!,IF(FCR5a!I42&gt;50,#REF!,#REF!))))*I42</f>
        <v>#REF!</v>
      </c>
      <c r="AB42" s="569" t="e">
        <f>IF(J42&gt;200,#REF!,IF(FCR5a!J42&gt;150,#REF!,IF(FCR5a!J42&gt;100,#REF!,IF(FCR5a!J42&gt;50,#REF!,#REF!))))*J42</f>
        <v>#REF!</v>
      </c>
      <c r="AC42" s="569" t="e">
        <f>IF(H42&gt;200,#REF!,IF(FCR5a!H42&gt;150,#REF!,IF(FCR5a!H42&gt;100,#REF!,IF(FCR5a!H42&gt;50,#REF!,#REF!))))*H42</f>
        <v>#REF!</v>
      </c>
      <c r="AD42" s="569" t="e">
        <f>IF(I42&gt;200,#REF!,IF(FCR5a!I42&gt;150,#REF!,IF(FCR5a!I42&gt;100,#REF!,IF(FCR5a!I42&gt;50,#REF!,#REF!))))*I42</f>
        <v>#REF!</v>
      </c>
      <c r="AE42" s="569" t="e">
        <f>IF(J42&gt;200,#REF!,IF(FCR5a!J42&gt;150,#REF!,IF(FCR5a!J42&gt;100,#REF!,IF(FCR5a!J42&gt;50,#REF!,#REF!))))*J42</f>
        <v>#REF!</v>
      </c>
      <c r="AF42" s="671" t="e">
        <f t="shared" si="3"/>
        <v>#REF!</v>
      </c>
      <c r="AG42" s="671">
        <f t="shared" si="4"/>
        <v>0</v>
      </c>
      <c r="AH42" s="569" t="e">
        <f t="shared" si="5"/>
        <v>#REF!</v>
      </c>
      <c r="AI42" s="569" t="e">
        <f t="shared" si="19"/>
        <v>#REF!</v>
      </c>
      <c r="AJ42" s="569" t="e">
        <f t="shared" si="6"/>
        <v>#REF!</v>
      </c>
      <c r="AK42" s="671">
        <f t="shared" si="7"/>
        <v>0</v>
      </c>
      <c r="AL42" s="569" t="e">
        <f t="shared" si="8"/>
        <v>#REF!</v>
      </c>
      <c r="AM42" s="569" t="e">
        <f t="shared" si="20"/>
        <v>#REF!</v>
      </c>
      <c r="AN42" s="671" t="e">
        <f t="shared" si="9"/>
        <v>#REF!</v>
      </c>
      <c r="AO42" s="671" t="e">
        <f t="shared" si="10"/>
        <v>#REF!</v>
      </c>
      <c r="AP42" s="569" t="e">
        <f t="shared" si="11"/>
        <v>#REF!</v>
      </c>
      <c r="AQ42" s="569" t="e">
        <f t="shared" si="21"/>
        <v>#REF!</v>
      </c>
      <c r="AR42" s="671" t="e">
        <f t="shared" si="12"/>
        <v>#REF!</v>
      </c>
      <c r="AS42" s="671" t="e">
        <f t="shared" si="13"/>
        <v>#REF!</v>
      </c>
      <c r="AT42" s="671" t="e">
        <f t="shared" si="14"/>
        <v>#REF!</v>
      </c>
      <c r="AU42" s="569" t="e">
        <f t="shared" si="22"/>
        <v>#REF!</v>
      </c>
      <c r="AV42" s="569" t="e">
        <f t="shared" si="15"/>
        <v>#REF!</v>
      </c>
      <c r="AW42" s="569" t="e">
        <f t="shared" si="29"/>
        <v>#REF!</v>
      </c>
      <c r="AX42" s="569" t="e">
        <f t="shared" si="23"/>
        <v>#REF!</v>
      </c>
      <c r="AY42" s="570">
        <v>37</v>
      </c>
      <c r="AZ42" s="114" t="e">
        <f t="shared" si="30"/>
        <v>#REF!</v>
      </c>
      <c r="BA42" s="114" t="e">
        <f t="shared" si="31"/>
        <v>#REF!</v>
      </c>
      <c r="BB42" s="114" t="e">
        <f t="shared" si="16"/>
        <v>#REF!</v>
      </c>
      <c r="BC42" s="114" t="e">
        <f t="shared" si="17"/>
        <v>#REF!</v>
      </c>
      <c r="BD42" s="557"/>
    </row>
    <row r="43" spans="2:56">
      <c r="B43" s="570">
        <v>38</v>
      </c>
      <c r="C43" s="570"/>
      <c r="D43" s="570"/>
      <c r="E43" s="570"/>
      <c r="F43" s="570"/>
      <c r="G43" s="570" t="e">
        <f t="shared" si="18"/>
        <v>#REF!</v>
      </c>
      <c r="H43" s="570">
        <f t="shared" si="27"/>
        <v>209</v>
      </c>
      <c r="I43" s="570">
        <f t="shared" si="27"/>
        <v>25</v>
      </c>
      <c r="J43" s="570">
        <f t="shared" si="27"/>
        <v>4</v>
      </c>
      <c r="K43" s="570">
        <f t="shared" si="24"/>
        <v>238</v>
      </c>
      <c r="L43" s="569" t="e">
        <f>IF(K43&gt;200,#REF!,IF(FCR5a!K43&gt;150,#REF!,IF(K43&gt;100,#REF!,IF(FCR5a!K43&gt;50,#REF!,#REF!))))*K43*$E$1</f>
        <v>#REF!</v>
      </c>
      <c r="M43" s="569" t="e">
        <f>IF(H43&gt;200,#REF!,IF(FCR5a!H43&gt;150,#REF!,IF(H43&gt;100,#REF!,IF(FCR5a!H43&gt;50,#REF!,#REF!))))*H43*$E$1</f>
        <v>#REF!</v>
      </c>
      <c r="N43" s="569" t="e">
        <f>IF(I43&gt;200,#REF!,IF(FCR5a!I43&gt;150,#REF!,IF(I43&gt;100,#REF!,IF(FCR5a!I43&gt;50,#REF!,#REF!))))*I43*$E$1</f>
        <v>#REF!</v>
      </c>
      <c r="O43" s="569" t="e">
        <f>IF(J43&gt;200,#REF!,IF(FCR5a!J43&gt;150,#REF!,IF(J43&gt;100,#REF!,IF(FCR5a!J43&gt;50,#REF!,#REF!))))*J43*$E$1</f>
        <v>#REF!</v>
      </c>
      <c r="P43" s="569">
        <f>+IF(K43&gt;200,S_!$F$5,IF(FCR5a!K43&gt;150,S_!#REF!,IF(FCR5a!K43&gt;100,S_!#REF!,IF(FCR5a!K43&gt;50,S_!#REF!,S_!#REF!))))*K43*$E$1</f>
        <v>0</v>
      </c>
      <c r="Q43" s="569">
        <f>+IF(K43&gt;200,S_!$F$5,IF(FCR5a!K43&gt;150,S_!#REF!,IF(FCR5a!K43&gt;100,S_!#REF!,IF(FCR5a!K43&gt;50,S_!#REF!,S_!#REF!))))*IF(K43&gt;200,S_!$F$9,IF(FCR5a!K43&gt;150,S_!#REF!,IF(FCR5a!K43&gt;100,S_!#REF!,IF(FCR5a!K43&gt;50,S_!#REF!,S_!#REF!))))*K43*$E$1</f>
        <v>0</v>
      </c>
      <c r="R43" s="569" t="e">
        <f>+IF(K43&gt;200,S_!$F$5,IF(FCR5a!K43&gt;150,S_!#REF!,IF(FCR5a!K43&gt;100,S_!#REF!,IF(FCR5a!K43&gt;50,S_!#REF!,S_!#REF!))))*IF(K43&gt;200,S_!#REF!,IF(FCR5a!K43&gt;150,S_!#REF!,IF(FCR5a!K43&gt;100,S_!#REF!,IF(FCR5a!K43&gt;50,S_!#REF!,S_!#REF!))))*K43*$E$1</f>
        <v>#REF!</v>
      </c>
      <c r="S43" s="569" t="e">
        <f>+IF(K43&gt;200,S_!$F$5,IF(FCR5a!K43&gt;150,S_!#REF!,IF(FCR5a!K43&gt;100,S_!#REF!,IF(FCR5a!K43&gt;50,S_!#REF!,S_!#REF!))))*IF(K43&gt;200,S_!#REF!,IF(FCR5a!K43&gt;150,S_!#REF!,IF(FCR5a!K43&gt;100,S_!#REF!,IF(FCR5a!K43&gt;50,S_!#REF!,S_!#REF!))))*K43*$E$1</f>
        <v>#REF!</v>
      </c>
      <c r="T43" s="569">
        <f>+IF(K43&gt;200,S_!$F$5,IF(FCR5a!K43&gt;150,S_!#REF!,IF(FCR5a!K43&gt;100,S_!#REF!,IF(FCR5a!K43&gt;50,S_!#REF!,S_!#REF!))))*IF(K43&gt;200,S_!$F$22,IF(FCR5a!K43&gt;150,S_!#REF!,IF(FCR5a!K43&gt;100,S_!#REF!,IF(FCR5a!K43&gt;50,S_!#REF!,S_!#REF!))))*K43*$E$1</f>
        <v>0</v>
      </c>
      <c r="U43" s="569"/>
      <c r="V43" s="569" t="e">
        <f>SUM(D43:F43)*#REF!/(60-B43)</f>
        <v>#REF!</v>
      </c>
      <c r="W43" s="569" t="e">
        <f t="shared" si="28"/>
        <v>#REF!</v>
      </c>
      <c r="X43" s="569"/>
      <c r="Y43" s="569"/>
      <c r="Z43" s="569" t="e">
        <f>IF(H43&gt;200,#REF!,IF(FCR5a!H43&gt;150,#REF!,IF(FCR5a!H43&gt;100,#REF!,IF(FCR5a!H43&gt;50,#REF!,#REF!))))*H43</f>
        <v>#REF!</v>
      </c>
      <c r="AA43" s="569" t="e">
        <f>IF(I43&gt;200,#REF!,IF(FCR5a!I43&gt;150,#REF!,IF(FCR5a!I43&gt;100,#REF!,IF(FCR5a!I43&gt;50,#REF!,#REF!))))*I43</f>
        <v>#REF!</v>
      </c>
      <c r="AB43" s="569" t="e">
        <f>IF(J43&gt;200,#REF!,IF(FCR5a!J43&gt;150,#REF!,IF(FCR5a!J43&gt;100,#REF!,IF(FCR5a!J43&gt;50,#REF!,#REF!))))*J43</f>
        <v>#REF!</v>
      </c>
      <c r="AC43" s="569" t="e">
        <f>IF(H43&gt;200,#REF!,IF(FCR5a!H43&gt;150,#REF!,IF(FCR5a!H43&gt;100,#REF!,IF(FCR5a!H43&gt;50,#REF!,#REF!))))*H43</f>
        <v>#REF!</v>
      </c>
      <c r="AD43" s="569" t="e">
        <f>IF(I43&gt;200,#REF!,IF(FCR5a!I43&gt;150,#REF!,IF(FCR5a!I43&gt;100,#REF!,IF(FCR5a!I43&gt;50,#REF!,#REF!))))*I43</f>
        <v>#REF!</v>
      </c>
      <c r="AE43" s="569" t="e">
        <f>IF(J43&gt;200,#REF!,IF(FCR5a!J43&gt;150,#REF!,IF(FCR5a!J43&gt;100,#REF!,IF(FCR5a!J43&gt;50,#REF!,#REF!))))*J43</f>
        <v>#REF!</v>
      </c>
      <c r="AF43" s="671" t="e">
        <f t="shared" si="3"/>
        <v>#REF!</v>
      </c>
      <c r="AG43" s="671">
        <f t="shared" si="4"/>
        <v>0</v>
      </c>
      <c r="AH43" s="569" t="e">
        <f t="shared" si="5"/>
        <v>#REF!</v>
      </c>
      <c r="AI43" s="569" t="e">
        <f t="shared" si="19"/>
        <v>#REF!</v>
      </c>
      <c r="AJ43" s="569" t="e">
        <f t="shared" si="6"/>
        <v>#REF!</v>
      </c>
      <c r="AK43" s="671">
        <f t="shared" si="7"/>
        <v>0</v>
      </c>
      <c r="AL43" s="569" t="e">
        <f t="shared" si="8"/>
        <v>#REF!</v>
      </c>
      <c r="AM43" s="569" t="e">
        <f t="shared" si="20"/>
        <v>#REF!</v>
      </c>
      <c r="AN43" s="671" t="e">
        <f t="shared" si="9"/>
        <v>#REF!</v>
      </c>
      <c r="AO43" s="671" t="e">
        <f t="shared" si="10"/>
        <v>#REF!</v>
      </c>
      <c r="AP43" s="569" t="e">
        <f t="shared" si="11"/>
        <v>#REF!</v>
      </c>
      <c r="AQ43" s="569" t="e">
        <f t="shared" si="21"/>
        <v>#REF!</v>
      </c>
      <c r="AR43" s="671" t="e">
        <f t="shared" si="12"/>
        <v>#REF!</v>
      </c>
      <c r="AS43" s="671" t="e">
        <f t="shared" si="13"/>
        <v>#REF!</v>
      </c>
      <c r="AT43" s="671" t="e">
        <f t="shared" si="14"/>
        <v>#REF!</v>
      </c>
      <c r="AU43" s="569" t="e">
        <f t="shared" si="22"/>
        <v>#REF!</v>
      </c>
      <c r="AV43" s="569" t="e">
        <f t="shared" si="15"/>
        <v>#REF!</v>
      </c>
      <c r="AW43" s="569" t="e">
        <f t="shared" si="29"/>
        <v>#REF!</v>
      </c>
      <c r="AX43" s="569" t="e">
        <f t="shared" si="23"/>
        <v>#REF!</v>
      </c>
      <c r="AY43" s="570">
        <v>38</v>
      </c>
      <c r="AZ43" s="114" t="e">
        <f t="shared" si="30"/>
        <v>#REF!</v>
      </c>
      <c r="BA43" s="114" t="e">
        <f t="shared" si="31"/>
        <v>#REF!</v>
      </c>
      <c r="BB43" s="114" t="e">
        <f t="shared" si="16"/>
        <v>#REF!</v>
      </c>
      <c r="BC43" s="114" t="e">
        <f t="shared" si="17"/>
        <v>#REF!</v>
      </c>
      <c r="BD43" s="557"/>
    </row>
    <row r="44" spans="2:56">
      <c r="B44" s="570">
        <v>39</v>
      </c>
      <c r="C44" s="570"/>
      <c r="D44" s="570"/>
      <c r="E44" s="570"/>
      <c r="F44" s="570"/>
      <c r="G44" s="570" t="e">
        <f t="shared" si="18"/>
        <v>#REF!</v>
      </c>
      <c r="H44" s="570">
        <f t="shared" si="27"/>
        <v>209</v>
      </c>
      <c r="I44" s="570">
        <f t="shared" si="27"/>
        <v>25</v>
      </c>
      <c r="J44" s="570">
        <f t="shared" si="27"/>
        <v>4</v>
      </c>
      <c r="K44" s="570">
        <f t="shared" si="24"/>
        <v>238</v>
      </c>
      <c r="L44" s="569" t="e">
        <f>IF(K44&gt;200,#REF!,IF(FCR5a!K44&gt;150,#REF!,IF(K44&gt;100,#REF!,IF(FCR5a!K44&gt;50,#REF!,#REF!))))*K44*$E$1</f>
        <v>#REF!</v>
      </c>
      <c r="M44" s="569" t="e">
        <f>IF(H44&gt;200,#REF!,IF(FCR5a!H44&gt;150,#REF!,IF(H44&gt;100,#REF!,IF(FCR5a!H44&gt;50,#REF!,#REF!))))*H44*$E$1</f>
        <v>#REF!</v>
      </c>
      <c r="N44" s="569" t="e">
        <f>IF(I44&gt;200,#REF!,IF(FCR5a!I44&gt;150,#REF!,IF(I44&gt;100,#REF!,IF(FCR5a!I44&gt;50,#REF!,#REF!))))*I44*$E$1</f>
        <v>#REF!</v>
      </c>
      <c r="O44" s="569" t="e">
        <f>IF(J44&gt;200,#REF!,IF(FCR5a!J44&gt;150,#REF!,IF(J44&gt;100,#REF!,IF(FCR5a!J44&gt;50,#REF!,#REF!))))*J44*$E$1</f>
        <v>#REF!</v>
      </c>
      <c r="P44" s="569">
        <f>+IF(K44&gt;200,S_!$F$5,IF(FCR5a!K44&gt;150,S_!#REF!,IF(FCR5a!K44&gt;100,S_!#REF!,IF(FCR5a!K44&gt;50,S_!#REF!,S_!#REF!))))*K44*$E$1</f>
        <v>0</v>
      </c>
      <c r="Q44" s="569">
        <f>+IF(K44&gt;200,S_!$F$5,IF(FCR5a!K44&gt;150,S_!#REF!,IF(FCR5a!K44&gt;100,S_!#REF!,IF(FCR5a!K44&gt;50,S_!#REF!,S_!#REF!))))*IF(K44&gt;200,S_!$F$9,IF(FCR5a!K44&gt;150,S_!#REF!,IF(FCR5a!K44&gt;100,S_!#REF!,IF(FCR5a!K44&gt;50,S_!#REF!,S_!#REF!))))*K44*$E$1</f>
        <v>0</v>
      </c>
      <c r="R44" s="569" t="e">
        <f>+IF(K44&gt;200,S_!$F$5,IF(FCR5a!K44&gt;150,S_!#REF!,IF(FCR5a!K44&gt;100,S_!#REF!,IF(FCR5a!K44&gt;50,S_!#REF!,S_!#REF!))))*IF(K44&gt;200,S_!#REF!,IF(FCR5a!K44&gt;150,S_!#REF!,IF(FCR5a!K44&gt;100,S_!#REF!,IF(FCR5a!K44&gt;50,S_!#REF!,S_!#REF!))))*K44*$E$1</f>
        <v>#REF!</v>
      </c>
      <c r="S44" s="569" t="e">
        <f>+IF(K44&gt;200,S_!$F$5,IF(FCR5a!K44&gt;150,S_!#REF!,IF(FCR5a!K44&gt;100,S_!#REF!,IF(FCR5a!K44&gt;50,S_!#REF!,S_!#REF!))))*IF(K44&gt;200,S_!#REF!,IF(FCR5a!K44&gt;150,S_!#REF!,IF(FCR5a!K44&gt;100,S_!#REF!,IF(FCR5a!K44&gt;50,S_!#REF!,S_!#REF!))))*K44*$E$1</f>
        <v>#REF!</v>
      </c>
      <c r="T44" s="569">
        <f>+IF(K44&gt;200,S_!$F$5,IF(FCR5a!K44&gt;150,S_!#REF!,IF(FCR5a!K44&gt;100,S_!#REF!,IF(FCR5a!K44&gt;50,S_!#REF!,S_!#REF!))))*IF(K44&gt;200,S_!$F$22,IF(FCR5a!K44&gt;150,S_!#REF!,IF(FCR5a!K44&gt;100,S_!#REF!,IF(FCR5a!K44&gt;50,S_!#REF!,S_!#REF!))))*K44*$E$1</f>
        <v>0</v>
      </c>
      <c r="U44" s="569"/>
      <c r="V44" s="569" t="e">
        <f>SUM(D44:F44)*#REF!/(60-B44)</f>
        <v>#REF!</v>
      </c>
      <c r="W44" s="569" t="e">
        <f t="shared" si="28"/>
        <v>#REF!</v>
      </c>
      <c r="X44" s="569"/>
      <c r="Y44" s="569"/>
      <c r="Z44" s="569" t="e">
        <f>IF(H44&gt;200,#REF!,IF(FCR5a!H44&gt;150,#REF!,IF(FCR5a!H44&gt;100,#REF!,IF(FCR5a!H44&gt;50,#REF!,#REF!))))*H44</f>
        <v>#REF!</v>
      </c>
      <c r="AA44" s="569" t="e">
        <f>IF(I44&gt;200,#REF!,IF(FCR5a!I44&gt;150,#REF!,IF(FCR5a!I44&gt;100,#REF!,IF(FCR5a!I44&gt;50,#REF!,#REF!))))*I44</f>
        <v>#REF!</v>
      </c>
      <c r="AB44" s="569" t="e">
        <f>IF(J44&gt;200,#REF!,IF(FCR5a!J44&gt;150,#REF!,IF(FCR5a!J44&gt;100,#REF!,IF(FCR5a!J44&gt;50,#REF!,#REF!))))*J44</f>
        <v>#REF!</v>
      </c>
      <c r="AC44" s="569" t="e">
        <f>IF(H44&gt;200,#REF!,IF(FCR5a!H44&gt;150,#REF!,IF(FCR5a!H44&gt;100,#REF!,IF(FCR5a!H44&gt;50,#REF!,#REF!))))*H44</f>
        <v>#REF!</v>
      </c>
      <c r="AD44" s="569" t="e">
        <f>IF(I44&gt;200,#REF!,IF(FCR5a!I44&gt;150,#REF!,IF(FCR5a!I44&gt;100,#REF!,IF(FCR5a!I44&gt;50,#REF!,#REF!))))*I44</f>
        <v>#REF!</v>
      </c>
      <c r="AE44" s="569" t="e">
        <f>IF(J44&gt;200,#REF!,IF(FCR5a!J44&gt;150,#REF!,IF(FCR5a!J44&gt;100,#REF!,IF(FCR5a!J44&gt;50,#REF!,#REF!))))*J44</f>
        <v>#REF!</v>
      </c>
      <c r="AF44" s="671" t="e">
        <f t="shared" si="3"/>
        <v>#REF!</v>
      </c>
      <c r="AG44" s="671">
        <f t="shared" si="4"/>
        <v>0</v>
      </c>
      <c r="AH44" s="569" t="e">
        <f t="shared" si="5"/>
        <v>#REF!</v>
      </c>
      <c r="AI44" s="569" t="e">
        <f t="shared" si="19"/>
        <v>#REF!</v>
      </c>
      <c r="AJ44" s="569" t="e">
        <f t="shared" si="6"/>
        <v>#REF!</v>
      </c>
      <c r="AK44" s="671">
        <f t="shared" si="7"/>
        <v>0</v>
      </c>
      <c r="AL44" s="569" t="e">
        <f t="shared" si="8"/>
        <v>#REF!</v>
      </c>
      <c r="AM44" s="569" t="e">
        <f t="shared" si="20"/>
        <v>#REF!</v>
      </c>
      <c r="AN44" s="671" t="e">
        <f t="shared" si="9"/>
        <v>#REF!</v>
      </c>
      <c r="AO44" s="671" t="e">
        <f t="shared" si="10"/>
        <v>#REF!</v>
      </c>
      <c r="AP44" s="569" t="e">
        <f t="shared" si="11"/>
        <v>#REF!</v>
      </c>
      <c r="AQ44" s="569" t="e">
        <f t="shared" si="21"/>
        <v>#REF!</v>
      </c>
      <c r="AR44" s="671" t="e">
        <f t="shared" si="12"/>
        <v>#REF!</v>
      </c>
      <c r="AS44" s="671" t="e">
        <f t="shared" si="13"/>
        <v>#REF!</v>
      </c>
      <c r="AT44" s="671" t="e">
        <f t="shared" si="14"/>
        <v>#REF!</v>
      </c>
      <c r="AU44" s="569" t="e">
        <f t="shared" si="22"/>
        <v>#REF!</v>
      </c>
      <c r="AV44" s="569" t="e">
        <f t="shared" si="15"/>
        <v>#REF!</v>
      </c>
      <c r="AW44" s="569" t="e">
        <f t="shared" si="29"/>
        <v>#REF!</v>
      </c>
      <c r="AX44" s="569" t="e">
        <f t="shared" si="23"/>
        <v>#REF!</v>
      </c>
      <c r="AY44" s="570">
        <v>39</v>
      </c>
      <c r="AZ44" s="114" t="e">
        <f t="shared" si="30"/>
        <v>#REF!</v>
      </c>
      <c r="BA44" s="114" t="e">
        <f t="shared" si="31"/>
        <v>#REF!</v>
      </c>
      <c r="BB44" s="114" t="e">
        <f t="shared" si="16"/>
        <v>#REF!</v>
      </c>
      <c r="BC44" s="114" t="e">
        <f t="shared" si="17"/>
        <v>#REF!</v>
      </c>
      <c r="BD44" s="557"/>
    </row>
    <row r="45" spans="2:56">
      <c r="B45" s="570">
        <v>40</v>
      </c>
      <c r="C45" s="570"/>
      <c r="D45" s="570"/>
      <c r="E45" s="570"/>
      <c r="F45" s="570"/>
      <c r="G45" s="570" t="e">
        <f t="shared" si="18"/>
        <v>#REF!</v>
      </c>
      <c r="H45" s="570">
        <f t="shared" si="27"/>
        <v>209</v>
      </c>
      <c r="I45" s="570">
        <f t="shared" si="27"/>
        <v>25</v>
      </c>
      <c r="J45" s="570">
        <f t="shared" si="27"/>
        <v>4</v>
      </c>
      <c r="K45" s="570">
        <f t="shared" si="24"/>
        <v>238</v>
      </c>
      <c r="L45" s="569" t="e">
        <f>IF(K45&gt;200,#REF!,IF(FCR5a!K45&gt;150,#REF!,IF(K45&gt;100,#REF!,IF(FCR5a!K45&gt;50,#REF!,#REF!))))*K45*$E$1</f>
        <v>#REF!</v>
      </c>
      <c r="M45" s="569" t="e">
        <f>IF(H45&gt;200,#REF!,IF(FCR5a!H45&gt;150,#REF!,IF(H45&gt;100,#REF!,IF(FCR5a!H45&gt;50,#REF!,#REF!))))*H45*$E$1</f>
        <v>#REF!</v>
      </c>
      <c r="N45" s="569" t="e">
        <f>IF(I45&gt;200,#REF!,IF(FCR5a!I45&gt;150,#REF!,IF(I45&gt;100,#REF!,IF(FCR5a!I45&gt;50,#REF!,#REF!))))*I45*$E$1</f>
        <v>#REF!</v>
      </c>
      <c r="O45" s="569" t="e">
        <f>IF(J45&gt;200,#REF!,IF(FCR5a!J45&gt;150,#REF!,IF(J45&gt;100,#REF!,IF(FCR5a!J45&gt;50,#REF!,#REF!))))*J45*$E$1</f>
        <v>#REF!</v>
      </c>
      <c r="P45" s="569">
        <f>+IF(K45&gt;200,S_!$F$5,IF(FCR5a!K45&gt;150,S_!#REF!,IF(FCR5a!K45&gt;100,S_!#REF!,IF(FCR5a!K45&gt;50,S_!#REF!,S_!#REF!))))*K45*$E$1</f>
        <v>0</v>
      </c>
      <c r="Q45" s="569">
        <f>+IF(K45&gt;200,S_!$F$5,IF(FCR5a!K45&gt;150,S_!#REF!,IF(FCR5a!K45&gt;100,S_!#REF!,IF(FCR5a!K45&gt;50,S_!#REF!,S_!#REF!))))*IF(K45&gt;200,S_!$F$9,IF(FCR5a!K45&gt;150,S_!#REF!,IF(FCR5a!K45&gt;100,S_!#REF!,IF(FCR5a!K45&gt;50,S_!#REF!,S_!#REF!))))*K45*$E$1</f>
        <v>0</v>
      </c>
      <c r="R45" s="569" t="e">
        <f>+IF(K45&gt;200,S_!$F$5,IF(FCR5a!K45&gt;150,S_!#REF!,IF(FCR5a!K45&gt;100,S_!#REF!,IF(FCR5a!K45&gt;50,S_!#REF!,S_!#REF!))))*IF(K45&gt;200,S_!#REF!,IF(FCR5a!K45&gt;150,S_!#REF!,IF(FCR5a!K45&gt;100,S_!#REF!,IF(FCR5a!K45&gt;50,S_!#REF!,S_!#REF!))))*K45*$E$1</f>
        <v>#REF!</v>
      </c>
      <c r="S45" s="569" t="e">
        <f>+IF(K45&gt;200,S_!$F$5,IF(FCR5a!K45&gt;150,S_!#REF!,IF(FCR5a!K45&gt;100,S_!#REF!,IF(FCR5a!K45&gt;50,S_!#REF!,S_!#REF!))))*IF(K45&gt;200,S_!#REF!,IF(FCR5a!K45&gt;150,S_!#REF!,IF(FCR5a!K45&gt;100,S_!#REF!,IF(FCR5a!K45&gt;50,S_!#REF!,S_!#REF!))))*K45*$E$1</f>
        <v>#REF!</v>
      </c>
      <c r="T45" s="569">
        <f>+IF(K45&gt;200,S_!$F$5,IF(FCR5a!K45&gt;150,S_!#REF!,IF(FCR5a!K45&gt;100,S_!#REF!,IF(FCR5a!K45&gt;50,S_!#REF!,S_!#REF!))))*IF(K45&gt;200,S_!$F$22,IF(FCR5a!K45&gt;150,S_!#REF!,IF(FCR5a!K45&gt;100,S_!#REF!,IF(FCR5a!K45&gt;50,S_!#REF!,S_!#REF!))))*K45*$E$1</f>
        <v>0</v>
      </c>
      <c r="U45" s="569"/>
      <c r="V45" s="569" t="e">
        <f>SUM(D45:F45)*#REF!/(60-B45)</f>
        <v>#REF!</v>
      </c>
      <c r="W45" s="569" t="e">
        <f t="shared" si="28"/>
        <v>#REF!</v>
      </c>
      <c r="X45" s="569"/>
      <c r="Y45" s="569"/>
      <c r="Z45" s="569" t="e">
        <f>IF(H45&gt;200,#REF!,IF(FCR5a!H45&gt;150,#REF!,IF(FCR5a!H45&gt;100,#REF!,IF(FCR5a!H45&gt;50,#REF!,#REF!))))*H45</f>
        <v>#REF!</v>
      </c>
      <c r="AA45" s="569" t="e">
        <f>IF(I45&gt;200,#REF!,IF(FCR5a!I45&gt;150,#REF!,IF(FCR5a!I45&gt;100,#REF!,IF(FCR5a!I45&gt;50,#REF!,#REF!))))*I45</f>
        <v>#REF!</v>
      </c>
      <c r="AB45" s="569" t="e">
        <f>IF(J45&gt;200,#REF!,IF(FCR5a!J45&gt;150,#REF!,IF(FCR5a!J45&gt;100,#REF!,IF(FCR5a!J45&gt;50,#REF!,#REF!))))*J45</f>
        <v>#REF!</v>
      </c>
      <c r="AC45" s="569" t="e">
        <f>IF(H45&gt;200,#REF!,IF(FCR5a!H45&gt;150,#REF!,IF(FCR5a!H45&gt;100,#REF!,IF(FCR5a!H45&gt;50,#REF!,#REF!))))*H45</f>
        <v>#REF!</v>
      </c>
      <c r="AD45" s="569" t="e">
        <f>IF(I45&gt;200,#REF!,IF(FCR5a!I45&gt;150,#REF!,IF(FCR5a!I45&gt;100,#REF!,IF(FCR5a!I45&gt;50,#REF!,#REF!))))*I45</f>
        <v>#REF!</v>
      </c>
      <c r="AE45" s="569" t="e">
        <f>IF(J45&gt;200,#REF!,IF(FCR5a!J45&gt;150,#REF!,IF(FCR5a!J45&gt;100,#REF!,IF(FCR5a!J45&gt;50,#REF!,#REF!))))*J45</f>
        <v>#REF!</v>
      </c>
      <c r="AF45" s="671" t="e">
        <f t="shared" si="3"/>
        <v>#REF!</v>
      </c>
      <c r="AG45" s="671">
        <f t="shared" si="4"/>
        <v>0</v>
      </c>
      <c r="AH45" s="569" t="e">
        <f t="shared" si="5"/>
        <v>#REF!</v>
      </c>
      <c r="AI45" s="569" t="e">
        <f t="shared" si="19"/>
        <v>#REF!</v>
      </c>
      <c r="AJ45" s="569" t="e">
        <f t="shared" si="6"/>
        <v>#REF!</v>
      </c>
      <c r="AK45" s="671">
        <f t="shared" si="7"/>
        <v>0</v>
      </c>
      <c r="AL45" s="569" t="e">
        <f t="shared" si="8"/>
        <v>#REF!</v>
      </c>
      <c r="AM45" s="569" t="e">
        <f t="shared" si="20"/>
        <v>#REF!</v>
      </c>
      <c r="AN45" s="671" t="e">
        <f t="shared" si="9"/>
        <v>#REF!</v>
      </c>
      <c r="AO45" s="671" t="e">
        <f t="shared" si="10"/>
        <v>#REF!</v>
      </c>
      <c r="AP45" s="569" t="e">
        <f t="shared" si="11"/>
        <v>#REF!</v>
      </c>
      <c r="AQ45" s="569" t="e">
        <f t="shared" si="21"/>
        <v>#REF!</v>
      </c>
      <c r="AR45" s="671" t="e">
        <f t="shared" si="12"/>
        <v>#REF!</v>
      </c>
      <c r="AS45" s="671" t="e">
        <f t="shared" si="13"/>
        <v>#REF!</v>
      </c>
      <c r="AT45" s="671" t="e">
        <f t="shared" si="14"/>
        <v>#REF!</v>
      </c>
      <c r="AU45" s="569" t="e">
        <f t="shared" si="22"/>
        <v>#REF!</v>
      </c>
      <c r="AV45" s="569" t="e">
        <f t="shared" si="15"/>
        <v>#REF!</v>
      </c>
      <c r="AW45" s="569" t="e">
        <f t="shared" si="29"/>
        <v>#REF!</v>
      </c>
      <c r="AX45" s="569" t="e">
        <f t="shared" si="23"/>
        <v>#REF!</v>
      </c>
      <c r="AY45" s="570">
        <v>40</v>
      </c>
      <c r="AZ45" s="114" t="e">
        <f t="shared" si="30"/>
        <v>#REF!</v>
      </c>
      <c r="BA45" s="114" t="e">
        <f t="shared" si="31"/>
        <v>#REF!</v>
      </c>
      <c r="BB45" s="114" t="e">
        <f t="shared" si="16"/>
        <v>#REF!</v>
      </c>
      <c r="BC45" s="114" t="e">
        <f t="shared" si="17"/>
        <v>#REF!</v>
      </c>
      <c r="BD45" s="557"/>
    </row>
    <row r="46" spans="2:56">
      <c r="B46" s="570">
        <v>41</v>
      </c>
      <c r="C46" s="570"/>
      <c r="D46" s="570"/>
      <c r="E46" s="570"/>
      <c r="F46" s="570"/>
      <c r="G46" s="570" t="e">
        <f t="shared" si="18"/>
        <v>#REF!</v>
      </c>
      <c r="H46" s="570">
        <f t="shared" si="27"/>
        <v>209</v>
      </c>
      <c r="I46" s="570">
        <f t="shared" si="27"/>
        <v>25</v>
      </c>
      <c r="J46" s="570">
        <f t="shared" si="27"/>
        <v>4</v>
      </c>
      <c r="K46" s="570">
        <f t="shared" si="24"/>
        <v>238</v>
      </c>
      <c r="L46" s="569" t="e">
        <f>IF(K46&gt;200,#REF!,IF(FCR5a!K46&gt;150,#REF!,IF(K46&gt;100,#REF!,IF(FCR5a!K46&gt;50,#REF!,#REF!))))*K46*$E$1</f>
        <v>#REF!</v>
      </c>
      <c r="M46" s="569" t="e">
        <f>IF(H46&gt;200,#REF!,IF(FCR5a!H46&gt;150,#REF!,IF(H46&gt;100,#REF!,IF(FCR5a!H46&gt;50,#REF!,#REF!))))*H46*$E$1</f>
        <v>#REF!</v>
      </c>
      <c r="N46" s="569" t="e">
        <f>IF(I46&gt;200,#REF!,IF(FCR5a!I46&gt;150,#REF!,IF(I46&gt;100,#REF!,IF(FCR5a!I46&gt;50,#REF!,#REF!))))*I46*$E$1</f>
        <v>#REF!</v>
      </c>
      <c r="O46" s="569" t="e">
        <f>IF(J46&gt;200,#REF!,IF(FCR5a!J46&gt;150,#REF!,IF(J46&gt;100,#REF!,IF(FCR5a!J46&gt;50,#REF!,#REF!))))*J46*$E$1</f>
        <v>#REF!</v>
      </c>
      <c r="P46" s="569">
        <f>+IF(K46&gt;200,S_!$F$5,IF(FCR5a!K46&gt;150,S_!#REF!,IF(FCR5a!K46&gt;100,S_!#REF!,IF(FCR5a!K46&gt;50,S_!#REF!,S_!#REF!))))*K46*$E$1</f>
        <v>0</v>
      </c>
      <c r="Q46" s="569">
        <f>+IF(K46&gt;200,S_!$F$5,IF(FCR5a!K46&gt;150,S_!#REF!,IF(FCR5a!K46&gt;100,S_!#REF!,IF(FCR5a!K46&gt;50,S_!#REF!,S_!#REF!))))*IF(K46&gt;200,S_!$F$9,IF(FCR5a!K46&gt;150,S_!#REF!,IF(FCR5a!K46&gt;100,S_!#REF!,IF(FCR5a!K46&gt;50,S_!#REF!,S_!#REF!))))*K46*$E$1</f>
        <v>0</v>
      </c>
      <c r="R46" s="569" t="e">
        <f>+IF(K46&gt;200,S_!$F$5,IF(FCR5a!K46&gt;150,S_!#REF!,IF(FCR5a!K46&gt;100,S_!#REF!,IF(FCR5a!K46&gt;50,S_!#REF!,S_!#REF!))))*IF(K46&gt;200,S_!#REF!,IF(FCR5a!K46&gt;150,S_!#REF!,IF(FCR5a!K46&gt;100,S_!#REF!,IF(FCR5a!K46&gt;50,S_!#REF!,S_!#REF!))))*K46*$E$1</f>
        <v>#REF!</v>
      </c>
      <c r="S46" s="569" t="e">
        <f>+IF(K46&gt;200,S_!$F$5,IF(FCR5a!K46&gt;150,S_!#REF!,IF(FCR5a!K46&gt;100,S_!#REF!,IF(FCR5a!K46&gt;50,S_!#REF!,S_!#REF!))))*IF(K46&gt;200,S_!#REF!,IF(FCR5a!K46&gt;150,S_!#REF!,IF(FCR5a!K46&gt;100,S_!#REF!,IF(FCR5a!K46&gt;50,S_!#REF!,S_!#REF!))))*K46*$E$1</f>
        <v>#REF!</v>
      </c>
      <c r="T46" s="569">
        <f>+IF(K46&gt;200,S_!$F$5,IF(FCR5a!K46&gt;150,S_!#REF!,IF(FCR5a!K46&gt;100,S_!#REF!,IF(FCR5a!K46&gt;50,S_!#REF!,S_!#REF!))))*IF(K46&gt;200,S_!$F$22,IF(FCR5a!K46&gt;150,S_!#REF!,IF(FCR5a!K46&gt;100,S_!#REF!,IF(FCR5a!K46&gt;50,S_!#REF!,S_!#REF!))))*K46*$E$1</f>
        <v>0</v>
      </c>
      <c r="U46" s="569"/>
      <c r="V46" s="569" t="e">
        <f>SUM(D46:F46)*#REF!/(60-B46)</f>
        <v>#REF!</v>
      </c>
      <c r="W46" s="569" t="e">
        <f t="shared" si="28"/>
        <v>#REF!</v>
      </c>
      <c r="X46" s="569"/>
      <c r="Y46" s="569"/>
      <c r="Z46" s="569" t="e">
        <f>IF(H46&gt;200,#REF!,IF(FCR5a!H46&gt;150,#REF!,IF(FCR5a!H46&gt;100,#REF!,IF(FCR5a!H46&gt;50,#REF!,#REF!))))*H46</f>
        <v>#REF!</v>
      </c>
      <c r="AA46" s="569" t="e">
        <f>IF(I46&gt;200,#REF!,IF(FCR5a!I46&gt;150,#REF!,IF(FCR5a!I46&gt;100,#REF!,IF(FCR5a!I46&gt;50,#REF!,#REF!))))*I46</f>
        <v>#REF!</v>
      </c>
      <c r="AB46" s="569" t="e">
        <f>IF(J46&gt;200,#REF!,IF(FCR5a!J46&gt;150,#REF!,IF(FCR5a!J46&gt;100,#REF!,IF(FCR5a!J46&gt;50,#REF!,#REF!))))*J46</f>
        <v>#REF!</v>
      </c>
      <c r="AC46" s="569" t="e">
        <f>IF(H46&gt;200,#REF!,IF(FCR5a!H46&gt;150,#REF!,IF(FCR5a!H46&gt;100,#REF!,IF(FCR5a!H46&gt;50,#REF!,#REF!))))*H46</f>
        <v>#REF!</v>
      </c>
      <c r="AD46" s="569" t="e">
        <f>IF(I46&gt;200,#REF!,IF(FCR5a!I46&gt;150,#REF!,IF(FCR5a!I46&gt;100,#REF!,IF(FCR5a!I46&gt;50,#REF!,#REF!))))*I46</f>
        <v>#REF!</v>
      </c>
      <c r="AE46" s="569" t="e">
        <f>IF(J46&gt;200,#REF!,IF(FCR5a!J46&gt;150,#REF!,IF(FCR5a!J46&gt;100,#REF!,IF(FCR5a!J46&gt;50,#REF!,#REF!))))*J46</f>
        <v>#REF!</v>
      </c>
      <c r="AF46" s="671" t="e">
        <f t="shared" si="3"/>
        <v>#REF!</v>
      </c>
      <c r="AG46" s="671">
        <f t="shared" si="4"/>
        <v>0</v>
      </c>
      <c r="AH46" s="569" t="e">
        <f t="shared" si="5"/>
        <v>#REF!</v>
      </c>
      <c r="AI46" s="569" t="e">
        <f t="shared" si="19"/>
        <v>#REF!</v>
      </c>
      <c r="AJ46" s="569" t="e">
        <f t="shared" si="6"/>
        <v>#REF!</v>
      </c>
      <c r="AK46" s="671">
        <f t="shared" si="7"/>
        <v>0</v>
      </c>
      <c r="AL46" s="569" t="e">
        <f t="shared" si="8"/>
        <v>#REF!</v>
      </c>
      <c r="AM46" s="569" t="e">
        <f t="shared" si="20"/>
        <v>#REF!</v>
      </c>
      <c r="AN46" s="671" t="e">
        <f t="shared" si="9"/>
        <v>#REF!</v>
      </c>
      <c r="AO46" s="671" t="e">
        <f t="shared" si="10"/>
        <v>#REF!</v>
      </c>
      <c r="AP46" s="569" t="e">
        <f t="shared" si="11"/>
        <v>#REF!</v>
      </c>
      <c r="AQ46" s="569" t="e">
        <f t="shared" si="21"/>
        <v>#REF!</v>
      </c>
      <c r="AR46" s="671" t="e">
        <f t="shared" si="12"/>
        <v>#REF!</v>
      </c>
      <c r="AS46" s="671" t="e">
        <f t="shared" si="13"/>
        <v>#REF!</v>
      </c>
      <c r="AT46" s="671" t="e">
        <f t="shared" si="14"/>
        <v>#REF!</v>
      </c>
      <c r="AU46" s="569" t="e">
        <f t="shared" si="22"/>
        <v>#REF!</v>
      </c>
      <c r="AV46" s="569" t="e">
        <f t="shared" si="15"/>
        <v>#REF!</v>
      </c>
      <c r="AW46" s="569" t="e">
        <f t="shared" si="29"/>
        <v>#REF!</v>
      </c>
      <c r="AX46" s="569" t="e">
        <f t="shared" si="23"/>
        <v>#REF!</v>
      </c>
      <c r="AY46" s="570">
        <v>41</v>
      </c>
      <c r="AZ46" s="114" t="e">
        <f t="shared" si="30"/>
        <v>#REF!</v>
      </c>
      <c r="BA46" s="114" t="e">
        <f t="shared" si="31"/>
        <v>#REF!</v>
      </c>
      <c r="BB46" s="114" t="e">
        <f t="shared" si="16"/>
        <v>#REF!</v>
      </c>
      <c r="BC46" s="114" t="e">
        <f t="shared" si="17"/>
        <v>#REF!</v>
      </c>
      <c r="BD46" s="557"/>
    </row>
    <row r="47" spans="2:56">
      <c r="B47" s="570">
        <v>42</v>
      </c>
      <c r="C47" s="570"/>
      <c r="D47" s="570"/>
      <c r="E47" s="570"/>
      <c r="F47" s="570"/>
      <c r="G47" s="570" t="e">
        <f t="shared" si="18"/>
        <v>#REF!</v>
      </c>
      <c r="H47" s="570">
        <f t="shared" si="27"/>
        <v>209</v>
      </c>
      <c r="I47" s="570">
        <f t="shared" si="27"/>
        <v>25</v>
      </c>
      <c r="J47" s="570">
        <f t="shared" si="27"/>
        <v>4</v>
      </c>
      <c r="K47" s="570">
        <f t="shared" si="24"/>
        <v>238</v>
      </c>
      <c r="L47" s="569" t="e">
        <f>IF(K47&gt;200,#REF!,IF(FCR5a!K47&gt;150,#REF!,IF(K47&gt;100,#REF!,IF(FCR5a!K47&gt;50,#REF!,#REF!))))*K47*$E$1</f>
        <v>#REF!</v>
      </c>
      <c r="M47" s="569" t="e">
        <f>IF(H47&gt;200,#REF!,IF(FCR5a!H47&gt;150,#REF!,IF(H47&gt;100,#REF!,IF(FCR5a!H47&gt;50,#REF!,#REF!))))*H47*$E$1</f>
        <v>#REF!</v>
      </c>
      <c r="N47" s="569" t="e">
        <f>IF(I47&gt;200,#REF!,IF(FCR5a!I47&gt;150,#REF!,IF(I47&gt;100,#REF!,IF(FCR5a!I47&gt;50,#REF!,#REF!))))*I47*$E$1</f>
        <v>#REF!</v>
      </c>
      <c r="O47" s="569" t="e">
        <f>IF(J47&gt;200,#REF!,IF(FCR5a!J47&gt;150,#REF!,IF(J47&gt;100,#REF!,IF(FCR5a!J47&gt;50,#REF!,#REF!))))*J47*$E$1</f>
        <v>#REF!</v>
      </c>
      <c r="P47" s="569">
        <f>+IF(K47&gt;200,S_!$F$5,IF(FCR5a!K47&gt;150,S_!#REF!,IF(FCR5a!K47&gt;100,S_!#REF!,IF(FCR5a!K47&gt;50,S_!#REF!,S_!#REF!))))*K47*$E$1</f>
        <v>0</v>
      </c>
      <c r="Q47" s="569">
        <f>+IF(K47&gt;200,S_!$F$5,IF(FCR5a!K47&gt;150,S_!#REF!,IF(FCR5a!K47&gt;100,S_!#REF!,IF(FCR5a!K47&gt;50,S_!#REF!,S_!#REF!))))*IF(K47&gt;200,S_!$F$9,IF(FCR5a!K47&gt;150,S_!#REF!,IF(FCR5a!K47&gt;100,S_!#REF!,IF(FCR5a!K47&gt;50,S_!#REF!,S_!#REF!))))*K47*$E$1</f>
        <v>0</v>
      </c>
      <c r="R47" s="569" t="e">
        <f>+IF(K47&gt;200,S_!$F$5,IF(FCR5a!K47&gt;150,S_!#REF!,IF(FCR5a!K47&gt;100,S_!#REF!,IF(FCR5a!K47&gt;50,S_!#REF!,S_!#REF!))))*IF(K47&gt;200,S_!#REF!,IF(FCR5a!K47&gt;150,S_!#REF!,IF(FCR5a!K47&gt;100,S_!#REF!,IF(FCR5a!K47&gt;50,S_!#REF!,S_!#REF!))))*K47*$E$1</f>
        <v>#REF!</v>
      </c>
      <c r="S47" s="569" t="e">
        <f>+IF(K47&gt;200,S_!$F$5,IF(FCR5a!K47&gt;150,S_!#REF!,IF(FCR5a!K47&gt;100,S_!#REF!,IF(FCR5a!K47&gt;50,S_!#REF!,S_!#REF!))))*IF(K47&gt;200,S_!#REF!,IF(FCR5a!K47&gt;150,S_!#REF!,IF(FCR5a!K47&gt;100,S_!#REF!,IF(FCR5a!K47&gt;50,S_!#REF!,S_!#REF!))))*K47*$E$1</f>
        <v>#REF!</v>
      </c>
      <c r="T47" s="569">
        <f>+IF(K47&gt;200,S_!$F$5,IF(FCR5a!K47&gt;150,S_!#REF!,IF(FCR5a!K47&gt;100,S_!#REF!,IF(FCR5a!K47&gt;50,S_!#REF!,S_!#REF!))))*IF(K47&gt;200,S_!$F$22,IF(FCR5a!K47&gt;150,S_!#REF!,IF(FCR5a!K47&gt;100,S_!#REF!,IF(FCR5a!K47&gt;50,S_!#REF!,S_!#REF!))))*K47*$E$1</f>
        <v>0</v>
      </c>
      <c r="U47" s="569"/>
      <c r="V47" s="569" t="e">
        <f>SUM(D47:F47)*#REF!/(60-B47)</f>
        <v>#REF!</v>
      </c>
      <c r="W47" s="569" t="e">
        <f t="shared" si="28"/>
        <v>#REF!</v>
      </c>
      <c r="X47" s="569"/>
      <c r="Y47" s="569"/>
      <c r="Z47" s="569" t="e">
        <f>IF(H47&gt;200,#REF!,IF(FCR5a!H47&gt;150,#REF!,IF(FCR5a!H47&gt;100,#REF!,IF(FCR5a!H47&gt;50,#REF!,#REF!))))*H47</f>
        <v>#REF!</v>
      </c>
      <c r="AA47" s="569" t="e">
        <f>IF(I47&gt;200,#REF!,IF(FCR5a!I47&gt;150,#REF!,IF(FCR5a!I47&gt;100,#REF!,IF(FCR5a!I47&gt;50,#REF!,#REF!))))*I47</f>
        <v>#REF!</v>
      </c>
      <c r="AB47" s="569" t="e">
        <f>IF(J47&gt;200,#REF!,IF(FCR5a!J47&gt;150,#REF!,IF(FCR5a!J47&gt;100,#REF!,IF(FCR5a!J47&gt;50,#REF!,#REF!))))*J47</f>
        <v>#REF!</v>
      </c>
      <c r="AC47" s="569" t="e">
        <f>IF(H47&gt;200,#REF!,IF(FCR5a!H47&gt;150,#REF!,IF(FCR5a!H47&gt;100,#REF!,IF(FCR5a!H47&gt;50,#REF!,#REF!))))*H47</f>
        <v>#REF!</v>
      </c>
      <c r="AD47" s="569" t="e">
        <f>IF(I47&gt;200,#REF!,IF(FCR5a!I47&gt;150,#REF!,IF(FCR5a!I47&gt;100,#REF!,IF(FCR5a!I47&gt;50,#REF!,#REF!))))*I47</f>
        <v>#REF!</v>
      </c>
      <c r="AE47" s="569" t="e">
        <f>IF(J47&gt;200,#REF!,IF(FCR5a!J47&gt;150,#REF!,IF(FCR5a!J47&gt;100,#REF!,IF(FCR5a!J47&gt;50,#REF!,#REF!))))*J47</f>
        <v>#REF!</v>
      </c>
      <c r="AF47" s="671" t="e">
        <f t="shared" si="3"/>
        <v>#REF!</v>
      </c>
      <c r="AG47" s="671">
        <f t="shared" si="4"/>
        <v>0</v>
      </c>
      <c r="AH47" s="569" t="e">
        <f t="shared" si="5"/>
        <v>#REF!</v>
      </c>
      <c r="AI47" s="569" t="e">
        <f t="shared" si="19"/>
        <v>#REF!</v>
      </c>
      <c r="AJ47" s="569" t="e">
        <f t="shared" si="6"/>
        <v>#REF!</v>
      </c>
      <c r="AK47" s="671">
        <f t="shared" si="7"/>
        <v>0</v>
      </c>
      <c r="AL47" s="569" t="e">
        <f t="shared" si="8"/>
        <v>#REF!</v>
      </c>
      <c r="AM47" s="569" t="e">
        <f t="shared" si="20"/>
        <v>#REF!</v>
      </c>
      <c r="AN47" s="671" t="e">
        <f t="shared" si="9"/>
        <v>#REF!</v>
      </c>
      <c r="AO47" s="671" t="e">
        <f t="shared" si="10"/>
        <v>#REF!</v>
      </c>
      <c r="AP47" s="569" t="e">
        <f t="shared" si="11"/>
        <v>#REF!</v>
      </c>
      <c r="AQ47" s="569" t="e">
        <f t="shared" si="21"/>
        <v>#REF!</v>
      </c>
      <c r="AR47" s="671" t="e">
        <f t="shared" si="12"/>
        <v>#REF!</v>
      </c>
      <c r="AS47" s="671" t="e">
        <f t="shared" si="13"/>
        <v>#REF!</v>
      </c>
      <c r="AT47" s="671" t="e">
        <f t="shared" si="14"/>
        <v>#REF!</v>
      </c>
      <c r="AU47" s="569" t="e">
        <f t="shared" si="22"/>
        <v>#REF!</v>
      </c>
      <c r="AV47" s="569" t="e">
        <f t="shared" si="15"/>
        <v>#REF!</v>
      </c>
      <c r="AW47" s="569" t="e">
        <f t="shared" si="29"/>
        <v>#REF!</v>
      </c>
      <c r="AX47" s="569" t="e">
        <f t="shared" si="23"/>
        <v>#REF!</v>
      </c>
      <c r="AY47" s="570">
        <v>42</v>
      </c>
      <c r="AZ47" s="114" t="e">
        <f t="shared" si="30"/>
        <v>#REF!</v>
      </c>
      <c r="BA47" s="114" t="e">
        <f t="shared" si="31"/>
        <v>#REF!</v>
      </c>
      <c r="BB47" s="114" t="e">
        <f t="shared" si="16"/>
        <v>#REF!</v>
      </c>
      <c r="BC47" s="114" t="e">
        <f t="shared" si="17"/>
        <v>#REF!</v>
      </c>
      <c r="BD47" s="557"/>
    </row>
    <row r="48" spans="2:56">
      <c r="B48" s="570">
        <v>43</v>
      </c>
      <c r="C48" s="570"/>
      <c r="D48" s="570"/>
      <c r="E48" s="570"/>
      <c r="F48" s="570"/>
      <c r="G48" s="570" t="e">
        <f t="shared" si="18"/>
        <v>#REF!</v>
      </c>
      <c r="H48" s="570">
        <f t="shared" si="27"/>
        <v>209</v>
      </c>
      <c r="I48" s="570">
        <f t="shared" si="27"/>
        <v>25</v>
      </c>
      <c r="J48" s="570">
        <f t="shared" si="27"/>
        <v>4</v>
      </c>
      <c r="K48" s="570">
        <f t="shared" si="24"/>
        <v>238</v>
      </c>
      <c r="L48" s="569" t="e">
        <f>IF(K48&gt;200,#REF!,IF(FCR5a!K48&gt;150,#REF!,IF(K48&gt;100,#REF!,IF(FCR5a!K48&gt;50,#REF!,#REF!))))*K48*$E$1</f>
        <v>#REF!</v>
      </c>
      <c r="M48" s="569" t="e">
        <f>IF(H48&gt;200,#REF!,IF(FCR5a!H48&gt;150,#REF!,IF(H48&gt;100,#REF!,IF(FCR5a!H48&gt;50,#REF!,#REF!))))*H48*$E$1</f>
        <v>#REF!</v>
      </c>
      <c r="N48" s="569" t="e">
        <f>IF(I48&gt;200,#REF!,IF(FCR5a!I48&gt;150,#REF!,IF(I48&gt;100,#REF!,IF(FCR5a!I48&gt;50,#REF!,#REF!))))*I48*$E$1</f>
        <v>#REF!</v>
      </c>
      <c r="O48" s="569" t="e">
        <f>IF(J48&gt;200,#REF!,IF(FCR5a!J48&gt;150,#REF!,IF(J48&gt;100,#REF!,IF(FCR5a!J48&gt;50,#REF!,#REF!))))*J48*$E$1</f>
        <v>#REF!</v>
      </c>
      <c r="P48" s="569">
        <f>+IF(K48&gt;200,S_!$F$5,IF(FCR5a!K48&gt;150,S_!#REF!,IF(FCR5a!K48&gt;100,S_!#REF!,IF(FCR5a!K48&gt;50,S_!#REF!,S_!#REF!))))*K48*$E$1</f>
        <v>0</v>
      </c>
      <c r="Q48" s="569">
        <f>+IF(K48&gt;200,S_!$F$5,IF(FCR5a!K48&gt;150,S_!#REF!,IF(FCR5a!K48&gt;100,S_!#REF!,IF(FCR5a!K48&gt;50,S_!#REF!,S_!#REF!))))*IF(K48&gt;200,S_!$F$9,IF(FCR5a!K48&gt;150,S_!#REF!,IF(FCR5a!K48&gt;100,S_!#REF!,IF(FCR5a!K48&gt;50,S_!#REF!,S_!#REF!))))*K48*$E$1</f>
        <v>0</v>
      </c>
      <c r="R48" s="569" t="e">
        <f>+IF(K48&gt;200,S_!$F$5,IF(FCR5a!K48&gt;150,S_!#REF!,IF(FCR5a!K48&gt;100,S_!#REF!,IF(FCR5a!K48&gt;50,S_!#REF!,S_!#REF!))))*IF(K48&gt;200,S_!#REF!,IF(FCR5a!K48&gt;150,S_!#REF!,IF(FCR5a!K48&gt;100,S_!#REF!,IF(FCR5a!K48&gt;50,S_!#REF!,S_!#REF!))))*K48*$E$1</f>
        <v>#REF!</v>
      </c>
      <c r="S48" s="569" t="e">
        <f>+IF(K48&gt;200,S_!$F$5,IF(FCR5a!K48&gt;150,S_!#REF!,IF(FCR5a!K48&gt;100,S_!#REF!,IF(FCR5a!K48&gt;50,S_!#REF!,S_!#REF!))))*IF(K48&gt;200,S_!#REF!,IF(FCR5a!K48&gt;150,S_!#REF!,IF(FCR5a!K48&gt;100,S_!#REF!,IF(FCR5a!K48&gt;50,S_!#REF!,S_!#REF!))))*K48*$E$1</f>
        <v>#REF!</v>
      </c>
      <c r="T48" s="569">
        <f>+IF(K48&gt;200,S_!$F$5,IF(FCR5a!K48&gt;150,S_!#REF!,IF(FCR5a!K48&gt;100,S_!#REF!,IF(FCR5a!K48&gt;50,S_!#REF!,S_!#REF!))))*IF(K48&gt;200,S_!$F$22,IF(FCR5a!K48&gt;150,S_!#REF!,IF(FCR5a!K48&gt;100,S_!#REF!,IF(FCR5a!K48&gt;50,S_!#REF!,S_!#REF!))))*K48*$E$1</f>
        <v>0</v>
      </c>
      <c r="U48" s="569"/>
      <c r="V48" s="569" t="e">
        <f>SUM(D48:F48)*#REF!/(60-B48)</f>
        <v>#REF!</v>
      </c>
      <c r="W48" s="569" t="e">
        <f t="shared" si="28"/>
        <v>#REF!</v>
      </c>
      <c r="X48" s="569"/>
      <c r="Y48" s="569"/>
      <c r="Z48" s="569" t="e">
        <f>IF(H48&gt;200,#REF!,IF(FCR5a!H48&gt;150,#REF!,IF(FCR5a!H48&gt;100,#REF!,IF(FCR5a!H48&gt;50,#REF!,#REF!))))*H48</f>
        <v>#REF!</v>
      </c>
      <c r="AA48" s="569" t="e">
        <f>IF(I48&gt;200,#REF!,IF(FCR5a!I48&gt;150,#REF!,IF(FCR5a!I48&gt;100,#REF!,IF(FCR5a!I48&gt;50,#REF!,#REF!))))*I48</f>
        <v>#REF!</v>
      </c>
      <c r="AB48" s="569" t="e">
        <f>IF(J48&gt;200,#REF!,IF(FCR5a!J48&gt;150,#REF!,IF(FCR5a!J48&gt;100,#REF!,IF(FCR5a!J48&gt;50,#REF!,#REF!))))*J48</f>
        <v>#REF!</v>
      </c>
      <c r="AC48" s="569" t="e">
        <f>IF(H48&gt;200,#REF!,IF(FCR5a!H48&gt;150,#REF!,IF(FCR5a!H48&gt;100,#REF!,IF(FCR5a!H48&gt;50,#REF!,#REF!))))*H48</f>
        <v>#REF!</v>
      </c>
      <c r="AD48" s="569" t="e">
        <f>IF(I48&gt;200,#REF!,IF(FCR5a!I48&gt;150,#REF!,IF(FCR5a!I48&gt;100,#REF!,IF(FCR5a!I48&gt;50,#REF!,#REF!))))*I48</f>
        <v>#REF!</v>
      </c>
      <c r="AE48" s="569" t="e">
        <f>IF(J48&gt;200,#REF!,IF(FCR5a!J48&gt;150,#REF!,IF(FCR5a!J48&gt;100,#REF!,IF(FCR5a!J48&gt;50,#REF!,#REF!))))*J48</f>
        <v>#REF!</v>
      </c>
      <c r="AF48" s="671" t="e">
        <f t="shared" si="3"/>
        <v>#REF!</v>
      </c>
      <c r="AG48" s="671">
        <f t="shared" si="4"/>
        <v>0</v>
      </c>
      <c r="AH48" s="569" t="e">
        <f t="shared" si="5"/>
        <v>#REF!</v>
      </c>
      <c r="AI48" s="569" t="e">
        <f t="shared" si="19"/>
        <v>#REF!</v>
      </c>
      <c r="AJ48" s="569" t="e">
        <f t="shared" si="6"/>
        <v>#REF!</v>
      </c>
      <c r="AK48" s="671">
        <f t="shared" si="7"/>
        <v>0</v>
      </c>
      <c r="AL48" s="569" t="e">
        <f t="shared" si="8"/>
        <v>#REF!</v>
      </c>
      <c r="AM48" s="569" t="e">
        <f t="shared" si="20"/>
        <v>#REF!</v>
      </c>
      <c r="AN48" s="671" t="e">
        <f t="shared" si="9"/>
        <v>#REF!</v>
      </c>
      <c r="AO48" s="671" t="e">
        <f t="shared" si="10"/>
        <v>#REF!</v>
      </c>
      <c r="AP48" s="569" t="e">
        <f t="shared" si="11"/>
        <v>#REF!</v>
      </c>
      <c r="AQ48" s="569" t="e">
        <f t="shared" si="21"/>
        <v>#REF!</v>
      </c>
      <c r="AR48" s="671" t="e">
        <f t="shared" si="12"/>
        <v>#REF!</v>
      </c>
      <c r="AS48" s="671" t="e">
        <f t="shared" si="13"/>
        <v>#REF!</v>
      </c>
      <c r="AT48" s="671" t="e">
        <f t="shared" si="14"/>
        <v>#REF!</v>
      </c>
      <c r="AU48" s="569" t="e">
        <f t="shared" si="22"/>
        <v>#REF!</v>
      </c>
      <c r="AV48" s="569" t="e">
        <f t="shared" si="15"/>
        <v>#REF!</v>
      </c>
      <c r="AW48" s="569" t="e">
        <f t="shared" si="29"/>
        <v>#REF!</v>
      </c>
      <c r="AX48" s="569" t="e">
        <f t="shared" si="23"/>
        <v>#REF!</v>
      </c>
      <c r="AY48" s="570">
        <v>43</v>
      </c>
      <c r="AZ48" s="114" t="e">
        <f t="shared" si="30"/>
        <v>#REF!</v>
      </c>
      <c r="BA48" s="114" t="e">
        <f t="shared" si="31"/>
        <v>#REF!</v>
      </c>
      <c r="BB48" s="114" t="e">
        <f t="shared" si="16"/>
        <v>#REF!</v>
      </c>
      <c r="BC48" s="114" t="e">
        <f t="shared" si="17"/>
        <v>#REF!</v>
      </c>
      <c r="BD48" s="557"/>
    </row>
    <row r="49" spans="2:56">
      <c r="B49" s="570">
        <v>44</v>
      </c>
      <c r="C49" s="570"/>
      <c r="D49" s="570"/>
      <c r="E49" s="570"/>
      <c r="F49" s="570"/>
      <c r="G49" s="570" t="e">
        <f t="shared" si="18"/>
        <v>#REF!</v>
      </c>
      <c r="H49" s="570">
        <f t="shared" si="27"/>
        <v>209</v>
      </c>
      <c r="I49" s="570">
        <f t="shared" si="27"/>
        <v>25</v>
      </c>
      <c r="J49" s="570">
        <f t="shared" si="27"/>
        <v>4</v>
      </c>
      <c r="K49" s="570">
        <f t="shared" si="24"/>
        <v>238</v>
      </c>
      <c r="L49" s="569" t="e">
        <f>IF(K49&gt;200,#REF!,IF(FCR5a!K49&gt;150,#REF!,IF(K49&gt;100,#REF!,IF(FCR5a!K49&gt;50,#REF!,#REF!))))*K49*$E$1</f>
        <v>#REF!</v>
      </c>
      <c r="M49" s="569" t="e">
        <f>IF(H49&gt;200,#REF!,IF(FCR5a!H49&gt;150,#REF!,IF(H49&gt;100,#REF!,IF(FCR5a!H49&gt;50,#REF!,#REF!))))*H49*$E$1</f>
        <v>#REF!</v>
      </c>
      <c r="N49" s="569" t="e">
        <f>IF(I49&gt;200,#REF!,IF(FCR5a!I49&gt;150,#REF!,IF(I49&gt;100,#REF!,IF(FCR5a!I49&gt;50,#REF!,#REF!))))*I49*$E$1</f>
        <v>#REF!</v>
      </c>
      <c r="O49" s="569" t="e">
        <f>IF(J49&gt;200,#REF!,IF(FCR5a!J49&gt;150,#REF!,IF(J49&gt;100,#REF!,IF(FCR5a!J49&gt;50,#REF!,#REF!))))*J49*$E$1</f>
        <v>#REF!</v>
      </c>
      <c r="P49" s="569">
        <f>+IF(K49&gt;200,S_!$F$5,IF(FCR5a!K49&gt;150,S_!#REF!,IF(FCR5a!K49&gt;100,S_!#REF!,IF(FCR5a!K49&gt;50,S_!#REF!,S_!#REF!))))*K49*$E$1</f>
        <v>0</v>
      </c>
      <c r="Q49" s="569">
        <f>+IF(K49&gt;200,S_!$F$5,IF(FCR5a!K49&gt;150,S_!#REF!,IF(FCR5a!K49&gt;100,S_!#REF!,IF(FCR5a!K49&gt;50,S_!#REF!,S_!#REF!))))*IF(K49&gt;200,S_!$F$9,IF(FCR5a!K49&gt;150,S_!#REF!,IF(FCR5a!K49&gt;100,S_!#REF!,IF(FCR5a!K49&gt;50,S_!#REF!,S_!#REF!))))*K49*$E$1</f>
        <v>0</v>
      </c>
      <c r="R49" s="569" t="e">
        <f>+IF(K49&gt;200,S_!$F$5,IF(FCR5a!K49&gt;150,S_!#REF!,IF(FCR5a!K49&gt;100,S_!#REF!,IF(FCR5a!K49&gt;50,S_!#REF!,S_!#REF!))))*IF(K49&gt;200,S_!#REF!,IF(FCR5a!K49&gt;150,S_!#REF!,IF(FCR5a!K49&gt;100,S_!#REF!,IF(FCR5a!K49&gt;50,S_!#REF!,S_!#REF!))))*K49*$E$1</f>
        <v>#REF!</v>
      </c>
      <c r="S49" s="569" t="e">
        <f>+IF(K49&gt;200,S_!$F$5,IF(FCR5a!K49&gt;150,S_!#REF!,IF(FCR5a!K49&gt;100,S_!#REF!,IF(FCR5a!K49&gt;50,S_!#REF!,S_!#REF!))))*IF(K49&gt;200,S_!#REF!,IF(FCR5a!K49&gt;150,S_!#REF!,IF(FCR5a!K49&gt;100,S_!#REF!,IF(FCR5a!K49&gt;50,S_!#REF!,S_!#REF!))))*K49*$E$1</f>
        <v>#REF!</v>
      </c>
      <c r="T49" s="569">
        <f>+IF(K49&gt;200,S_!$F$5,IF(FCR5a!K49&gt;150,S_!#REF!,IF(FCR5a!K49&gt;100,S_!#REF!,IF(FCR5a!K49&gt;50,S_!#REF!,S_!#REF!))))*IF(K49&gt;200,S_!$F$22,IF(FCR5a!K49&gt;150,S_!#REF!,IF(FCR5a!K49&gt;100,S_!#REF!,IF(FCR5a!K49&gt;50,S_!#REF!,S_!#REF!))))*K49*$E$1</f>
        <v>0</v>
      </c>
      <c r="U49" s="569"/>
      <c r="V49" s="569" t="e">
        <f>SUM(D49:F49)*#REF!/(60-B49)</f>
        <v>#REF!</v>
      </c>
      <c r="W49" s="569" t="e">
        <f t="shared" si="28"/>
        <v>#REF!</v>
      </c>
      <c r="X49" s="569"/>
      <c r="Y49" s="569"/>
      <c r="Z49" s="569" t="e">
        <f>IF(H49&gt;200,#REF!,IF(FCR5a!H49&gt;150,#REF!,IF(FCR5a!H49&gt;100,#REF!,IF(FCR5a!H49&gt;50,#REF!,#REF!))))*H49</f>
        <v>#REF!</v>
      </c>
      <c r="AA49" s="569" t="e">
        <f>IF(I49&gt;200,#REF!,IF(FCR5a!I49&gt;150,#REF!,IF(FCR5a!I49&gt;100,#REF!,IF(FCR5a!I49&gt;50,#REF!,#REF!))))*I49</f>
        <v>#REF!</v>
      </c>
      <c r="AB49" s="569" t="e">
        <f>IF(J49&gt;200,#REF!,IF(FCR5a!J49&gt;150,#REF!,IF(FCR5a!J49&gt;100,#REF!,IF(FCR5a!J49&gt;50,#REF!,#REF!))))*J49</f>
        <v>#REF!</v>
      </c>
      <c r="AC49" s="569" t="e">
        <f>IF(H49&gt;200,#REF!,IF(FCR5a!H49&gt;150,#REF!,IF(FCR5a!H49&gt;100,#REF!,IF(FCR5a!H49&gt;50,#REF!,#REF!))))*H49</f>
        <v>#REF!</v>
      </c>
      <c r="AD49" s="569" t="e">
        <f>IF(I49&gt;200,#REF!,IF(FCR5a!I49&gt;150,#REF!,IF(FCR5a!I49&gt;100,#REF!,IF(FCR5a!I49&gt;50,#REF!,#REF!))))*I49</f>
        <v>#REF!</v>
      </c>
      <c r="AE49" s="569" t="e">
        <f>IF(J49&gt;200,#REF!,IF(FCR5a!J49&gt;150,#REF!,IF(FCR5a!J49&gt;100,#REF!,IF(FCR5a!J49&gt;50,#REF!,#REF!))))*J49</f>
        <v>#REF!</v>
      </c>
      <c r="AF49" s="671" t="e">
        <f t="shared" si="3"/>
        <v>#REF!</v>
      </c>
      <c r="AG49" s="671">
        <f t="shared" si="4"/>
        <v>0</v>
      </c>
      <c r="AH49" s="569" t="e">
        <f t="shared" si="5"/>
        <v>#REF!</v>
      </c>
      <c r="AI49" s="569" t="e">
        <f t="shared" si="19"/>
        <v>#REF!</v>
      </c>
      <c r="AJ49" s="569" t="e">
        <f t="shared" si="6"/>
        <v>#REF!</v>
      </c>
      <c r="AK49" s="671">
        <f t="shared" si="7"/>
        <v>0</v>
      </c>
      <c r="AL49" s="569" t="e">
        <f t="shared" si="8"/>
        <v>#REF!</v>
      </c>
      <c r="AM49" s="569" t="e">
        <f t="shared" si="20"/>
        <v>#REF!</v>
      </c>
      <c r="AN49" s="671" t="e">
        <f t="shared" si="9"/>
        <v>#REF!</v>
      </c>
      <c r="AO49" s="671" t="e">
        <f t="shared" si="10"/>
        <v>#REF!</v>
      </c>
      <c r="AP49" s="569" t="e">
        <f t="shared" si="11"/>
        <v>#REF!</v>
      </c>
      <c r="AQ49" s="569" t="e">
        <f t="shared" si="21"/>
        <v>#REF!</v>
      </c>
      <c r="AR49" s="671" t="e">
        <f t="shared" si="12"/>
        <v>#REF!</v>
      </c>
      <c r="AS49" s="671" t="e">
        <f t="shared" si="13"/>
        <v>#REF!</v>
      </c>
      <c r="AT49" s="671" t="e">
        <f t="shared" si="14"/>
        <v>#REF!</v>
      </c>
      <c r="AU49" s="569" t="e">
        <f t="shared" si="22"/>
        <v>#REF!</v>
      </c>
      <c r="AV49" s="569" t="e">
        <f t="shared" si="15"/>
        <v>#REF!</v>
      </c>
      <c r="AW49" s="569" t="e">
        <f t="shared" si="29"/>
        <v>#REF!</v>
      </c>
      <c r="AX49" s="569" t="e">
        <f t="shared" si="23"/>
        <v>#REF!</v>
      </c>
      <c r="AY49" s="570">
        <v>44</v>
      </c>
      <c r="AZ49" s="114" t="e">
        <f t="shared" si="30"/>
        <v>#REF!</v>
      </c>
      <c r="BA49" s="114" t="e">
        <f t="shared" si="31"/>
        <v>#REF!</v>
      </c>
      <c r="BB49" s="114" t="e">
        <f t="shared" si="16"/>
        <v>#REF!</v>
      </c>
      <c r="BC49" s="114" t="e">
        <f t="shared" si="17"/>
        <v>#REF!</v>
      </c>
      <c r="BD49" s="557"/>
    </row>
    <row r="50" spans="2:56">
      <c r="B50" s="570">
        <v>45</v>
      </c>
      <c r="C50" s="570"/>
      <c r="D50" s="570"/>
      <c r="E50" s="570"/>
      <c r="F50" s="570"/>
      <c r="G50" s="570" t="e">
        <f t="shared" si="18"/>
        <v>#REF!</v>
      </c>
      <c r="H50" s="570">
        <f t="shared" si="27"/>
        <v>209</v>
      </c>
      <c r="I50" s="570">
        <f t="shared" si="27"/>
        <v>25</v>
      </c>
      <c r="J50" s="570">
        <f t="shared" si="27"/>
        <v>4</v>
      </c>
      <c r="K50" s="570">
        <f t="shared" si="24"/>
        <v>238</v>
      </c>
      <c r="L50" s="569" t="e">
        <f>IF(K50&gt;200,#REF!,IF(FCR5a!K50&gt;150,#REF!,IF(K50&gt;100,#REF!,IF(FCR5a!K50&gt;50,#REF!,#REF!))))*K50*$E$1</f>
        <v>#REF!</v>
      </c>
      <c r="M50" s="569" t="e">
        <f>IF(H50&gt;200,#REF!,IF(FCR5a!H50&gt;150,#REF!,IF(H50&gt;100,#REF!,IF(FCR5a!H50&gt;50,#REF!,#REF!))))*H50*$E$1</f>
        <v>#REF!</v>
      </c>
      <c r="N50" s="569" t="e">
        <f>IF(I50&gt;200,#REF!,IF(FCR5a!I50&gt;150,#REF!,IF(I50&gt;100,#REF!,IF(FCR5a!I50&gt;50,#REF!,#REF!))))*I50*$E$1</f>
        <v>#REF!</v>
      </c>
      <c r="O50" s="569" t="e">
        <f>IF(J50&gt;200,#REF!,IF(FCR5a!J50&gt;150,#REF!,IF(J50&gt;100,#REF!,IF(FCR5a!J50&gt;50,#REF!,#REF!))))*J50*$E$1</f>
        <v>#REF!</v>
      </c>
      <c r="P50" s="569">
        <f>+IF(K50&gt;200,S_!$F$5,IF(FCR5a!K50&gt;150,S_!#REF!,IF(FCR5a!K50&gt;100,S_!#REF!,IF(FCR5a!K50&gt;50,S_!#REF!,S_!#REF!))))*K50*$E$1</f>
        <v>0</v>
      </c>
      <c r="Q50" s="569">
        <f>+IF(K50&gt;200,S_!$F$5,IF(FCR5a!K50&gt;150,S_!#REF!,IF(FCR5a!K50&gt;100,S_!#REF!,IF(FCR5a!K50&gt;50,S_!#REF!,S_!#REF!))))*IF(K50&gt;200,S_!$F$9,IF(FCR5a!K50&gt;150,S_!#REF!,IF(FCR5a!K50&gt;100,S_!#REF!,IF(FCR5a!K50&gt;50,S_!#REF!,S_!#REF!))))*K50*$E$1</f>
        <v>0</v>
      </c>
      <c r="R50" s="569" t="e">
        <f>+IF(K50&gt;200,S_!$F$5,IF(FCR5a!K50&gt;150,S_!#REF!,IF(FCR5a!K50&gt;100,S_!#REF!,IF(FCR5a!K50&gt;50,S_!#REF!,S_!#REF!))))*IF(K50&gt;200,S_!#REF!,IF(FCR5a!K50&gt;150,S_!#REF!,IF(FCR5a!K50&gt;100,S_!#REF!,IF(FCR5a!K50&gt;50,S_!#REF!,S_!#REF!))))*K50*$E$1</f>
        <v>#REF!</v>
      </c>
      <c r="S50" s="569" t="e">
        <f>+IF(K50&gt;200,S_!$F$5,IF(FCR5a!K50&gt;150,S_!#REF!,IF(FCR5a!K50&gt;100,S_!#REF!,IF(FCR5a!K50&gt;50,S_!#REF!,S_!#REF!))))*IF(K50&gt;200,S_!#REF!,IF(FCR5a!K50&gt;150,S_!#REF!,IF(FCR5a!K50&gt;100,S_!#REF!,IF(FCR5a!K50&gt;50,S_!#REF!,S_!#REF!))))*K50*$E$1</f>
        <v>#REF!</v>
      </c>
      <c r="T50" s="569">
        <f>+IF(K50&gt;200,S_!$F$5,IF(FCR5a!K50&gt;150,S_!#REF!,IF(FCR5a!K50&gt;100,S_!#REF!,IF(FCR5a!K50&gt;50,S_!#REF!,S_!#REF!))))*IF(K50&gt;200,S_!$F$22,IF(FCR5a!K50&gt;150,S_!#REF!,IF(FCR5a!K50&gt;100,S_!#REF!,IF(FCR5a!K50&gt;50,S_!#REF!,S_!#REF!))))*K50*$E$1</f>
        <v>0</v>
      </c>
      <c r="U50" s="569"/>
      <c r="V50" s="569" t="e">
        <f>SUM(D50:F50)*#REF!/(60-B50)</f>
        <v>#REF!</v>
      </c>
      <c r="W50" s="569" t="e">
        <f t="shared" si="28"/>
        <v>#REF!</v>
      </c>
      <c r="X50" s="569"/>
      <c r="Y50" s="569"/>
      <c r="Z50" s="569" t="e">
        <f>IF(H50&gt;200,#REF!,IF(FCR5a!H50&gt;150,#REF!,IF(FCR5a!H50&gt;100,#REF!,IF(FCR5a!H50&gt;50,#REF!,#REF!))))*H50</f>
        <v>#REF!</v>
      </c>
      <c r="AA50" s="569" t="e">
        <f>IF(I50&gt;200,#REF!,IF(FCR5a!I50&gt;150,#REF!,IF(FCR5a!I50&gt;100,#REF!,IF(FCR5a!I50&gt;50,#REF!,#REF!))))*I50</f>
        <v>#REF!</v>
      </c>
      <c r="AB50" s="569" t="e">
        <f>IF(J50&gt;200,#REF!,IF(FCR5a!J50&gt;150,#REF!,IF(FCR5a!J50&gt;100,#REF!,IF(FCR5a!J50&gt;50,#REF!,#REF!))))*J50</f>
        <v>#REF!</v>
      </c>
      <c r="AC50" s="569" t="e">
        <f>IF(H50&gt;200,#REF!,IF(FCR5a!H50&gt;150,#REF!,IF(FCR5a!H50&gt;100,#REF!,IF(FCR5a!H50&gt;50,#REF!,#REF!))))*H50</f>
        <v>#REF!</v>
      </c>
      <c r="AD50" s="569" t="e">
        <f>IF(I50&gt;200,#REF!,IF(FCR5a!I50&gt;150,#REF!,IF(FCR5a!I50&gt;100,#REF!,IF(FCR5a!I50&gt;50,#REF!,#REF!))))*I50</f>
        <v>#REF!</v>
      </c>
      <c r="AE50" s="569" t="e">
        <f>IF(J50&gt;200,#REF!,IF(FCR5a!J50&gt;150,#REF!,IF(FCR5a!J50&gt;100,#REF!,IF(FCR5a!J50&gt;50,#REF!,#REF!))))*J50</f>
        <v>#REF!</v>
      </c>
      <c r="AF50" s="671" t="e">
        <f t="shared" si="3"/>
        <v>#REF!</v>
      </c>
      <c r="AG50" s="671">
        <f t="shared" si="4"/>
        <v>0</v>
      </c>
      <c r="AH50" s="569" t="e">
        <f t="shared" si="5"/>
        <v>#REF!</v>
      </c>
      <c r="AI50" s="569" t="e">
        <f t="shared" si="19"/>
        <v>#REF!</v>
      </c>
      <c r="AJ50" s="569" t="e">
        <f t="shared" si="6"/>
        <v>#REF!</v>
      </c>
      <c r="AK50" s="671">
        <f t="shared" si="7"/>
        <v>0</v>
      </c>
      <c r="AL50" s="569" t="e">
        <f t="shared" si="8"/>
        <v>#REF!</v>
      </c>
      <c r="AM50" s="569" t="e">
        <f t="shared" si="20"/>
        <v>#REF!</v>
      </c>
      <c r="AN50" s="671" t="e">
        <f t="shared" si="9"/>
        <v>#REF!</v>
      </c>
      <c r="AO50" s="671" t="e">
        <f t="shared" si="10"/>
        <v>#REF!</v>
      </c>
      <c r="AP50" s="569" t="e">
        <f t="shared" si="11"/>
        <v>#REF!</v>
      </c>
      <c r="AQ50" s="569" t="e">
        <f t="shared" si="21"/>
        <v>#REF!</v>
      </c>
      <c r="AR50" s="671" t="e">
        <f t="shared" si="12"/>
        <v>#REF!</v>
      </c>
      <c r="AS50" s="671" t="e">
        <f t="shared" si="13"/>
        <v>#REF!</v>
      </c>
      <c r="AT50" s="671" t="e">
        <f t="shared" si="14"/>
        <v>#REF!</v>
      </c>
      <c r="AU50" s="569" t="e">
        <f t="shared" si="22"/>
        <v>#REF!</v>
      </c>
      <c r="AV50" s="569" t="e">
        <f t="shared" si="15"/>
        <v>#REF!</v>
      </c>
      <c r="AW50" s="569" t="e">
        <f t="shared" si="29"/>
        <v>#REF!</v>
      </c>
      <c r="AX50" s="569" t="e">
        <f t="shared" si="23"/>
        <v>#REF!</v>
      </c>
      <c r="AY50" s="570">
        <v>45</v>
      </c>
      <c r="AZ50" s="114" t="e">
        <f t="shared" si="30"/>
        <v>#REF!</v>
      </c>
      <c r="BA50" s="114" t="e">
        <f t="shared" si="31"/>
        <v>#REF!</v>
      </c>
      <c r="BB50" s="114" t="e">
        <f t="shared" si="16"/>
        <v>#REF!</v>
      </c>
      <c r="BC50" s="114" t="e">
        <f t="shared" si="17"/>
        <v>#REF!</v>
      </c>
      <c r="BD50" s="557"/>
    </row>
    <row r="51" spans="2:56">
      <c r="B51" s="570">
        <v>46</v>
      </c>
      <c r="C51" s="570"/>
      <c r="D51" s="570"/>
      <c r="E51" s="570"/>
      <c r="F51" s="570"/>
      <c r="G51" s="570" t="e">
        <f t="shared" si="18"/>
        <v>#REF!</v>
      </c>
      <c r="H51" s="570">
        <f t="shared" si="27"/>
        <v>209</v>
      </c>
      <c r="I51" s="570">
        <f t="shared" si="27"/>
        <v>25</v>
      </c>
      <c r="J51" s="570">
        <f t="shared" si="27"/>
        <v>4</v>
      </c>
      <c r="K51" s="570">
        <f t="shared" si="24"/>
        <v>238</v>
      </c>
      <c r="L51" s="569" t="e">
        <f>IF(K51&gt;200,#REF!,IF(FCR5a!K51&gt;150,#REF!,IF(K51&gt;100,#REF!,IF(FCR5a!K51&gt;50,#REF!,#REF!))))*K51*$E$1</f>
        <v>#REF!</v>
      </c>
      <c r="M51" s="569" t="e">
        <f>IF(H51&gt;200,#REF!,IF(FCR5a!H51&gt;150,#REF!,IF(H51&gt;100,#REF!,IF(FCR5a!H51&gt;50,#REF!,#REF!))))*H51*$E$1</f>
        <v>#REF!</v>
      </c>
      <c r="N51" s="569" t="e">
        <f>IF(I51&gt;200,#REF!,IF(FCR5a!I51&gt;150,#REF!,IF(I51&gt;100,#REF!,IF(FCR5a!I51&gt;50,#REF!,#REF!))))*I51*$E$1</f>
        <v>#REF!</v>
      </c>
      <c r="O51" s="569" t="e">
        <f>IF(J51&gt;200,#REF!,IF(FCR5a!J51&gt;150,#REF!,IF(J51&gt;100,#REF!,IF(FCR5a!J51&gt;50,#REF!,#REF!))))*J51*$E$1</f>
        <v>#REF!</v>
      </c>
      <c r="P51" s="569">
        <f>+IF(K51&gt;200,S_!$F$5,IF(FCR5a!K51&gt;150,S_!#REF!,IF(FCR5a!K51&gt;100,S_!#REF!,IF(FCR5a!K51&gt;50,S_!#REF!,S_!#REF!))))*K51*$E$1</f>
        <v>0</v>
      </c>
      <c r="Q51" s="569">
        <f>+IF(K51&gt;200,S_!$F$5,IF(FCR5a!K51&gt;150,S_!#REF!,IF(FCR5a!K51&gt;100,S_!#REF!,IF(FCR5a!K51&gt;50,S_!#REF!,S_!#REF!))))*IF(K51&gt;200,S_!$F$9,IF(FCR5a!K51&gt;150,S_!#REF!,IF(FCR5a!K51&gt;100,S_!#REF!,IF(FCR5a!K51&gt;50,S_!#REF!,S_!#REF!))))*K51*$E$1</f>
        <v>0</v>
      </c>
      <c r="R51" s="569" t="e">
        <f>+IF(K51&gt;200,S_!$F$5,IF(FCR5a!K51&gt;150,S_!#REF!,IF(FCR5a!K51&gt;100,S_!#REF!,IF(FCR5a!K51&gt;50,S_!#REF!,S_!#REF!))))*IF(K51&gt;200,S_!#REF!,IF(FCR5a!K51&gt;150,S_!#REF!,IF(FCR5a!K51&gt;100,S_!#REF!,IF(FCR5a!K51&gt;50,S_!#REF!,S_!#REF!))))*K51*$E$1</f>
        <v>#REF!</v>
      </c>
      <c r="S51" s="569" t="e">
        <f>+IF(K51&gt;200,S_!$F$5,IF(FCR5a!K51&gt;150,S_!#REF!,IF(FCR5a!K51&gt;100,S_!#REF!,IF(FCR5a!K51&gt;50,S_!#REF!,S_!#REF!))))*IF(K51&gt;200,S_!#REF!,IF(FCR5a!K51&gt;150,S_!#REF!,IF(FCR5a!K51&gt;100,S_!#REF!,IF(FCR5a!K51&gt;50,S_!#REF!,S_!#REF!))))*K51*$E$1</f>
        <v>#REF!</v>
      </c>
      <c r="T51" s="569">
        <f>+IF(K51&gt;200,S_!$F$5,IF(FCR5a!K51&gt;150,S_!#REF!,IF(FCR5a!K51&gt;100,S_!#REF!,IF(FCR5a!K51&gt;50,S_!#REF!,S_!#REF!))))*IF(K51&gt;200,S_!$F$22,IF(FCR5a!K51&gt;150,S_!#REF!,IF(FCR5a!K51&gt;100,S_!#REF!,IF(FCR5a!K51&gt;50,S_!#REF!,S_!#REF!))))*K51*$E$1</f>
        <v>0</v>
      </c>
      <c r="U51" s="569"/>
      <c r="V51" s="569" t="e">
        <f>SUM(D51:F51)*#REF!/(60-B51)</f>
        <v>#REF!</v>
      </c>
      <c r="W51" s="569" t="e">
        <f t="shared" si="28"/>
        <v>#REF!</v>
      </c>
      <c r="X51" s="569"/>
      <c r="Y51" s="569"/>
      <c r="Z51" s="569" t="e">
        <f>IF(H51&gt;200,#REF!,IF(FCR5a!H51&gt;150,#REF!,IF(FCR5a!H51&gt;100,#REF!,IF(FCR5a!H51&gt;50,#REF!,#REF!))))*H51</f>
        <v>#REF!</v>
      </c>
      <c r="AA51" s="569" t="e">
        <f>IF(I51&gt;200,#REF!,IF(FCR5a!I51&gt;150,#REF!,IF(FCR5a!I51&gt;100,#REF!,IF(FCR5a!I51&gt;50,#REF!,#REF!))))*I51</f>
        <v>#REF!</v>
      </c>
      <c r="AB51" s="569" t="e">
        <f>IF(J51&gt;200,#REF!,IF(FCR5a!J51&gt;150,#REF!,IF(FCR5a!J51&gt;100,#REF!,IF(FCR5a!J51&gt;50,#REF!,#REF!))))*J51</f>
        <v>#REF!</v>
      </c>
      <c r="AC51" s="569" t="e">
        <f>IF(H51&gt;200,#REF!,IF(FCR5a!H51&gt;150,#REF!,IF(FCR5a!H51&gt;100,#REF!,IF(FCR5a!H51&gt;50,#REF!,#REF!))))*H51</f>
        <v>#REF!</v>
      </c>
      <c r="AD51" s="569" t="e">
        <f>IF(I51&gt;200,#REF!,IF(FCR5a!I51&gt;150,#REF!,IF(FCR5a!I51&gt;100,#REF!,IF(FCR5a!I51&gt;50,#REF!,#REF!))))*I51</f>
        <v>#REF!</v>
      </c>
      <c r="AE51" s="569" t="e">
        <f>IF(J51&gt;200,#REF!,IF(FCR5a!J51&gt;150,#REF!,IF(FCR5a!J51&gt;100,#REF!,IF(FCR5a!J51&gt;50,#REF!,#REF!))))*J51</f>
        <v>#REF!</v>
      </c>
      <c r="AF51" s="671" t="e">
        <f t="shared" si="3"/>
        <v>#REF!</v>
      </c>
      <c r="AG51" s="671">
        <f t="shared" si="4"/>
        <v>0</v>
      </c>
      <c r="AH51" s="569" t="e">
        <f t="shared" si="5"/>
        <v>#REF!</v>
      </c>
      <c r="AI51" s="569" t="e">
        <f t="shared" si="19"/>
        <v>#REF!</v>
      </c>
      <c r="AJ51" s="569" t="e">
        <f t="shared" si="6"/>
        <v>#REF!</v>
      </c>
      <c r="AK51" s="671">
        <f t="shared" si="7"/>
        <v>0</v>
      </c>
      <c r="AL51" s="569" t="e">
        <f t="shared" si="8"/>
        <v>#REF!</v>
      </c>
      <c r="AM51" s="569" t="e">
        <f t="shared" si="20"/>
        <v>#REF!</v>
      </c>
      <c r="AN51" s="671" t="e">
        <f t="shared" si="9"/>
        <v>#REF!</v>
      </c>
      <c r="AO51" s="671" t="e">
        <f t="shared" si="10"/>
        <v>#REF!</v>
      </c>
      <c r="AP51" s="569" t="e">
        <f t="shared" si="11"/>
        <v>#REF!</v>
      </c>
      <c r="AQ51" s="569" t="e">
        <f t="shared" si="21"/>
        <v>#REF!</v>
      </c>
      <c r="AR51" s="671" t="e">
        <f t="shared" si="12"/>
        <v>#REF!</v>
      </c>
      <c r="AS51" s="671" t="e">
        <f t="shared" si="13"/>
        <v>#REF!</v>
      </c>
      <c r="AT51" s="671" t="e">
        <f t="shared" si="14"/>
        <v>#REF!</v>
      </c>
      <c r="AU51" s="569" t="e">
        <f t="shared" si="22"/>
        <v>#REF!</v>
      </c>
      <c r="AV51" s="569" t="e">
        <f t="shared" si="15"/>
        <v>#REF!</v>
      </c>
      <c r="AW51" s="569" t="e">
        <f t="shared" si="29"/>
        <v>#REF!</v>
      </c>
      <c r="AX51" s="569" t="e">
        <f t="shared" si="23"/>
        <v>#REF!</v>
      </c>
      <c r="AY51" s="570">
        <v>46</v>
      </c>
      <c r="AZ51" s="114" t="e">
        <f t="shared" si="30"/>
        <v>#REF!</v>
      </c>
      <c r="BA51" s="114" t="e">
        <f t="shared" si="31"/>
        <v>#REF!</v>
      </c>
      <c r="BB51" s="114" t="e">
        <f t="shared" si="16"/>
        <v>#REF!</v>
      </c>
      <c r="BC51" s="114" t="e">
        <f t="shared" si="17"/>
        <v>#REF!</v>
      </c>
      <c r="BD51" s="557"/>
    </row>
    <row r="52" spans="2:56">
      <c r="B52" s="570">
        <v>47</v>
      </c>
      <c r="C52" s="570"/>
      <c r="D52" s="570"/>
      <c r="E52" s="570"/>
      <c r="F52" s="570"/>
      <c r="G52" s="570" t="e">
        <f t="shared" si="18"/>
        <v>#REF!</v>
      </c>
      <c r="H52" s="570">
        <f t="shared" si="27"/>
        <v>209</v>
      </c>
      <c r="I52" s="570">
        <f t="shared" si="27"/>
        <v>25</v>
      </c>
      <c r="J52" s="570">
        <f t="shared" si="27"/>
        <v>4</v>
      </c>
      <c r="K52" s="570">
        <f t="shared" si="24"/>
        <v>238</v>
      </c>
      <c r="L52" s="569" t="e">
        <f>IF(K52&gt;200,#REF!,IF(FCR5a!K52&gt;150,#REF!,IF(K52&gt;100,#REF!,IF(FCR5a!K52&gt;50,#REF!,#REF!))))*K52*$E$1</f>
        <v>#REF!</v>
      </c>
      <c r="M52" s="569" t="e">
        <f>IF(H52&gt;200,#REF!,IF(FCR5a!H52&gt;150,#REF!,IF(H52&gt;100,#REF!,IF(FCR5a!H52&gt;50,#REF!,#REF!))))*H52*$E$1</f>
        <v>#REF!</v>
      </c>
      <c r="N52" s="569" t="e">
        <f>IF(I52&gt;200,#REF!,IF(FCR5a!I52&gt;150,#REF!,IF(I52&gt;100,#REF!,IF(FCR5a!I52&gt;50,#REF!,#REF!))))*I52*$E$1</f>
        <v>#REF!</v>
      </c>
      <c r="O52" s="569" t="e">
        <f>IF(J52&gt;200,#REF!,IF(FCR5a!J52&gt;150,#REF!,IF(J52&gt;100,#REF!,IF(FCR5a!J52&gt;50,#REF!,#REF!))))*J52*$E$1</f>
        <v>#REF!</v>
      </c>
      <c r="P52" s="569">
        <f>+IF(K52&gt;200,S_!$F$5,IF(FCR5a!K52&gt;150,S_!#REF!,IF(FCR5a!K52&gt;100,S_!#REF!,IF(FCR5a!K52&gt;50,S_!#REF!,S_!#REF!))))*K52*$E$1</f>
        <v>0</v>
      </c>
      <c r="Q52" s="569">
        <f>+IF(K52&gt;200,S_!$F$5,IF(FCR5a!K52&gt;150,S_!#REF!,IF(FCR5a!K52&gt;100,S_!#REF!,IF(FCR5a!K52&gt;50,S_!#REF!,S_!#REF!))))*IF(K52&gt;200,S_!$F$9,IF(FCR5a!K52&gt;150,S_!#REF!,IF(FCR5a!K52&gt;100,S_!#REF!,IF(FCR5a!K52&gt;50,S_!#REF!,S_!#REF!))))*K52*$E$1</f>
        <v>0</v>
      </c>
      <c r="R52" s="569" t="e">
        <f>+IF(K52&gt;200,S_!$F$5,IF(FCR5a!K52&gt;150,S_!#REF!,IF(FCR5a!K52&gt;100,S_!#REF!,IF(FCR5a!K52&gt;50,S_!#REF!,S_!#REF!))))*IF(K52&gt;200,S_!#REF!,IF(FCR5a!K52&gt;150,S_!#REF!,IF(FCR5a!K52&gt;100,S_!#REF!,IF(FCR5a!K52&gt;50,S_!#REF!,S_!#REF!))))*K52*$E$1</f>
        <v>#REF!</v>
      </c>
      <c r="S52" s="569" t="e">
        <f>+IF(K52&gt;200,S_!$F$5,IF(FCR5a!K52&gt;150,S_!#REF!,IF(FCR5a!K52&gt;100,S_!#REF!,IF(FCR5a!K52&gt;50,S_!#REF!,S_!#REF!))))*IF(K52&gt;200,S_!#REF!,IF(FCR5a!K52&gt;150,S_!#REF!,IF(FCR5a!K52&gt;100,S_!#REF!,IF(FCR5a!K52&gt;50,S_!#REF!,S_!#REF!))))*K52*$E$1</f>
        <v>#REF!</v>
      </c>
      <c r="T52" s="569">
        <f>+IF(K52&gt;200,S_!$F$5,IF(FCR5a!K52&gt;150,S_!#REF!,IF(FCR5a!K52&gt;100,S_!#REF!,IF(FCR5a!K52&gt;50,S_!#REF!,S_!#REF!))))*IF(K52&gt;200,S_!$F$22,IF(FCR5a!K52&gt;150,S_!#REF!,IF(FCR5a!K52&gt;100,S_!#REF!,IF(FCR5a!K52&gt;50,S_!#REF!,S_!#REF!))))*K52*$E$1</f>
        <v>0</v>
      </c>
      <c r="U52" s="569"/>
      <c r="V52" s="569" t="e">
        <f>SUM(D52:F52)*#REF!/(60-B52)</f>
        <v>#REF!</v>
      </c>
      <c r="W52" s="569" t="e">
        <f t="shared" si="28"/>
        <v>#REF!</v>
      </c>
      <c r="X52" s="569"/>
      <c r="Y52" s="569"/>
      <c r="Z52" s="569" t="e">
        <f>IF(H52&gt;200,#REF!,IF(FCR5a!H52&gt;150,#REF!,IF(FCR5a!H52&gt;100,#REF!,IF(FCR5a!H52&gt;50,#REF!,#REF!))))*H52</f>
        <v>#REF!</v>
      </c>
      <c r="AA52" s="569" t="e">
        <f>IF(I52&gt;200,#REF!,IF(FCR5a!I52&gt;150,#REF!,IF(FCR5a!I52&gt;100,#REF!,IF(FCR5a!I52&gt;50,#REF!,#REF!))))*I52</f>
        <v>#REF!</v>
      </c>
      <c r="AB52" s="569" t="e">
        <f>IF(J52&gt;200,#REF!,IF(FCR5a!J52&gt;150,#REF!,IF(FCR5a!J52&gt;100,#REF!,IF(FCR5a!J52&gt;50,#REF!,#REF!))))*J52</f>
        <v>#REF!</v>
      </c>
      <c r="AC52" s="569" t="e">
        <f>IF(H52&gt;200,#REF!,IF(FCR5a!H52&gt;150,#REF!,IF(FCR5a!H52&gt;100,#REF!,IF(FCR5a!H52&gt;50,#REF!,#REF!))))*H52</f>
        <v>#REF!</v>
      </c>
      <c r="AD52" s="569" t="e">
        <f>IF(I52&gt;200,#REF!,IF(FCR5a!I52&gt;150,#REF!,IF(FCR5a!I52&gt;100,#REF!,IF(FCR5a!I52&gt;50,#REF!,#REF!))))*I52</f>
        <v>#REF!</v>
      </c>
      <c r="AE52" s="569" t="e">
        <f>IF(J52&gt;200,#REF!,IF(FCR5a!J52&gt;150,#REF!,IF(FCR5a!J52&gt;100,#REF!,IF(FCR5a!J52&gt;50,#REF!,#REF!))))*J52</f>
        <v>#REF!</v>
      </c>
      <c r="AF52" s="671" t="e">
        <f t="shared" si="3"/>
        <v>#REF!</v>
      </c>
      <c r="AG52" s="671">
        <f t="shared" si="4"/>
        <v>0</v>
      </c>
      <c r="AH52" s="569" t="e">
        <f t="shared" si="5"/>
        <v>#REF!</v>
      </c>
      <c r="AI52" s="569" t="e">
        <f t="shared" si="19"/>
        <v>#REF!</v>
      </c>
      <c r="AJ52" s="569" t="e">
        <f t="shared" si="6"/>
        <v>#REF!</v>
      </c>
      <c r="AK52" s="671">
        <f t="shared" si="7"/>
        <v>0</v>
      </c>
      <c r="AL52" s="569" t="e">
        <f t="shared" si="8"/>
        <v>#REF!</v>
      </c>
      <c r="AM52" s="569" t="e">
        <f t="shared" si="20"/>
        <v>#REF!</v>
      </c>
      <c r="AN52" s="671" t="e">
        <f t="shared" si="9"/>
        <v>#REF!</v>
      </c>
      <c r="AO52" s="671" t="e">
        <f t="shared" si="10"/>
        <v>#REF!</v>
      </c>
      <c r="AP52" s="569" t="e">
        <f t="shared" si="11"/>
        <v>#REF!</v>
      </c>
      <c r="AQ52" s="569" t="e">
        <f t="shared" si="21"/>
        <v>#REF!</v>
      </c>
      <c r="AR52" s="671" t="e">
        <f t="shared" si="12"/>
        <v>#REF!</v>
      </c>
      <c r="AS52" s="671" t="e">
        <f t="shared" si="13"/>
        <v>#REF!</v>
      </c>
      <c r="AT52" s="671" t="e">
        <f t="shared" si="14"/>
        <v>#REF!</v>
      </c>
      <c r="AU52" s="569" t="e">
        <f t="shared" si="22"/>
        <v>#REF!</v>
      </c>
      <c r="AV52" s="569" t="e">
        <f t="shared" si="15"/>
        <v>#REF!</v>
      </c>
      <c r="AW52" s="569" t="e">
        <f t="shared" si="29"/>
        <v>#REF!</v>
      </c>
      <c r="AX52" s="569" t="e">
        <f t="shared" si="23"/>
        <v>#REF!</v>
      </c>
      <c r="AY52" s="570">
        <v>47</v>
      </c>
      <c r="AZ52" s="114" t="e">
        <f t="shared" si="30"/>
        <v>#REF!</v>
      </c>
      <c r="BA52" s="114" t="e">
        <f t="shared" si="31"/>
        <v>#REF!</v>
      </c>
      <c r="BB52" s="114" t="e">
        <f t="shared" si="16"/>
        <v>#REF!</v>
      </c>
      <c r="BC52" s="114" t="e">
        <f t="shared" si="17"/>
        <v>#REF!</v>
      </c>
      <c r="BD52" s="557"/>
    </row>
    <row r="53" spans="2:56">
      <c r="B53" s="570">
        <v>48</v>
      </c>
      <c r="C53" s="570"/>
      <c r="D53" s="570"/>
      <c r="E53" s="570"/>
      <c r="F53" s="570"/>
      <c r="G53" s="570" t="e">
        <f t="shared" si="18"/>
        <v>#REF!</v>
      </c>
      <c r="H53" s="570">
        <f t="shared" si="27"/>
        <v>209</v>
      </c>
      <c r="I53" s="570">
        <f t="shared" si="27"/>
        <v>25</v>
      </c>
      <c r="J53" s="570">
        <f t="shared" si="27"/>
        <v>4</v>
      </c>
      <c r="K53" s="570">
        <f t="shared" si="24"/>
        <v>238</v>
      </c>
      <c r="L53" s="569" t="e">
        <f>IF(K53&gt;200,#REF!,IF(FCR5a!K53&gt;150,#REF!,IF(K53&gt;100,#REF!,IF(FCR5a!K53&gt;50,#REF!,#REF!))))*K53*$E$1</f>
        <v>#REF!</v>
      </c>
      <c r="M53" s="569" t="e">
        <f>IF(H53&gt;200,#REF!,IF(FCR5a!H53&gt;150,#REF!,IF(H53&gt;100,#REF!,IF(FCR5a!H53&gt;50,#REF!,#REF!))))*H53*$E$1</f>
        <v>#REF!</v>
      </c>
      <c r="N53" s="569" t="e">
        <f>IF(I53&gt;200,#REF!,IF(FCR5a!I53&gt;150,#REF!,IF(I53&gt;100,#REF!,IF(FCR5a!I53&gt;50,#REF!,#REF!))))*I53*$E$1</f>
        <v>#REF!</v>
      </c>
      <c r="O53" s="569" t="e">
        <f>IF(J53&gt;200,#REF!,IF(FCR5a!J53&gt;150,#REF!,IF(J53&gt;100,#REF!,IF(FCR5a!J53&gt;50,#REF!,#REF!))))*J53*$E$1</f>
        <v>#REF!</v>
      </c>
      <c r="P53" s="569">
        <f>+IF(K53&gt;200,S_!$F$5,IF(FCR5a!K53&gt;150,S_!#REF!,IF(FCR5a!K53&gt;100,S_!#REF!,IF(FCR5a!K53&gt;50,S_!#REF!,S_!#REF!))))*K53*$E$1</f>
        <v>0</v>
      </c>
      <c r="Q53" s="569">
        <f>+IF(K53&gt;200,S_!$F$5,IF(FCR5a!K53&gt;150,S_!#REF!,IF(FCR5a!K53&gt;100,S_!#REF!,IF(FCR5a!K53&gt;50,S_!#REF!,S_!#REF!))))*IF(K53&gt;200,S_!$F$9,IF(FCR5a!K53&gt;150,S_!#REF!,IF(FCR5a!K53&gt;100,S_!#REF!,IF(FCR5a!K53&gt;50,S_!#REF!,S_!#REF!))))*K53*$E$1</f>
        <v>0</v>
      </c>
      <c r="R53" s="569" t="e">
        <f>+IF(K53&gt;200,S_!$F$5,IF(FCR5a!K53&gt;150,S_!#REF!,IF(FCR5a!K53&gt;100,S_!#REF!,IF(FCR5a!K53&gt;50,S_!#REF!,S_!#REF!))))*IF(K53&gt;200,S_!#REF!,IF(FCR5a!K53&gt;150,S_!#REF!,IF(FCR5a!K53&gt;100,S_!#REF!,IF(FCR5a!K53&gt;50,S_!#REF!,S_!#REF!))))*K53*$E$1</f>
        <v>#REF!</v>
      </c>
      <c r="S53" s="569" t="e">
        <f>+IF(K53&gt;200,S_!$F$5,IF(FCR5a!K53&gt;150,S_!#REF!,IF(FCR5a!K53&gt;100,S_!#REF!,IF(FCR5a!K53&gt;50,S_!#REF!,S_!#REF!))))*IF(K53&gt;200,S_!#REF!,IF(FCR5a!K53&gt;150,S_!#REF!,IF(FCR5a!K53&gt;100,S_!#REF!,IF(FCR5a!K53&gt;50,S_!#REF!,S_!#REF!))))*K53*$E$1</f>
        <v>#REF!</v>
      </c>
      <c r="T53" s="569">
        <f>+IF(K53&gt;200,S_!$F$5,IF(FCR5a!K53&gt;150,S_!#REF!,IF(FCR5a!K53&gt;100,S_!#REF!,IF(FCR5a!K53&gt;50,S_!#REF!,S_!#REF!))))*IF(K53&gt;200,S_!$F$22,IF(FCR5a!K53&gt;150,S_!#REF!,IF(FCR5a!K53&gt;100,S_!#REF!,IF(FCR5a!K53&gt;50,S_!#REF!,S_!#REF!))))*K53*$E$1</f>
        <v>0</v>
      </c>
      <c r="U53" s="569"/>
      <c r="V53" s="569" t="e">
        <f>SUM(D53:F53)*#REF!/(60-B53)</f>
        <v>#REF!</v>
      </c>
      <c r="W53" s="569" t="e">
        <f t="shared" si="28"/>
        <v>#REF!</v>
      </c>
      <c r="X53" s="569"/>
      <c r="Y53" s="569"/>
      <c r="Z53" s="569" t="e">
        <f>IF(H53&gt;200,#REF!,IF(FCR5a!H53&gt;150,#REF!,IF(FCR5a!H53&gt;100,#REF!,IF(FCR5a!H53&gt;50,#REF!,#REF!))))*H53</f>
        <v>#REF!</v>
      </c>
      <c r="AA53" s="569" t="e">
        <f>IF(I53&gt;200,#REF!,IF(FCR5a!I53&gt;150,#REF!,IF(FCR5a!I53&gt;100,#REF!,IF(FCR5a!I53&gt;50,#REF!,#REF!))))*I53</f>
        <v>#REF!</v>
      </c>
      <c r="AB53" s="569" t="e">
        <f>IF(J53&gt;200,#REF!,IF(FCR5a!J53&gt;150,#REF!,IF(FCR5a!J53&gt;100,#REF!,IF(FCR5a!J53&gt;50,#REF!,#REF!))))*J53</f>
        <v>#REF!</v>
      </c>
      <c r="AC53" s="569" t="e">
        <f>IF(H53&gt;200,#REF!,IF(FCR5a!H53&gt;150,#REF!,IF(FCR5a!H53&gt;100,#REF!,IF(FCR5a!H53&gt;50,#REF!,#REF!))))*H53</f>
        <v>#REF!</v>
      </c>
      <c r="AD53" s="569" t="e">
        <f>IF(I53&gt;200,#REF!,IF(FCR5a!I53&gt;150,#REF!,IF(FCR5a!I53&gt;100,#REF!,IF(FCR5a!I53&gt;50,#REF!,#REF!))))*I53</f>
        <v>#REF!</v>
      </c>
      <c r="AE53" s="569" t="e">
        <f>IF(J53&gt;200,#REF!,IF(FCR5a!J53&gt;150,#REF!,IF(FCR5a!J53&gt;100,#REF!,IF(FCR5a!J53&gt;50,#REF!,#REF!))))*J53</f>
        <v>#REF!</v>
      </c>
      <c r="AF53" s="671" t="e">
        <f t="shared" si="3"/>
        <v>#REF!</v>
      </c>
      <c r="AG53" s="671">
        <f t="shared" si="4"/>
        <v>0</v>
      </c>
      <c r="AH53" s="569" t="e">
        <f t="shared" si="5"/>
        <v>#REF!</v>
      </c>
      <c r="AI53" s="569" t="e">
        <f t="shared" si="19"/>
        <v>#REF!</v>
      </c>
      <c r="AJ53" s="569" t="e">
        <f t="shared" si="6"/>
        <v>#REF!</v>
      </c>
      <c r="AK53" s="671">
        <f t="shared" si="7"/>
        <v>0</v>
      </c>
      <c r="AL53" s="569" t="e">
        <f t="shared" si="8"/>
        <v>#REF!</v>
      </c>
      <c r="AM53" s="569" t="e">
        <f t="shared" si="20"/>
        <v>#REF!</v>
      </c>
      <c r="AN53" s="671" t="e">
        <f t="shared" si="9"/>
        <v>#REF!</v>
      </c>
      <c r="AO53" s="671" t="e">
        <f t="shared" si="10"/>
        <v>#REF!</v>
      </c>
      <c r="AP53" s="569" t="e">
        <f t="shared" si="11"/>
        <v>#REF!</v>
      </c>
      <c r="AQ53" s="569" t="e">
        <f t="shared" si="21"/>
        <v>#REF!</v>
      </c>
      <c r="AR53" s="671" t="e">
        <f t="shared" si="12"/>
        <v>#REF!</v>
      </c>
      <c r="AS53" s="671" t="e">
        <f t="shared" si="13"/>
        <v>#REF!</v>
      </c>
      <c r="AT53" s="671" t="e">
        <f t="shared" si="14"/>
        <v>#REF!</v>
      </c>
      <c r="AU53" s="569" t="e">
        <f t="shared" si="22"/>
        <v>#REF!</v>
      </c>
      <c r="AV53" s="569" t="e">
        <f t="shared" si="15"/>
        <v>#REF!</v>
      </c>
      <c r="AW53" s="569" t="e">
        <f t="shared" si="29"/>
        <v>#REF!</v>
      </c>
      <c r="AX53" s="569" t="e">
        <f t="shared" si="23"/>
        <v>#REF!</v>
      </c>
      <c r="AY53" s="570">
        <v>48</v>
      </c>
      <c r="AZ53" s="114" t="e">
        <f t="shared" si="30"/>
        <v>#REF!</v>
      </c>
      <c r="BA53" s="114" t="e">
        <f t="shared" si="31"/>
        <v>#REF!</v>
      </c>
      <c r="BB53" s="114" t="e">
        <f t="shared" si="16"/>
        <v>#REF!</v>
      </c>
      <c r="BC53" s="114" t="e">
        <f t="shared" si="17"/>
        <v>#REF!</v>
      </c>
      <c r="BD53" s="557"/>
    </row>
    <row r="54" spans="2:56">
      <c r="B54" s="570">
        <v>49</v>
      </c>
      <c r="C54" s="570"/>
      <c r="D54" s="570"/>
      <c r="E54" s="570"/>
      <c r="F54" s="570"/>
      <c r="G54" s="570" t="e">
        <f t="shared" si="18"/>
        <v>#REF!</v>
      </c>
      <c r="H54" s="570">
        <f t="shared" si="27"/>
        <v>209</v>
      </c>
      <c r="I54" s="570">
        <f t="shared" si="27"/>
        <v>25</v>
      </c>
      <c r="J54" s="570">
        <f t="shared" si="27"/>
        <v>4</v>
      </c>
      <c r="K54" s="570">
        <f t="shared" si="24"/>
        <v>238</v>
      </c>
      <c r="L54" s="569" t="e">
        <f>IF(K54&gt;200,#REF!,IF(FCR5a!K54&gt;150,#REF!,IF(K54&gt;100,#REF!,IF(FCR5a!K54&gt;50,#REF!,#REF!))))*K54*$E$1</f>
        <v>#REF!</v>
      </c>
      <c r="M54" s="569" t="e">
        <f>IF(H54&gt;200,#REF!,IF(FCR5a!H54&gt;150,#REF!,IF(H54&gt;100,#REF!,IF(FCR5a!H54&gt;50,#REF!,#REF!))))*H54*$E$1</f>
        <v>#REF!</v>
      </c>
      <c r="N54" s="569" t="e">
        <f>IF(I54&gt;200,#REF!,IF(FCR5a!I54&gt;150,#REF!,IF(I54&gt;100,#REF!,IF(FCR5a!I54&gt;50,#REF!,#REF!))))*I54*$E$1</f>
        <v>#REF!</v>
      </c>
      <c r="O54" s="569" t="e">
        <f>IF(J54&gt;200,#REF!,IF(FCR5a!J54&gt;150,#REF!,IF(J54&gt;100,#REF!,IF(FCR5a!J54&gt;50,#REF!,#REF!))))*J54*$E$1</f>
        <v>#REF!</v>
      </c>
      <c r="P54" s="569">
        <f>+IF(K54&gt;200,S_!$F$5,IF(FCR5a!K54&gt;150,S_!#REF!,IF(FCR5a!K54&gt;100,S_!#REF!,IF(FCR5a!K54&gt;50,S_!#REF!,S_!#REF!))))*K54*$E$1</f>
        <v>0</v>
      </c>
      <c r="Q54" s="569">
        <f>+IF(K54&gt;200,S_!$F$5,IF(FCR5a!K54&gt;150,S_!#REF!,IF(FCR5a!K54&gt;100,S_!#REF!,IF(FCR5a!K54&gt;50,S_!#REF!,S_!#REF!))))*IF(K54&gt;200,S_!$F$9,IF(FCR5a!K54&gt;150,S_!#REF!,IF(FCR5a!K54&gt;100,S_!#REF!,IF(FCR5a!K54&gt;50,S_!#REF!,S_!#REF!))))*K54*$E$1</f>
        <v>0</v>
      </c>
      <c r="R54" s="569" t="e">
        <f>+IF(K54&gt;200,S_!$F$5,IF(FCR5a!K54&gt;150,S_!#REF!,IF(FCR5a!K54&gt;100,S_!#REF!,IF(FCR5a!K54&gt;50,S_!#REF!,S_!#REF!))))*IF(K54&gt;200,S_!#REF!,IF(FCR5a!K54&gt;150,S_!#REF!,IF(FCR5a!K54&gt;100,S_!#REF!,IF(FCR5a!K54&gt;50,S_!#REF!,S_!#REF!))))*K54*$E$1</f>
        <v>#REF!</v>
      </c>
      <c r="S54" s="569" t="e">
        <f>+IF(K54&gt;200,S_!$F$5,IF(FCR5a!K54&gt;150,S_!#REF!,IF(FCR5a!K54&gt;100,S_!#REF!,IF(FCR5a!K54&gt;50,S_!#REF!,S_!#REF!))))*IF(K54&gt;200,S_!#REF!,IF(FCR5a!K54&gt;150,S_!#REF!,IF(FCR5a!K54&gt;100,S_!#REF!,IF(FCR5a!K54&gt;50,S_!#REF!,S_!#REF!))))*K54*$E$1</f>
        <v>#REF!</v>
      </c>
      <c r="T54" s="569">
        <f>+IF(K54&gt;200,S_!$F$5,IF(FCR5a!K54&gt;150,S_!#REF!,IF(FCR5a!K54&gt;100,S_!#REF!,IF(FCR5a!K54&gt;50,S_!#REF!,S_!#REF!))))*IF(K54&gt;200,S_!$F$22,IF(FCR5a!K54&gt;150,S_!#REF!,IF(FCR5a!K54&gt;100,S_!#REF!,IF(FCR5a!K54&gt;50,S_!#REF!,S_!#REF!))))*K54*$E$1</f>
        <v>0</v>
      </c>
      <c r="U54" s="569"/>
      <c r="V54" s="569" t="e">
        <f>SUM(D54:F54)*#REF!/(60-B54)</f>
        <v>#REF!</v>
      </c>
      <c r="W54" s="569" t="e">
        <f t="shared" si="28"/>
        <v>#REF!</v>
      </c>
      <c r="X54" s="569"/>
      <c r="Y54" s="569"/>
      <c r="Z54" s="569" t="e">
        <f>IF(H54&gt;200,#REF!,IF(FCR5a!H54&gt;150,#REF!,IF(FCR5a!H54&gt;100,#REF!,IF(FCR5a!H54&gt;50,#REF!,#REF!))))*H54</f>
        <v>#REF!</v>
      </c>
      <c r="AA54" s="569" t="e">
        <f>IF(I54&gt;200,#REF!,IF(FCR5a!I54&gt;150,#REF!,IF(FCR5a!I54&gt;100,#REF!,IF(FCR5a!I54&gt;50,#REF!,#REF!))))*I54</f>
        <v>#REF!</v>
      </c>
      <c r="AB54" s="569" t="e">
        <f>IF(J54&gt;200,#REF!,IF(FCR5a!J54&gt;150,#REF!,IF(FCR5a!J54&gt;100,#REF!,IF(FCR5a!J54&gt;50,#REF!,#REF!))))*J54</f>
        <v>#REF!</v>
      </c>
      <c r="AC54" s="569" t="e">
        <f>IF(H54&gt;200,#REF!,IF(FCR5a!H54&gt;150,#REF!,IF(FCR5a!H54&gt;100,#REF!,IF(FCR5a!H54&gt;50,#REF!,#REF!))))*H54</f>
        <v>#REF!</v>
      </c>
      <c r="AD54" s="569" t="e">
        <f>IF(I54&gt;200,#REF!,IF(FCR5a!I54&gt;150,#REF!,IF(FCR5a!I54&gt;100,#REF!,IF(FCR5a!I54&gt;50,#REF!,#REF!))))*I54</f>
        <v>#REF!</v>
      </c>
      <c r="AE54" s="569" t="e">
        <f>IF(J54&gt;200,#REF!,IF(FCR5a!J54&gt;150,#REF!,IF(FCR5a!J54&gt;100,#REF!,IF(FCR5a!J54&gt;50,#REF!,#REF!))))*J54</f>
        <v>#REF!</v>
      </c>
      <c r="AF54" s="671" t="e">
        <f t="shared" si="3"/>
        <v>#REF!</v>
      </c>
      <c r="AG54" s="671">
        <f t="shared" si="4"/>
        <v>0</v>
      </c>
      <c r="AH54" s="569" t="e">
        <f t="shared" si="5"/>
        <v>#REF!</v>
      </c>
      <c r="AI54" s="569" t="e">
        <f>AH54+AI53</f>
        <v>#REF!</v>
      </c>
      <c r="AJ54" s="569" t="e">
        <f t="shared" si="6"/>
        <v>#REF!</v>
      </c>
      <c r="AK54" s="671">
        <f t="shared" si="7"/>
        <v>0</v>
      </c>
      <c r="AL54" s="569" t="e">
        <f t="shared" si="8"/>
        <v>#REF!</v>
      </c>
      <c r="AM54" s="569" t="e">
        <f t="shared" si="20"/>
        <v>#REF!</v>
      </c>
      <c r="AN54" s="671" t="e">
        <f t="shared" si="9"/>
        <v>#REF!</v>
      </c>
      <c r="AO54" s="671" t="e">
        <f t="shared" si="10"/>
        <v>#REF!</v>
      </c>
      <c r="AP54" s="569" t="e">
        <f t="shared" si="11"/>
        <v>#REF!</v>
      </c>
      <c r="AQ54" s="569" t="e">
        <f t="shared" si="21"/>
        <v>#REF!</v>
      </c>
      <c r="AR54" s="671" t="e">
        <f t="shared" si="12"/>
        <v>#REF!</v>
      </c>
      <c r="AS54" s="671" t="e">
        <f t="shared" si="13"/>
        <v>#REF!</v>
      </c>
      <c r="AT54" s="671" t="e">
        <f t="shared" si="14"/>
        <v>#REF!</v>
      </c>
      <c r="AU54" s="569" t="e">
        <f t="shared" si="22"/>
        <v>#REF!</v>
      </c>
      <c r="AV54" s="569" t="e">
        <f t="shared" si="15"/>
        <v>#REF!</v>
      </c>
      <c r="AW54" s="569" t="e">
        <f t="shared" si="29"/>
        <v>#REF!</v>
      </c>
      <c r="AX54" s="569" t="e">
        <f t="shared" si="23"/>
        <v>#REF!</v>
      </c>
      <c r="AY54" s="570">
        <v>49</v>
      </c>
      <c r="AZ54" s="114" t="e">
        <f t="shared" si="30"/>
        <v>#REF!</v>
      </c>
      <c r="BA54" s="114" t="e">
        <f t="shared" si="31"/>
        <v>#REF!</v>
      </c>
      <c r="BB54" s="114" t="e">
        <f t="shared" si="16"/>
        <v>#REF!</v>
      </c>
      <c r="BC54" s="114" t="e">
        <f t="shared" si="17"/>
        <v>#REF!</v>
      </c>
      <c r="BD54" s="557"/>
    </row>
    <row r="55" spans="2:56">
      <c r="B55" s="570">
        <v>50</v>
      </c>
      <c r="C55" s="570"/>
      <c r="D55" s="570"/>
      <c r="E55" s="570"/>
      <c r="F55" s="570"/>
      <c r="G55" s="570" t="e">
        <f t="shared" si="18"/>
        <v>#REF!</v>
      </c>
      <c r="H55" s="570">
        <f t="shared" si="27"/>
        <v>209</v>
      </c>
      <c r="I55" s="570">
        <f t="shared" si="27"/>
        <v>25</v>
      </c>
      <c r="J55" s="570">
        <f t="shared" si="27"/>
        <v>4</v>
      </c>
      <c r="K55" s="570">
        <f t="shared" si="24"/>
        <v>238</v>
      </c>
      <c r="L55" s="569" t="e">
        <f>IF(K55&gt;200,#REF!,IF(FCR5a!K55&gt;150,#REF!,IF(K55&gt;100,#REF!,IF(FCR5a!K55&gt;50,#REF!,#REF!))))*K55*$E$1</f>
        <v>#REF!</v>
      </c>
      <c r="M55" s="569" t="e">
        <f>IF(H55&gt;200,#REF!,IF(FCR5a!H55&gt;150,#REF!,IF(H55&gt;100,#REF!,IF(FCR5a!H55&gt;50,#REF!,#REF!))))*H55*$E$1</f>
        <v>#REF!</v>
      </c>
      <c r="N55" s="569" t="e">
        <f>IF(I55&gt;200,#REF!,IF(FCR5a!I55&gt;150,#REF!,IF(I55&gt;100,#REF!,IF(FCR5a!I55&gt;50,#REF!,#REF!))))*I55*$E$1</f>
        <v>#REF!</v>
      </c>
      <c r="O55" s="569" t="e">
        <f>IF(J55&gt;200,#REF!,IF(FCR5a!J55&gt;150,#REF!,IF(J55&gt;100,#REF!,IF(FCR5a!J55&gt;50,#REF!,#REF!))))*J55*$E$1</f>
        <v>#REF!</v>
      </c>
      <c r="P55" s="569">
        <f>+IF(K55&gt;200,S_!$F$5,IF(FCR5a!K55&gt;150,S_!#REF!,IF(FCR5a!K55&gt;100,S_!#REF!,IF(FCR5a!K55&gt;50,S_!#REF!,S_!#REF!))))*K55*$E$1</f>
        <v>0</v>
      </c>
      <c r="Q55" s="569">
        <f>+IF(K55&gt;200,S_!$F$5,IF(FCR5a!K55&gt;150,S_!#REF!,IF(FCR5a!K55&gt;100,S_!#REF!,IF(FCR5a!K55&gt;50,S_!#REF!,S_!#REF!))))*IF(K55&gt;200,S_!$F$9,IF(FCR5a!K55&gt;150,S_!#REF!,IF(FCR5a!K55&gt;100,S_!#REF!,IF(FCR5a!K55&gt;50,S_!#REF!,S_!#REF!))))*K55*$E$1</f>
        <v>0</v>
      </c>
      <c r="R55" s="569" t="e">
        <f>+IF(K55&gt;200,S_!$F$5,IF(FCR5a!K55&gt;150,S_!#REF!,IF(FCR5a!K55&gt;100,S_!#REF!,IF(FCR5a!K55&gt;50,S_!#REF!,S_!#REF!))))*IF(K55&gt;200,S_!#REF!,IF(FCR5a!K55&gt;150,S_!#REF!,IF(FCR5a!K55&gt;100,S_!#REF!,IF(FCR5a!K55&gt;50,S_!#REF!,S_!#REF!))))*K55*$E$1</f>
        <v>#REF!</v>
      </c>
      <c r="S55" s="569" t="e">
        <f>+IF(K55&gt;200,S_!$F$5,IF(FCR5a!K55&gt;150,S_!#REF!,IF(FCR5a!K55&gt;100,S_!#REF!,IF(FCR5a!K55&gt;50,S_!#REF!,S_!#REF!))))*IF(K55&gt;200,S_!#REF!,IF(FCR5a!K55&gt;150,S_!#REF!,IF(FCR5a!K55&gt;100,S_!#REF!,IF(FCR5a!K55&gt;50,S_!#REF!,S_!#REF!))))*K55*$E$1</f>
        <v>#REF!</v>
      </c>
      <c r="T55" s="569">
        <f>+IF(K55&gt;200,S_!$F$5,IF(FCR5a!K55&gt;150,S_!#REF!,IF(FCR5a!K55&gt;100,S_!#REF!,IF(FCR5a!K55&gt;50,S_!#REF!,S_!#REF!))))*IF(K55&gt;200,S_!$F$22,IF(FCR5a!K55&gt;150,S_!#REF!,IF(FCR5a!K55&gt;100,S_!#REF!,IF(FCR5a!K55&gt;50,S_!#REF!,S_!#REF!))))*K55*$E$1</f>
        <v>0</v>
      </c>
      <c r="U55" s="569"/>
      <c r="V55" s="569" t="e">
        <f>SUM(D55:F55)*#REF!/(60-B55)</f>
        <v>#REF!</v>
      </c>
      <c r="W55" s="569" t="e">
        <f t="shared" si="28"/>
        <v>#REF!</v>
      </c>
      <c r="X55" s="569"/>
      <c r="Y55" s="569"/>
      <c r="Z55" s="569" t="e">
        <f>IF(H55&gt;200,#REF!,IF(FCR5a!H55&gt;150,#REF!,IF(FCR5a!H55&gt;100,#REF!,IF(FCR5a!H55&gt;50,#REF!,#REF!))))*H55</f>
        <v>#REF!</v>
      </c>
      <c r="AA55" s="569" t="e">
        <f>IF(I55&gt;200,#REF!,IF(FCR5a!I55&gt;150,#REF!,IF(FCR5a!I55&gt;100,#REF!,IF(FCR5a!I55&gt;50,#REF!,#REF!))))*I55</f>
        <v>#REF!</v>
      </c>
      <c r="AB55" s="569" t="e">
        <f>IF(J55&gt;200,#REF!,IF(FCR5a!J55&gt;150,#REF!,IF(FCR5a!J55&gt;100,#REF!,IF(FCR5a!J55&gt;50,#REF!,#REF!))))*J55</f>
        <v>#REF!</v>
      </c>
      <c r="AC55" s="569" t="e">
        <f>IF(H55&gt;200,#REF!,IF(FCR5a!H55&gt;150,#REF!,IF(FCR5a!H55&gt;100,#REF!,IF(FCR5a!H55&gt;50,#REF!,#REF!))))*H55</f>
        <v>#REF!</v>
      </c>
      <c r="AD55" s="569" t="e">
        <f>IF(I55&gt;200,#REF!,IF(FCR5a!I55&gt;150,#REF!,IF(FCR5a!I55&gt;100,#REF!,IF(FCR5a!I55&gt;50,#REF!,#REF!))))*I55</f>
        <v>#REF!</v>
      </c>
      <c r="AE55" s="569" t="e">
        <f>IF(J55&gt;200,#REF!,IF(FCR5a!J55&gt;150,#REF!,IF(FCR5a!J55&gt;100,#REF!,IF(FCR5a!J55&gt;50,#REF!,#REF!))))*J55</f>
        <v>#REF!</v>
      </c>
      <c r="AF55" s="671" t="e">
        <f t="shared" si="3"/>
        <v>#REF!</v>
      </c>
      <c r="AG55" s="671">
        <f t="shared" si="4"/>
        <v>0</v>
      </c>
      <c r="AH55" s="569" t="e">
        <f t="shared" si="5"/>
        <v>#REF!</v>
      </c>
      <c r="AI55" s="569" t="e">
        <f t="shared" si="19"/>
        <v>#REF!</v>
      </c>
      <c r="AJ55" s="569" t="e">
        <f t="shared" si="6"/>
        <v>#REF!</v>
      </c>
      <c r="AK55" s="671">
        <f t="shared" si="7"/>
        <v>0</v>
      </c>
      <c r="AL55" s="569" t="e">
        <f t="shared" si="8"/>
        <v>#REF!</v>
      </c>
      <c r="AM55" s="569" t="e">
        <f t="shared" si="20"/>
        <v>#REF!</v>
      </c>
      <c r="AN55" s="671" t="e">
        <f t="shared" si="9"/>
        <v>#REF!</v>
      </c>
      <c r="AO55" s="671" t="e">
        <f t="shared" si="10"/>
        <v>#REF!</v>
      </c>
      <c r="AP55" s="569" t="e">
        <f t="shared" si="11"/>
        <v>#REF!</v>
      </c>
      <c r="AQ55" s="569" t="e">
        <f t="shared" si="21"/>
        <v>#REF!</v>
      </c>
      <c r="AR55" s="671" t="e">
        <f t="shared" si="12"/>
        <v>#REF!</v>
      </c>
      <c r="AS55" s="671" t="e">
        <f t="shared" si="13"/>
        <v>#REF!</v>
      </c>
      <c r="AT55" s="671" t="e">
        <f t="shared" si="14"/>
        <v>#REF!</v>
      </c>
      <c r="AU55" s="569" t="e">
        <f t="shared" si="22"/>
        <v>#REF!</v>
      </c>
      <c r="AV55" s="569" t="e">
        <f t="shared" si="15"/>
        <v>#REF!</v>
      </c>
      <c r="AW55" s="569" t="e">
        <f t="shared" si="29"/>
        <v>#REF!</v>
      </c>
      <c r="AX55" s="569" t="e">
        <f t="shared" si="23"/>
        <v>#REF!</v>
      </c>
      <c r="AY55" s="570">
        <v>50</v>
      </c>
      <c r="AZ55" s="114" t="e">
        <f t="shared" si="30"/>
        <v>#REF!</v>
      </c>
      <c r="BA55" s="114" t="e">
        <f t="shared" si="31"/>
        <v>#REF!</v>
      </c>
      <c r="BB55" s="114" t="e">
        <f t="shared" si="16"/>
        <v>#REF!</v>
      </c>
      <c r="BC55" s="114" t="e">
        <f t="shared" si="17"/>
        <v>#REF!</v>
      </c>
      <c r="BD55" s="557"/>
    </row>
    <row r="56" spans="2:56">
      <c r="B56" s="570">
        <v>51</v>
      </c>
      <c r="C56" s="570"/>
      <c r="D56" s="570"/>
      <c r="E56" s="570"/>
      <c r="F56" s="570"/>
      <c r="G56" s="570" t="e">
        <f t="shared" si="18"/>
        <v>#REF!</v>
      </c>
      <c r="H56" s="570">
        <f t="shared" si="27"/>
        <v>209</v>
      </c>
      <c r="I56" s="570">
        <f t="shared" si="27"/>
        <v>25</v>
      </c>
      <c r="J56" s="570">
        <f t="shared" si="27"/>
        <v>4</v>
      </c>
      <c r="K56" s="570">
        <f t="shared" si="24"/>
        <v>238</v>
      </c>
      <c r="L56" s="569" t="e">
        <f>IF(K56&gt;200,#REF!,IF(FCR5a!K56&gt;150,#REF!,IF(K56&gt;100,#REF!,IF(FCR5a!K56&gt;50,#REF!,#REF!))))*K56*$E$1</f>
        <v>#REF!</v>
      </c>
      <c r="M56" s="569" t="e">
        <f>IF(H56&gt;200,#REF!,IF(FCR5a!H56&gt;150,#REF!,IF(H56&gt;100,#REF!,IF(FCR5a!H56&gt;50,#REF!,#REF!))))*H56*$E$1</f>
        <v>#REF!</v>
      </c>
      <c r="N56" s="569" t="e">
        <f>IF(I56&gt;200,#REF!,IF(FCR5a!I56&gt;150,#REF!,IF(I56&gt;100,#REF!,IF(FCR5a!I56&gt;50,#REF!,#REF!))))*I56*$E$1</f>
        <v>#REF!</v>
      </c>
      <c r="O56" s="569" t="e">
        <f>IF(J56&gt;200,#REF!,IF(FCR5a!J56&gt;150,#REF!,IF(J56&gt;100,#REF!,IF(FCR5a!J56&gt;50,#REF!,#REF!))))*J56*$E$1</f>
        <v>#REF!</v>
      </c>
      <c r="P56" s="569">
        <f>+IF(K56&gt;200,S_!$F$5,IF(FCR5a!K56&gt;150,S_!#REF!,IF(FCR5a!K56&gt;100,S_!#REF!,IF(FCR5a!K56&gt;50,S_!#REF!,S_!#REF!))))*K56*$E$1</f>
        <v>0</v>
      </c>
      <c r="Q56" s="569">
        <f>+IF(K56&gt;200,S_!$F$5,IF(FCR5a!K56&gt;150,S_!#REF!,IF(FCR5a!K56&gt;100,S_!#REF!,IF(FCR5a!K56&gt;50,S_!#REF!,S_!#REF!))))*IF(K56&gt;200,S_!$F$9,IF(FCR5a!K56&gt;150,S_!#REF!,IF(FCR5a!K56&gt;100,S_!#REF!,IF(FCR5a!K56&gt;50,S_!#REF!,S_!#REF!))))*K56*$E$1</f>
        <v>0</v>
      </c>
      <c r="R56" s="569" t="e">
        <f>+IF(K56&gt;200,S_!$F$5,IF(FCR5a!K56&gt;150,S_!#REF!,IF(FCR5a!K56&gt;100,S_!#REF!,IF(FCR5a!K56&gt;50,S_!#REF!,S_!#REF!))))*IF(K56&gt;200,S_!#REF!,IF(FCR5a!K56&gt;150,S_!#REF!,IF(FCR5a!K56&gt;100,S_!#REF!,IF(FCR5a!K56&gt;50,S_!#REF!,S_!#REF!))))*K56*$E$1</f>
        <v>#REF!</v>
      </c>
      <c r="S56" s="569" t="e">
        <f>+IF(K56&gt;200,S_!$F$5,IF(FCR5a!K56&gt;150,S_!#REF!,IF(FCR5a!K56&gt;100,S_!#REF!,IF(FCR5a!K56&gt;50,S_!#REF!,S_!#REF!))))*IF(K56&gt;200,S_!#REF!,IF(FCR5a!K56&gt;150,S_!#REF!,IF(FCR5a!K56&gt;100,S_!#REF!,IF(FCR5a!K56&gt;50,S_!#REF!,S_!#REF!))))*K56*$E$1</f>
        <v>#REF!</v>
      </c>
      <c r="T56" s="569">
        <f>+IF(K56&gt;200,S_!$F$5,IF(FCR5a!K56&gt;150,S_!#REF!,IF(FCR5a!K56&gt;100,S_!#REF!,IF(FCR5a!K56&gt;50,S_!#REF!,S_!#REF!))))*IF(K56&gt;200,S_!$F$22,IF(FCR5a!K56&gt;150,S_!#REF!,IF(FCR5a!K56&gt;100,S_!#REF!,IF(FCR5a!K56&gt;50,S_!#REF!,S_!#REF!))))*K56*$E$1</f>
        <v>0</v>
      </c>
      <c r="U56" s="569"/>
      <c r="V56" s="569" t="e">
        <f>SUM(D56:F56)*#REF!/(60-B56)</f>
        <v>#REF!</v>
      </c>
      <c r="W56" s="569" t="e">
        <f t="shared" si="28"/>
        <v>#REF!</v>
      </c>
      <c r="X56" s="569"/>
      <c r="Y56" s="569"/>
      <c r="Z56" s="569" t="e">
        <f>IF(H56&gt;200,#REF!,IF(FCR5a!H56&gt;150,#REF!,IF(FCR5a!H56&gt;100,#REF!,IF(FCR5a!H56&gt;50,#REF!,#REF!))))*H56</f>
        <v>#REF!</v>
      </c>
      <c r="AA56" s="569" t="e">
        <f>IF(I56&gt;200,#REF!,IF(FCR5a!I56&gt;150,#REF!,IF(FCR5a!I56&gt;100,#REF!,IF(FCR5a!I56&gt;50,#REF!,#REF!))))*I56</f>
        <v>#REF!</v>
      </c>
      <c r="AB56" s="569" t="e">
        <f>IF(J56&gt;200,#REF!,IF(FCR5a!J56&gt;150,#REF!,IF(FCR5a!J56&gt;100,#REF!,IF(FCR5a!J56&gt;50,#REF!,#REF!))))*J56</f>
        <v>#REF!</v>
      </c>
      <c r="AC56" s="569" t="e">
        <f>IF(H56&gt;200,#REF!,IF(FCR5a!H56&gt;150,#REF!,IF(FCR5a!H56&gt;100,#REF!,IF(FCR5a!H56&gt;50,#REF!,#REF!))))*H56</f>
        <v>#REF!</v>
      </c>
      <c r="AD56" s="569" t="e">
        <f>IF(I56&gt;200,#REF!,IF(FCR5a!I56&gt;150,#REF!,IF(FCR5a!I56&gt;100,#REF!,IF(FCR5a!I56&gt;50,#REF!,#REF!))))*I56</f>
        <v>#REF!</v>
      </c>
      <c r="AE56" s="569" t="e">
        <f>IF(J56&gt;200,#REF!,IF(FCR5a!J56&gt;150,#REF!,IF(FCR5a!J56&gt;100,#REF!,IF(FCR5a!J56&gt;50,#REF!,#REF!))))*J56</f>
        <v>#REF!</v>
      </c>
      <c r="AF56" s="671" t="e">
        <f t="shared" si="3"/>
        <v>#REF!</v>
      </c>
      <c r="AG56" s="671">
        <f t="shared" si="4"/>
        <v>0</v>
      </c>
      <c r="AH56" s="569" t="e">
        <f t="shared" si="5"/>
        <v>#REF!</v>
      </c>
      <c r="AI56" s="569" t="e">
        <f t="shared" si="19"/>
        <v>#REF!</v>
      </c>
      <c r="AJ56" s="569" t="e">
        <f t="shared" si="6"/>
        <v>#REF!</v>
      </c>
      <c r="AK56" s="671">
        <f t="shared" si="7"/>
        <v>0</v>
      </c>
      <c r="AL56" s="569" t="e">
        <f t="shared" si="8"/>
        <v>#REF!</v>
      </c>
      <c r="AM56" s="569" t="e">
        <f t="shared" si="20"/>
        <v>#REF!</v>
      </c>
      <c r="AN56" s="671" t="e">
        <f t="shared" si="9"/>
        <v>#REF!</v>
      </c>
      <c r="AO56" s="671" t="e">
        <f t="shared" si="10"/>
        <v>#REF!</v>
      </c>
      <c r="AP56" s="569" t="e">
        <f t="shared" si="11"/>
        <v>#REF!</v>
      </c>
      <c r="AQ56" s="569" t="e">
        <f t="shared" si="21"/>
        <v>#REF!</v>
      </c>
      <c r="AR56" s="671" t="e">
        <f t="shared" si="12"/>
        <v>#REF!</v>
      </c>
      <c r="AS56" s="671" t="e">
        <f t="shared" si="13"/>
        <v>#REF!</v>
      </c>
      <c r="AT56" s="671" t="e">
        <f t="shared" si="14"/>
        <v>#REF!</v>
      </c>
      <c r="AU56" s="569" t="e">
        <f t="shared" si="22"/>
        <v>#REF!</v>
      </c>
      <c r="AV56" s="569" t="e">
        <f t="shared" si="15"/>
        <v>#REF!</v>
      </c>
      <c r="AW56" s="569" t="e">
        <f t="shared" si="29"/>
        <v>#REF!</v>
      </c>
      <c r="AX56" s="569" t="e">
        <f t="shared" si="23"/>
        <v>#REF!</v>
      </c>
      <c r="AY56" s="570">
        <v>51</v>
      </c>
      <c r="AZ56" s="114" t="e">
        <f t="shared" si="30"/>
        <v>#REF!</v>
      </c>
      <c r="BA56" s="114" t="e">
        <f t="shared" si="31"/>
        <v>#REF!</v>
      </c>
      <c r="BB56" s="114" t="e">
        <f t="shared" si="16"/>
        <v>#REF!</v>
      </c>
      <c r="BC56" s="114" t="e">
        <f t="shared" si="17"/>
        <v>#REF!</v>
      </c>
      <c r="BD56" s="557"/>
    </row>
    <row r="57" spans="2:56">
      <c r="B57" s="570">
        <v>52</v>
      </c>
      <c r="C57" s="570"/>
      <c r="D57" s="570"/>
      <c r="E57" s="570"/>
      <c r="F57" s="570"/>
      <c r="G57" s="570" t="e">
        <f t="shared" si="18"/>
        <v>#REF!</v>
      </c>
      <c r="H57" s="570">
        <f t="shared" si="27"/>
        <v>209</v>
      </c>
      <c r="I57" s="570">
        <f t="shared" si="27"/>
        <v>25</v>
      </c>
      <c r="J57" s="570">
        <f t="shared" si="27"/>
        <v>4</v>
      </c>
      <c r="K57" s="570">
        <f t="shared" si="24"/>
        <v>238</v>
      </c>
      <c r="L57" s="569" t="e">
        <f>IF(K57&gt;200,#REF!,IF(FCR5a!K57&gt;150,#REF!,IF(K57&gt;100,#REF!,IF(FCR5a!K57&gt;50,#REF!,#REF!))))*K57*$E$1</f>
        <v>#REF!</v>
      </c>
      <c r="M57" s="569" t="e">
        <f>IF(H57&gt;200,#REF!,IF(FCR5a!H57&gt;150,#REF!,IF(H57&gt;100,#REF!,IF(FCR5a!H57&gt;50,#REF!,#REF!))))*H57*$E$1</f>
        <v>#REF!</v>
      </c>
      <c r="N57" s="569" t="e">
        <f>IF(I57&gt;200,#REF!,IF(FCR5a!I57&gt;150,#REF!,IF(I57&gt;100,#REF!,IF(FCR5a!I57&gt;50,#REF!,#REF!))))*I57*$E$1</f>
        <v>#REF!</v>
      </c>
      <c r="O57" s="569" t="e">
        <f>IF(J57&gt;200,#REF!,IF(FCR5a!J57&gt;150,#REF!,IF(J57&gt;100,#REF!,IF(FCR5a!J57&gt;50,#REF!,#REF!))))*J57*$E$1</f>
        <v>#REF!</v>
      </c>
      <c r="P57" s="569">
        <f>+IF(K57&gt;200,S_!$F$5,IF(FCR5a!K57&gt;150,S_!#REF!,IF(FCR5a!K57&gt;100,S_!#REF!,IF(FCR5a!K57&gt;50,S_!#REF!,S_!#REF!))))*K57*$E$1</f>
        <v>0</v>
      </c>
      <c r="Q57" s="569">
        <f>+IF(K57&gt;200,S_!$F$5,IF(FCR5a!K57&gt;150,S_!#REF!,IF(FCR5a!K57&gt;100,S_!#REF!,IF(FCR5a!K57&gt;50,S_!#REF!,S_!#REF!))))*IF(K57&gt;200,S_!$F$9,IF(FCR5a!K57&gt;150,S_!#REF!,IF(FCR5a!K57&gt;100,S_!#REF!,IF(FCR5a!K57&gt;50,S_!#REF!,S_!#REF!))))*K57*$E$1</f>
        <v>0</v>
      </c>
      <c r="R57" s="569" t="e">
        <f>+IF(K57&gt;200,S_!$F$5,IF(FCR5a!K57&gt;150,S_!#REF!,IF(FCR5a!K57&gt;100,S_!#REF!,IF(FCR5a!K57&gt;50,S_!#REF!,S_!#REF!))))*IF(K57&gt;200,S_!#REF!,IF(FCR5a!K57&gt;150,S_!#REF!,IF(FCR5a!K57&gt;100,S_!#REF!,IF(FCR5a!K57&gt;50,S_!#REF!,S_!#REF!))))*K57*$E$1</f>
        <v>#REF!</v>
      </c>
      <c r="S57" s="569" t="e">
        <f>+IF(K57&gt;200,S_!$F$5,IF(FCR5a!K57&gt;150,S_!#REF!,IF(FCR5a!K57&gt;100,S_!#REF!,IF(FCR5a!K57&gt;50,S_!#REF!,S_!#REF!))))*IF(K57&gt;200,S_!#REF!,IF(FCR5a!K57&gt;150,S_!#REF!,IF(FCR5a!K57&gt;100,S_!#REF!,IF(FCR5a!K57&gt;50,S_!#REF!,S_!#REF!))))*K57*$E$1</f>
        <v>#REF!</v>
      </c>
      <c r="T57" s="569">
        <f>+IF(K57&gt;200,S_!$F$5,IF(FCR5a!K57&gt;150,S_!#REF!,IF(FCR5a!K57&gt;100,S_!#REF!,IF(FCR5a!K57&gt;50,S_!#REF!,S_!#REF!))))*IF(K57&gt;200,S_!$F$22,IF(FCR5a!K57&gt;150,S_!#REF!,IF(FCR5a!K57&gt;100,S_!#REF!,IF(FCR5a!K57&gt;50,S_!#REF!,S_!#REF!))))*K57*$E$1</f>
        <v>0</v>
      </c>
      <c r="U57" s="569"/>
      <c r="V57" s="569" t="e">
        <f>SUM(D57:F57)*#REF!/(60-B57)</f>
        <v>#REF!</v>
      </c>
      <c r="W57" s="569" t="e">
        <f t="shared" si="28"/>
        <v>#REF!</v>
      </c>
      <c r="X57" s="569"/>
      <c r="Y57" s="569"/>
      <c r="Z57" s="569" t="e">
        <f>IF(H57&gt;200,#REF!,IF(FCR5a!H57&gt;150,#REF!,IF(FCR5a!H57&gt;100,#REF!,IF(FCR5a!H57&gt;50,#REF!,#REF!))))*H57</f>
        <v>#REF!</v>
      </c>
      <c r="AA57" s="569" t="e">
        <f>IF(I57&gt;200,#REF!,IF(FCR5a!I57&gt;150,#REF!,IF(FCR5a!I57&gt;100,#REF!,IF(FCR5a!I57&gt;50,#REF!,#REF!))))*I57</f>
        <v>#REF!</v>
      </c>
      <c r="AB57" s="569" t="e">
        <f>IF(J57&gt;200,#REF!,IF(FCR5a!J57&gt;150,#REF!,IF(FCR5a!J57&gt;100,#REF!,IF(FCR5a!J57&gt;50,#REF!,#REF!))))*J57</f>
        <v>#REF!</v>
      </c>
      <c r="AC57" s="569" t="e">
        <f>IF(H57&gt;200,#REF!,IF(FCR5a!H57&gt;150,#REF!,IF(FCR5a!H57&gt;100,#REF!,IF(FCR5a!H57&gt;50,#REF!,#REF!))))*H57</f>
        <v>#REF!</v>
      </c>
      <c r="AD57" s="569" t="e">
        <f>IF(I57&gt;200,#REF!,IF(FCR5a!I57&gt;150,#REF!,IF(FCR5a!I57&gt;100,#REF!,IF(FCR5a!I57&gt;50,#REF!,#REF!))))*I57</f>
        <v>#REF!</v>
      </c>
      <c r="AE57" s="569" t="e">
        <f>IF(J57&gt;200,#REF!,IF(FCR5a!J57&gt;150,#REF!,IF(FCR5a!J57&gt;100,#REF!,IF(FCR5a!J57&gt;50,#REF!,#REF!))))*J57</f>
        <v>#REF!</v>
      </c>
      <c r="AF57" s="671" t="e">
        <f t="shared" si="3"/>
        <v>#REF!</v>
      </c>
      <c r="AG57" s="671">
        <f t="shared" si="4"/>
        <v>0</v>
      </c>
      <c r="AH57" s="569" t="e">
        <f t="shared" si="5"/>
        <v>#REF!</v>
      </c>
      <c r="AI57" s="569" t="e">
        <f t="shared" si="19"/>
        <v>#REF!</v>
      </c>
      <c r="AJ57" s="569" t="e">
        <f t="shared" si="6"/>
        <v>#REF!</v>
      </c>
      <c r="AK57" s="671">
        <f t="shared" si="7"/>
        <v>0</v>
      </c>
      <c r="AL57" s="569" t="e">
        <f t="shared" si="8"/>
        <v>#REF!</v>
      </c>
      <c r="AM57" s="569" t="e">
        <f t="shared" si="20"/>
        <v>#REF!</v>
      </c>
      <c r="AN57" s="671" t="e">
        <f t="shared" si="9"/>
        <v>#REF!</v>
      </c>
      <c r="AO57" s="671" t="e">
        <f t="shared" si="10"/>
        <v>#REF!</v>
      </c>
      <c r="AP57" s="569" t="e">
        <f t="shared" si="11"/>
        <v>#REF!</v>
      </c>
      <c r="AQ57" s="569" t="e">
        <f t="shared" si="21"/>
        <v>#REF!</v>
      </c>
      <c r="AR57" s="671" t="e">
        <f t="shared" si="12"/>
        <v>#REF!</v>
      </c>
      <c r="AS57" s="671" t="e">
        <f t="shared" si="13"/>
        <v>#REF!</v>
      </c>
      <c r="AT57" s="671" t="e">
        <f t="shared" si="14"/>
        <v>#REF!</v>
      </c>
      <c r="AU57" s="569" t="e">
        <f t="shared" si="22"/>
        <v>#REF!</v>
      </c>
      <c r="AV57" s="569" t="e">
        <f t="shared" si="15"/>
        <v>#REF!</v>
      </c>
      <c r="AW57" s="569" t="e">
        <f t="shared" si="29"/>
        <v>#REF!</v>
      </c>
      <c r="AX57" s="569" t="e">
        <f t="shared" si="23"/>
        <v>#REF!</v>
      </c>
      <c r="AY57" s="570">
        <v>52</v>
      </c>
      <c r="AZ57" s="114" t="e">
        <f t="shared" si="30"/>
        <v>#REF!</v>
      </c>
      <c r="BA57" s="114" t="e">
        <f t="shared" si="31"/>
        <v>#REF!</v>
      </c>
      <c r="BB57" s="114" t="e">
        <f t="shared" si="16"/>
        <v>#REF!</v>
      </c>
      <c r="BC57" s="114" t="e">
        <f t="shared" si="17"/>
        <v>#REF!</v>
      </c>
      <c r="BD57" s="557"/>
    </row>
    <row r="58" spans="2:56">
      <c r="B58" s="570">
        <v>53</v>
      </c>
      <c r="C58" s="570"/>
      <c r="D58" s="570"/>
      <c r="E58" s="570"/>
      <c r="F58" s="570"/>
      <c r="G58" s="570" t="e">
        <f t="shared" si="18"/>
        <v>#REF!</v>
      </c>
      <c r="H58" s="570">
        <f t="shared" si="27"/>
        <v>209</v>
      </c>
      <c r="I58" s="570">
        <f t="shared" si="27"/>
        <v>25</v>
      </c>
      <c r="J58" s="570">
        <f t="shared" si="27"/>
        <v>4</v>
      </c>
      <c r="K58" s="570">
        <f t="shared" si="24"/>
        <v>238</v>
      </c>
      <c r="L58" s="569" t="e">
        <f>IF(K58&gt;200,#REF!,IF(FCR5a!K58&gt;150,#REF!,IF(K58&gt;100,#REF!,IF(FCR5a!K58&gt;50,#REF!,#REF!))))*K58*$E$1</f>
        <v>#REF!</v>
      </c>
      <c r="M58" s="569" t="e">
        <f>IF(H58&gt;200,#REF!,IF(FCR5a!H58&gt;150,#REF!,IF(H58&gt;100,#REF!,IF(FCR5a!H58&gt;50,#REF!,#REF!))))*H58*$E$1</f>
        <v>#REF!</v>
      </c>
      <c r="N58" s="569" t="e">
        <f>IF(I58&gt;200,#REF!,IF(FCR5a!I58&gt;150,#REF!,IF(I58&gt;100,#REF!,IF(FCR5a!I58&gt;50,#REF!,#REF!))))*I58*$E$1</f>
        <v>#REF!</v>
      </c>
      <c r="O58" s="569" t="e">
        <f>IF(J58&gt;200,#REF!,IF(FCR5a!J58&gt;150,#REF!,IF(J58&gt;100,#REF!,IF(FCR5a!J58&gt;50,#REF!,#REF!))))*J58*$E$1</f>
        <v>#REF!</v>
      </c>
      <c r="P58" s="569">
        <f>+IF(K58&gt;200,S_!$F$5,IF(FCR5a!K58&gt;150,S_!#REF!,IF(FCR5a!K58&gt;100,S_!#REF!,IF(FCR5a!K58&gt;50,S_!#REF!,S_!#REF!))))*K58*$E$1</f>
        <v>0</v>
      </c>
      <c r="Q58" s="569">
        <f>+IF(K58&gt;200,S_!$F$5,IF(FCR5a!K58&gt;150,S_!#REF!,IF(FCR5a!K58&gt;100,S_!#REF!,IF(FCR5a!K58&gt;50,S_!#REF!,S_!#REF!))))*IF(K58&gt;200,S_!$F$9,IF(FCR5a!K58&gt;150,S_!#REF!,IF(FCR5a!K58&gt;100,S_!#REF!,IF(FCR5a!K58&gt;50,S_!#REF!,S_!#REF!))))*K58*$E$1</f>
        <v>0</v>
      </c>
      <c r="R58" s="569" t="e">
        <f>+IF(K58&gt;200,S_!$F$5,IF(FCR5a!K58&gt;150,S_!#REF!,IF(FCR5a!K58&gt;100,S_!#REF!,IF(FCR5a!K58&gt;50,S_!#REF!,S_!#REF!))))*IF(K58&gt;200,S_!#REF!,IF(FCR5a!K58&gt;150,S_!#REF!,IF(FCR5a!K58&gt;100,S_!#REF!,IF(FCR5a!K58&gt;50,S_!#REF!,S_!#REF!))))*K58*$E$1</f>
        <v>#REF!</v>
      </c>
      <c r="S58" s="569" t="e">
        <f>+IF(K58&gt;200,S_!$F$5,IF(FCR5a!K58&gt;150,S_!#REF!,IF(FCR5a!K58&gt;100,S_!#REF!,IF(FCR5a!K58&gt;50,S_!#REF!,S_!#REF!))))*IF(K58&gt;200,S_!#REF!,IF(FCR5a!K58&gt;150,S_!#REF!,IF(FCR5a!K58&gt;100,S_!#REF!,IF(FCR5a!K58&gt;50,S_!#REF!,S_!#REF!))))*K58*$E$1</f>
        <v>#REF!</v>
      </c>
      <c r="T58" s="569">
        <f>+IF(K58&gt;200,S_!$F$5,IF(FCR5a!K58&gt;150,S_!#REF!,IF(FCR5a!K58&gt;100,S_!#REF!,IF(FCR5a!K58&gt;50,S_!#REF!,S_!#REF!))))*IF(K58&gt;200,S_!$F$22,IF(FCR5a!K58&gt;150,S_!#REF!,IF(FCR5a!K58&gt;100,S_!#REF!,IF(FCR5a!K58&gt;50,S_!#REF!,S_!#REF!))))*K58*$E$1</f>
        <v>0</v>
      </c>
      <c r="U58" s="569"/>
      <c r="V58" s="569" t="e">
        <f>SUM(D58:F58)*#REF!/(60-B58)</f>
        <v>#REF!</v>
      </c>
      <c r="W58" s="569" t="e">
        <f t="shared" si="28"/>
        <v>#REF!</v>
      </c>
      <c r="X58" s="569"/>
      <c r="Y58" s="569"/>
      <c r="Z58" s="569" t="e">
        <f>IF(H58&gt;200,#REF!,IF(FCR5a!H58&gt;150,#REF!,IF(FCR5a!H58&gt;100,#REF!,IF(FCR5a!H58&gt;50,#REF!,#REF!))))*H58</f>
        <v>#REF!</v>
      </c>
      <c r="AA58" s="569" t="e">
        <f>IF(I58&gt;200,#REF!,IF(FCR5a!I58&gt;150,#REF!,IF(FCR5a!I58&gt;100,#REF!,IF(FCR5a!I58&gt;50,#REF!,#REF!))))*I58</f>
        <v>#REF!</v>
      </c>
      <c r="AB58" s="569" t="e">
        <f>IF(J58&gt;200,#REF!,IF(FCR5a!J58&gt;150,#REF!,IF(FCR5a!J58&gt;100,#REF!,IF(FCR5a!J58&gt;50,#REF!,#REF!))))*J58</f>
        <v>#REF!</v>
      </c>
      <c r="AC58" s="569" t="e">
        <f>IF(H58&gt;200,#REF!,IF(FCR5a!H58&gt;150,#REF!,IF(FCR5a!H58&gt;100,#REF!,IF(FCR5a!H58&gt;50,#REF!,#REF!))))*H58</f>
        <v>#REF!</v>
      </c>
      <c r="AD58" s="569" t="e">
        <f>IF(I58&gt;200,#REF!,IF(FCR5a!I58&gt;150,#REF!,IF(FCR5a!I58&gt;100,#REF!,IF(FCR5a!I58&gt;50,#REF!,#REF!))))*I58</f>
        <v>#REF!</v>
      </c>
      <c r="AE58" s="569" t="e">
        <f>IF(J58&gt;200,#REF!,IF(FCR5a!J58&gt;150,#REF!,IF(FCR5a!J58&gt;100,#REF!,IF(FCR5a!J58&gt;50,#REF!,#REF!))))*J58</f>
        <v>#REF!</v>
      </c>
      <c r="AF58" s="671" t="e">
        <f t="shared" si="3"/>
        <v>#REF!</v>
      </c>
      <c r="AG58" s="671">
        <f t="shared" si="4"/>
        <v>0</v>
      </c>
      <c r="AH58" s="569" t="e">
        <f t="shared" si="5"/>
        <v>#REF!</v>
      </c>
      <c r="AI58" s="569" t="e">
        <f t="shared" si="19"/>
        <v>#REF!</v>
      </c>
      <c r="AJ58" s="569" t="e">
        <f t="shared" si="6"/>
        <v>#REF!</v>
      </c>
      <c r="AK58" s="671">
        <f t="shared" si="7"/>
        <v>0</v>
      </c>
      <c r="AL58" s="569" t="e">
        <f t="shared" si="8"/>
        <v>#REF!</v>
      </c>
      <c r="AM58" s="569" t="e">
        <f t="shared" si="20"/>
        <v>#REF!</v>
      </c>
      <c r="AN58" s="671" t="e">
        <f t="shared" si="9"/>
        <v>#REF!</v>
      </c>
      <c r="AO58" s="671" t="e">
        <f t="shared" si="10"/>
        <v>#REF!</v>
      </c>
      <c r="AP58" s="569" t="e">
        <f t="shared" si="11"/>
        <v>#REF!</v>
      </c>
      <c r="AQ58" s="569" t="e">
        <f t="shared" si="21"/>
        <v>#REF!</v>
      </c>
      <c r="AR58" s="671" t="e">
        <f t="shared" si="12"/>
        <v>#REF!</v>
      </c>
      <c r="AS58" s="671" t="e">
        <f t="shared" si="13"/>
        <v>#REF!</v>
      </c>
      <c r="AT58" s="671" t="e">
        <f t="shared" si="14"/>
        <v>#REF!</v>
      </c>
      <c r="AU58" s="569" t="e">
        <f t="shared" si="22"/>
        <v>#REF!</v>
      </c>
      <c r="AV58" s="569" t="e">
        <f t="shared" si="15"/>
        <v>#REF!</v>
      </c>
      <c r="AW58" s="569" t="e">
        <f t="shared" si="29"/>
        <v>#REF!</v>
      </c>
      <c r="AX58" s="569" t="e">
        <f t="shared" si="23"/>
        <v>#REF!</v>
      </c>
      <c r="AY58" s="570">
        <v>53</v>
      </c>
      <c r="AZ58" s="114" t="e">
        <f t="shared" si="30"/>
        <v>#REF!</v>
      </c>
      <c r="BA58" s="114" t="e">
        <f t="shared" si="31"/>
        <v>#REF!</v>
      </c>
      <c r="BB58" s="114" t="e">
        <f t="shared" si="16"/>
        <v>#REF!</v>
      </c>
      <c r="BC58" s="114" t="e">
        <f t="shared" si="17"/>
        <v>#REF!</v>
      </c>
      <c r="BD58" s="557"/>
    </row>
    <row r="59" spans="2:56">
      <c r="B59" s="570">
        <v>54</v>
      </c>
      <c r="C59" s="570"/>
      <c r="D59" s="570"/>
      <c r="E59" s="570"/>
      <c r="F59" s="570"/>
      <c r="G59" s="570" t="e">
        <f t="shared" si="18"/>
        <v>#REF!</v>
      </c>
      <c r="H59" s="570">
        <f t="shared" si="27"/>
        <v>209</v>
      </c>
      <c r="I59" s="570">
        <f t="shared" si="27"/>
        <v>25</v>
      </c>
      <c r="J59" s="570">
        <f t="shared" si="27"/>
        <v>4</v>
      </c>
      <c r="K59" s="570">
        <f t="shared" si="24"/>
        <v>238</v>
      </c>
      <c r="L59" s="569" t="e">
        <f>IF(K59&gt;200,#REF!,IF(FCR5a!K59&gt;150,#REF!,IF(K59&gt;100,#REF!,IF(FCR5a!K59&gt;50,#REF!,#REF!))))*K59*$E$1</f>
        <v>#REF!</v>
      </c>
      <c r="M59" s="569" t="e">
        <f>IF(H59&gt;200,#REF!,IF(FCR5a!H59&gt;150,#REF!,IF(H59&gt;100,#REF!,IF(FCR5a!H59&gt;50,#REF!,#REF!))))*H59*$E$1</f>
        <v>#REF!</v>
      </c>
      <c r="N59" s="569" t="e">
        <f>IF(I59&gt;200,#REF!,IF(FCR5a!I59&gt;150,#REF!,IF(I59&gt;100,#REF!,IF(FCR5a!I59&gt;50,#REF!,#REF!))))*I59*$E$1</f>
        <v>#REF!</v>
      </c>
      <c r="O59" s="569" t="e">
        <f>IF(J59&gt;200,#REF!,IF(FCR5a!J59&gt;150,#REF!,IF(J59&gt;100,#REF!,IF(FCR5a!J59&gt;50,#REF!,#REF!))))*J59*$E$1</f>
        <v>#REF!</v>
      </c>
      <c r="P59" s="569">
        <f>+IF(K59&gt;200,S_!$F$5,IF(FCR5a!K59&gt;150,S_!#REF!,IF(FCR5a!K59&gt;100,S_!#REF!,IF(FCR5a!K59&gt;50,S_!#REF!,S_!#REF!))))*K59*$E$1</f>
        <v>0</v>
      </c>
      <c r="Q59" s="569">
        <f>+IF(K59&gt;200,S_!$F$5,IF(FCR5a!K59&gt;150,S_!#REF!,IF(FCR5a!K59&gt;100,S_!#REF!,IF(FCR5a!K59&gt;50,S_!#REF!,S_!#REF!))))*IF(K59&gt;200,S_!$F$9,IF(FCR5a!K59&gt;150,S_!#REF!,IF(FCR5a!K59&gt;100,S_!#REF!,IF(FCR5a!K59&gt;50,S_!#REF!,S_!#REF!))))*K59*$E$1</f>
        <v>0</v>
      </c>
      <c r="R59" s="569" t="e">
        <f>+IF(K59&gt;200,S_!$F$5,IF(FCR5a!K59&gt;150,S_!#REF!,IF(FCR5a!K59&gt;100,S_!#REF!,IF(FCR5a!K59&gt;50,S_!#REF!,S_!#REF!))))*IF(K59&gt;200,S_!#REF!,IF(FCR5a!K59&gt;150,S_!#REF!,IF(FCR5a!K59&gt;100,S_!#REF!,IF(FCR5a!K59&gt;50,S_!#REF!,S_!#REF!))))*K59*$E$1</f>
        <v>#REF!</v>
      </c>
      <c r="S59" s="569" t="e">
        <f>+IF(K59&gt;200,S_!$F$5,IF(FCR5a!K59&gt;150,S_!#REF!,IF(FCR5a!K59&gt;100,S_!#REF!,IF(FCR5a!K59&gt;50,S_!#REF!,S_!#REF!))))*IF(K59&gt;200,S_!#REF!,IF(FCR5a!K59&gt;150,S_!#REF!,IF(FCR5a!K59&gt;100,S_!#REF!,IF(FCR5a!K59&gt;50,S_!#REF!,S_!#REF!))))*K59*$E$1</f>
        <v>#REF!</v>
      </c>
      <c r="T59" s="569">
        <f>+IF(K59&gt;200,S_!$F$5,IF(FCR5a!K59&gt;150,S_!#REF!,IF(FCR5a!K59&gt;100,S_!#REF!,IF(FCR5a!K59&gt;50,S_!#REF!,S_!#REF!))))*IF(K59&gt;200,S_!$F$22,IF(FCR5a!K59&gt;150,S_!#REF!,IF(FCR5a!K59&gt;100,S_!#REF!,IF(FCR5a!K59&gt;50,S_!#REF!,S_!#REF!))))*K59*$E$1</f>
        <v>0</v>
      </c>
      <c r="U59" s="569"/>
      <c r="V59" s="569" t="e">
        <f>SUM(D59:F59)*#REF!/(60-B59)</f>
        <v>#REF!</v>
      </c>
      <c r="W59" s="569" t="e">
        <f t="shared" si="28"/>
        <v>#REF!</v>
      </c>
      <c r="X59" s="569"/>
      <c r="Y59" s="569"/>
      <c r="Z59" s="569" t="e">
        <f>IF(H59&gt;200,#REF!,IF(FCR5a!H59&gt;150,#REF!,IF(FCR5a!H59&gt;100,#REF!,IF(FCR5a!H59&gt;50,#REF!,#REF!))))*H59</f>
        <v>#REF!</v>
      </c>
      <c r="AA59" s="569" t="e">
        <f>IF(I59&gt;200,#REF!,IF(FCR5a!I59&gt;150,#REF!,IF(FCR5a!I59&gt;100,#REF!,IF(FCR5a!I59&gt;50,#REF!,#REF!))))*I59</f>
        <v>#REF!</v>
      </c>
      <c r="AB59" s="569" t="e">
        <f>IF(J59&gt;200,#REF!,IF(FCR5a!J59&gt;150,#REF!,IF(FCR5a!J59&gt;100,#REF!,IF(FCR5a!J59&gt;50,#REF!,#REF!))))*J59</f>
        <v>#REF!</v>
      </c>
      <c r="AC59" s="569" t="e">
        <f>IF(H59&gt;200,#REF!,IF(FCR5a!H59&gt;150,#REF!,IF(FCR5a!H59&gt;100,#REF!,IF(FCR5a!H59&gt;50,#REF!,#REF!))))*H59</f>
        <v>#REF!</v>
      </c>
      <c r="AD59" s="569" t="e">
        <f>IF(I59&gt;200,#REF!,IF(FCR5a!I59&gt;150,#REF!,IF(FCR5a!I59&gt;100,#REF!,IF(FCR5a!I59&gt;50,#REF!,#REF!))))*I59</f>
        <v>#REF!</v>
      </c>
      <c r="AE59" s="569" t="e">
        <f>IF(J59&gt;200,#REF!,IF(FCR5a!J59&gt;150,#REF!,IF(FCR5a!J59&gt;100,#REF!,IF(FCR5a!J59&gt;50,#REF!,#REF!))))*J59</f>
        <v>#REF!</v>
      </c>
      <c r="AF59" s="671" t="e">
        <f t="shared" si="3"/>
        <v>#REF!</v>
      </c>
      <c r="AG59" s="671">
        <f t="shared" si="4"/>
        <v>0</v>
      </c>
      <c r="AH59" s="569" t="e">
        <f t="shared" si="5"/>
        <v>#REF!</v>
      </c>
      <c r="AI59" s="569" t="e">
        <f t="shared" si="19"/>
        <v>#REF!</v>
      </c>
      <c r="AJ59" s="569" t="e">
        <f t="shared" si="6"/>
        <v>#REF!</v>
      </c>
      <c r="AK59" s="671">
        <f t="shared" si="7"/>
        <v>0</v>
      </c>
      <c r="AL59" s="569" t="e">
        <f t="shared" si="8"/>
        <v>#REF!</v>
      </c>
      <c r="AM59" s="569" t="e">
        <f t="shared" si="20"/>
        <v>#REF!</v>
      </c>
      <c r="AN59" s="671" t="e">
        <f t="shared" si="9"/>
        <v>#REF!</v>
      </c>
      <c r="AO59" s="671" t="e">
        <f t="shared" si="10"/>
        <v>#REF!</v>
      </c>
      <c r="AP59" s="569" t="e">
        <f t="shared" si="11"/>
        <v>#REF!</v>
      </c>
      <c r="AQ59" s="569" t="e">
        <f t="shared" si="21"/>
        <v>#REF!</v>
      </c>
      <c r="AR59" s="671" t="e">
        <f t="shared" si="12"/>
        <v>#REF!</v>
      </c>
      <c r="AS59" s="671" t="e">
        <f t="shared" si="13"/>
        <v>#REF!</v>
      </c>
      <c r="AT59" s="671" t="e">
        <f t="shared" si="14"/>
        <v>#REF!</v>
      </c>
      <c r="AU59" s="569" t="e">
        <f t="shared" si="22"/>
        <v>#REF!</v>
      </c>
      <c r="AV59" s="569" t="e">
        <f t="shared" si="15"/>
        <v>#REF!</v>
      </c>
      <c r="AW59" s="569" t="e">
        <f t="shared" si="29"/>
        <v>#REF!</v>
      </c>
      <c r="AX59" s="569" t="e">
        <f t="shared" si="23"/>
        <v>#REF!</v>
      </c>
      <c r="AY59" s="570">
        <v>54</v>
      </c>
      <c r="AZ59" s="114" t="e">
        <f t="shared" si="30"/>
        <v>#REF!</v>
      </c>
      <c r="BA59" s="114" t="e">
        <f t="shared" si="31"/>
        <v>#REF!</v>
      </c>
      <c r="BB59" s="114" t="e">
        <f t="shared" si="16"/>
        <v>#REF!</v>
      </c>
      <c r="BC59" s="114" t="e">
        <f t="shared" si="17"/>
        <v>#REF!</v>
      </c>
      <c r="BD59" s="557"/>
    </row>
    <row r="60" spans="2:56">
      <c r="B60" s="570">
        <v>55</v>
      </c>
      <c r="C60" s="570"/>
      <c r="D60" s="570"/>
      <c r="E60" s="570"/>
      <c r="F60" s="570"/>
      <c r="G60" s="570" t="e">
        <f t="shared" si="18"/>
        <v>#REF!</v>
      </c>
      <c r="H60" s="570">
        <f t="shared" si="27"/>
        <v>209</v>
      </c>
      <c r="I60" s="570">
        <f t="shared" si="27"/>
        <v>25</v>
      </c>
      <c r="J60" s="570">
        <f t="shared" si="27"/>
        <v>4</v>
      </c>
      <c r="K60" s="570">
        <f t="shared" si="24"/>
        <v>238</v>
      </c>
      <c r="L60" s="569" t="e">
        <f>IF(K60&gt;200,#REF!,IF(FCR5a!K60&gt;150,#REF!,IF(K60&gt;100,#REF!,IF(FCR5a!K60&gt;50,#REF!,#REF!))))*K60*$E$1</f>
        <v>#REF!</v>
      </c>
      <c r="M60" s="569" t="e">
        <f>IF(H60&gt;200,#REF!,IF(FCR5a!H60&gt;150,#REF!,IF(H60&gt;100,#REF!,IF(FCR5a!H60&gt;50,#REF!,#REF!))))*H60*$E$1</f>
        <v>#REF!</v>
      </c>
      <c r="N60" s="569" t="e">
        <f>IF(I60&gt;200,#REF!,IF(FCR5a!I60&gt;150,#REF!,IF(I60&gt;100,#REF!,IF(FCR5a!I60&gt;50,#REF!,#REF!))))*I60*$E$1</f>
        <v>#REF!</v>
      </c>
      <c r="O60" s="569" t="e">
        <f>IF(J60&gt;200,#REF!,IF(FCR5a!J60&gt;150,#REF!,IF(J60&gt;100,#REF!,IF(FCR5a!J60&gt;50,#REF!,#REF!))))*J60*$E$1</f>
        <v>#REF!</v>
      </c>
      <c r="P60" s="569">
        <f>+IF(K60&gt;200,S_!$F$5,IF(FCR5a!K60&gt;150,S_!#REF!,IF(FCR5a!K60&gt;100,S_!#REF!,IF(FCR5a!K60&gt;50,S_!#REF!,S_!#REF!))))*K60*$E$1</f>
        <v>0</v>
      </c>
      <c r="Q60" s="569">
        <f>+IF(K60&gt;200,S_!$F$5,IF(FCR5a!K60&gt;150,S_!#REF!,IF(FCR5a!K60&gt;100,S_!#REF!,IF(FCR5a!K60&gt;50,S_!#REF!,S_!#REF!))))*IF(K60&gt;200,S_!$F$9,IF(FCR5a!K60&gt;150,S_!#REF!,IF(FCR5a!K60&gt;100,S_!#REF!,IF(FCR5a!K60&gt;50,S_!#REF!,S_!#REF!))))*K60*$E$1</f>
        <v>0</v>
      </c>
      <c r="R60" s="569" t="e">
        <f>+IF(K60&gt;200,S_!$F$5,IF(FCR5a!K60&gt;150,S_!#REF!,IF(FCR5a!K60&gt;100,S_!#REF!,IF(FCR5a!K60&gt;50,S_!#REF!,S_!#REF!))))*IF(K60&gt;200,S_!#REF!,IF(FCR5a!K60&gt;150,S_!#REF!,IF(FCR5a!K60&gt;100,S_!#REF!,IF(FCR5a!K60&gt;50,S_!#REF!,S_!#REF!))))*K60*$E$1</f>
        <v>#REF!</v>
      </c>
      <c r="S60" s="569" t="e">
        <f>+IF(K60&gt;200,S_!$F$5,IF(FCR5a!K60&gt;150,S_!#REF!,IF(FCR5a!K60&gt;100,S_!#REF!,IF(FCR5a!K60&gt;50,S_!#REF!,S_!#REF!))))*IF(K60&gt;200,S_!#REF!,IF(FCR5a!K60&gt;150,S_!#REF!,IF(FCR5a!K60&gt;100,S_!#REF!,IF(FCR5a!K60&gt;50,S_!#REF!,S_!#REF!))))*K60*$E$1</f>
        <v>#REF!</v>
      </c>
      <c r="T60" s="569">
        <f>+IF(K60&gt;200,S_!$F$5,IF(FCR5a!K60&gt;150,S_!#REF!,IF(FCR5a!K60&gt;100,S_!#REF!,IF(FCR5a!K60&gt;50,S_!#REF!,S_!#REF!))))*IF(K60&gt;200,S_!$F$22,IF(FCR5a!K60&gt;150,S_!#REF!,IF(FCR5a!K60&gt;100,S_!#REF!,IF(FCR5a!K60&gt;50,S_!#REF!,S_!#REF!))))*K60*$E$1</f>
        <v>0</v>
      </c>
      <c r="U60" s="569"/>
      <c r="V60" s="569" t="e">
        <f>SUM(D60:F60)*#REF!/(60-B60)</f>
        <v>#REF!</v>
      </c>
      <c r="W60" s="569" t="e">
        <f t="shared" si="28"/>
        <v>#REF!</v>
      </c>
      <c r="X60" s="569"/>
      <c r="Y60" s="569"/>
      <c r="Z60" s="569" t="e">
        <f>IF(H60&gt;200,#REF!,IF(FCR5a!H60&gt;150,#REF!,IF(FCR5a!H60&gt;100,#REF!,IF(FCR5a!H60&gt;50,#REF!,#REF!))))*H60</f>
        <v>#REF!</v>
      </c>
      <c r="AA60" s="569" t="e">
        <f>IF(I60&gt;200,#REF!,IF(FCR5a!I60&gt;150,#REF!,IF(FCR5a!I60&gt;100,#REF!,IF(FCR5a!I60&gt;50,#REF!,#REF!))))*I60</f>
        <v>#REF!</v>
      </c>
      <c r="AB60" s="569" t="e">
        <f>IF(J60&gt;200,#REF!,IF(FCR5a!J60&gt;150,#REF!,IF(FCR5a!J60&gt;100,#REF!,IF(FCR5a!J60&gt;50,#REF!,#REF!))))*J60</f>
        <v>#REF!</v>
      </c>
      <c r="AC60" s="569" t="e">
        <f>IF(H60&gt;200,#REF!,IF(FCR5a!H60&gt;150,#REF!,IF(FCR5a!H60&gt;100,#REF!,IF(FCR5a!H60&gt;50,#REF!,#REF!))))*H60</f>
        <v>#REF!</v>
      </c>
      <c r="AD60" s="569" t="e">
        <f>IF(I60&gt;200,#REF!,IF(FCR5a!I60&gt;150,#REF!,IF(FCR5a!I60&gt;100,#REF!,IF(FCR5a!I60&gt;50,#REF!,#REF!))))*I60</f>
        <v>#REF!</v>
      </c>
      <c r="AE60" s="569" t="e">
        <f>IF(J60&gt;200,#REF!,IF(FCR5a!J60&gt;150,#REF!,IF(FCR5a!J60&gt;100,#REF!,IF(FCR5a!J60&gt;50,#REF!,#REF!))))*J60</f>
        <v>#REF!</v>
      </c>
      <c r="AF60" s="671" t="e">
        <f t="shared" si="3"/>
        <v>#REF!</v>
      </c>
      <c r="AG60" s="671">
        <f t="shared" si="4"/>
        <v>0</v>
      </c>
      <c r="AH60" s="569" t="e">
        <f t="shared" si="5"/>
        <v>#REF!</v>
      </c>
      <c r="AI60" s="569" t="e">
        <f t="shared" si="19"/>
        <v>#REF!</v>
      </c>
      <c r="AJ60" s="569" t="e">
        <f t="shared" si="6"/>
        <v>#REF!</v>
      </c>
      <c r="AK60" s="671">
        <f t="shared" si="7"/>
        <v>0</v>
      </c>
      <c r="AL60" s="569" t="e">
        <f t="shared" si="8"/>
        <v>#REF!</v>
      </c>
      <c r="AM60" s="569" t="e">
        <f t="shared" si="20"/>
        <v>#REF!</v>
      </c>
      <c r="AN60" s="671" t="e">
        <f t="shared" si="9"/>
        <v>#REF!</v>
      </c>
      <c r="AO60" s="671" t="e">
        <f t="shared" si="10"/>
        <v>#REF!</v>
      </c>
      <c r="AP60" s="569" t="e">
        <f t="shared" si="11"/>
        <v>#REF!</v>
      </c>
      <c r="AQ60" s="569" t="e">
        <f t="shared" si="21"/>
        <v>#REF!</v>
      </c>
      <c r="AR60" s="671" t="e">
        <f t="shared" si="12"/>
        <v>#REF!</v>
      </c>
      <c r="AS60" s="671" t="e">
        <f t="shared" si="13"/>
        <v>#REF!</v>
      </c>
      <c r="AT60" s="671" t="e">
        <f t="shared" si="14"/>
        <v>#REF!</v>
      </c>
      <c r="AU60" s="569" t="e">
        <f t="shared" si="22"/>
        <v>#REF!</v>
      </c>
      <c r="AV60" s="569" t="e">
        <f t="shared" si="15"/>
        <v>#REF!</v>
      </c>
      <c r="AW60" s="569" t="e">
        <f t="shared" si="29"/>
        <v>#REF!</v>
      </c>
      <c r="AX60" s="569" t="e">
        <f t="shared" si="23"/>
        <v>#REF!</v>
      </c>
      <c r="AY60" s="570">
        <v>55</v>
      </c>
      <c r="AZ60" s="114" t="e">
        <f t="shared" si="30"/>
        <v>#REF!</v>
      </c>
      <c r="BA60" s="114" t="e">
        <f t="shared" si="31"/>
        <v>#REF!</v>
      </c>
      <c r="BB60" s="114" t="e">
        <f t="shared" si="16"/>
        <v>#REF!</v>
      </c>
      <c r="BC60" s="114" t="e">
        <f t="shared" si="17"/>
        <v>#REF!</v>
      </c>
      <c r="BD60" s="557"/>
    </row>
    <row r="61" spans="2:56">
      <c r="B61" s="570">
        <v>56</v>
      </c>
      <c r="C61" s="570"/>
      <c r="D61" s="570"/>
      <c r="E61" s="570"/>
      <c r="F61" s="570"/>
      <c r="G61" s="570" t="e">
        <f t="shared" si="18"/>
        <v>#REF!</v>
      </c>
      <c r="H61" s="570">
        <f t="shared" si="27"/>
        <v>209</v>
      </c>
      <c r="I61" s="570">
        <f t="shared" si="27"/>
        <v>25</v>
      </c>
      <c r="J61" s="570">
        <f t="shared" si="27"/>
        <v>4</v>
      </c>
      <c r="K61" s="570">
        <f t="shared" si="24"/>
        <v>238</v>
      </c>
      <c r="L61" s="569" t="e">
        <f>IF(K61&gt;200,#REF!,IF(FCR5a!K61&gt;150,#REF!,IF(K61&gt;100,#REF!,IF(FCR5a!K61&gt;50,#REF!,#REF!))))*K61*$E$1</f>
        <v>#REF!</v>
      </c>
      <c r="M61" s="569" t="e">
        <f>IF(H61&gt;200,#REF!,IF(FCR5a!H61&gt;150,#REF!,IF(H61&gt;100,#REF!,IF(FCR5a!H61&gt;50,#REF!,#REF!))))*H61*$E$1</f>
        <v>#REF!</v>
      </c>
      <c r="N61" s="569" t="e">
        <f>IF(I61&gt;200,#REF!,IF(FCR5a!I61&gt;150,#REF!,IF(I61&gt;100,#REF!,IF(FCR5a!I61&gt;50,#REF!,#REF!))))*I61*$E$1</f>
        <v>#REF!</v>
      </c>
      <c r="O61" s="569" t="e">
        <f>IF(J61&gt;200,#REF!,IF(FCR5a!J61&gt;150,#REF!,IF(J61&gt;100,#REF!,IF(FCR5a!J61&gt;50,#REF!,#REF!))))*J61*$E$1</f>
        <v>#REF!</v>
      </c>
      <c r="P61" s="569">
        <f>+IF(K61&gt;200,S_!$F$5,IF(FCR5a!K61&gt;150,S_!#REF!,IF(FCR5a!K61&gt;100,S_!#REF!,IF(FCR5a!K61&gt;50,S_!#REF!,S_!#REF!))))*K61*$E$1</f>
        <v>0</v>
      </c>
      <c r="Q61" s="569">
        <f>+IF(K61&gt;200,S_!$F$5,IF(FCR5a!K61&gt;150,S_!#REF!,IF(FCR5a!K61&gt;100,S_!#REF!,IF(FCR5a!K61&gt;50,S_!#REF!,S_!#REF!))))*IF(K61&gt;200,S_!$F$9,IF(FCR5a!K61&gt;150,S_!#REF!,IF(FCR5a!K61&gt;100,S_!#REF!,IF(FCR5a!K61&gt;50,S_!#REF!,S_!#REF!))))*K61*$E$1</f>
        <v>0</v>
      </c>
      <c r="R61" s="569" t="e">
        <f>+IF(K61&gt;200,S_!$F$5,IF(FCR5a!K61&gt;150,S_!#REF!,IF(FCR5a!K61&gt;100,S_!#REF!,IF(FCR5a!K61&gt;50,S_!#REF!,S_!#REF!))))*IF(K61&gt;200,S_!#REF!,IF(FCR5a!K61&gt;150,S_!#REF!,IF(FCR5a!K61&gt;100,S_!#REF!,IF(FCR5a!K61&gt;50,S_!#REF!,S_!#REF!))))*K61*$E$1</f>
        <v>#REF!</v>
      </c>
      <c r="S61" s="569" t="e">
        <f>+IF(K61&gt;200,S_!$F$5,IF(FCR5a!K61&gt;150,S_!#REF!,IF(FCR5a!K61&gt;100,S_!#REF!,IF(FCR5a!K61&gt;50,S_!#REF!,S_!#REF!))))*IF(K61&gt;200,S_!#REF!,IF(FCR5a!K61&gt;150,S_!#REF!,IF(FCR5a!K61&gt;100,S_!#REF!,IF(FCR5a!K61&gt;50,S_!#REF!,S_!#REF!))))*K61*$E$1</f>
        <v>#REF!</v>
      </c>
      <c r="T61" s="569">
        <f>+IF(K61&gt;200,S_!$F$5,IF(FCR5a!K61&gt;150,S_!#REF!,IF(FCR5a!K61&gt;100,S_!#REF!,IF(FCR5a!K61&gt;50,S_!#REF!,S_!#REF!))))*IF(K61&gt;200,S_!$F$22,IF(FCR5a!K61&gt;150,S_!#REF!,IF(FCR5a!K61&gt;100,S_!#REF!,IF(FCR5a!K61&gt;50,S_!#REF!,S_!#REF!))))*K61*$E$1</f>
        <v>0</v>
      </c>
      <c r="U61" s="569"/>
      <c r="V61" s="569" t="e">
        <f>SUM(D61:F61)*#REF!/(60-B61)</f>
        <v>#REF!</v>
      </c>
      <c r="W61" s="569" t="e">
        <f t="shared" si="28"/>
        <v>#REF!</v>
      </c>
      <c r="X61" s="569"/>
      <c r="Y61" s="569"/>
      <c r="Z61" s="569" t="e">
        <f>IF(H61&gt;200,#REF!,IF(FCR5a!H61&gt;150,#REF!,IF(FCR5a!H61&gt;100,#REF!,IF(FCR5a!H61&gt;50,#REF!,#REF!))))*H61</f>
        <v>#REF!</v>
      </c>
      <c r="AA61" s="569" t="e">
        <f>IF(I61&gt;200,#REF!,IF(FCR5a!I61&gt;150,#REF!,IF(FCR5a!I61&gt;100,#REF!,IF(FCR5a!I61&gt;50,#REF!,#REF!))))*I61</f>
        <v>#REF!</v>
      </c>
      <c r="AB61" s="569" t="e">
        <f>IF(J61&gt;200,#REF!,IF(FCR5a!J61&gt;150,#REF!,IF(FCR5a!J61&gt;100,#REF!,IF(FCR5a!J61&gt;50,#REF!,#REF!))))*J61</f>
        <v>#REF!</v>
      </c>
      <c r="AC61" s="569" t="e">
        <f>IF(H61&gt;200,#REF!,IF(FCR5a!H61&gt;150,#REF!,IF(FCR5a!H61&gt;100,#REF!,IF(FCR5a!H61&gt;50,#REF!,#REF!))))*H61</f>
        <v>#REF!</v>
      </c>
      <c r="AD61" s="569" t="e">
        <f>IF(I61&gt;200,#REF!,IF(FCR5a!I61&gt;150,#REF!,IF(FCR5a!I61&gt;100,#REF!,IF(FCR5a!I61&gt;50,#REF!,#REF!))))*I61</f>
        <v>#REF!</v>
      </c>
      <c r="AE61" s="569" t="e">
        <f>IF(J61&gt;200,#REF!,IF(FCR5a!J61&gt;150,#REF!,IF(FCR5a!J61&gt;100,#REF!,IF(FCR5a!J61&gt;50,#REF!,#REF!))))*J61</f>
        <v>#REF!</v>
      </c>
      <c r="AF61" s="671" t="e">
        <f t="shared" si="3"/>
        <v>#REF!</v>
      </c>
      <c r="AG61" s="671">
        <f t="shared" si="4"/>
        <v>0</v>
      </c>
      <c r="AH61" s="569" t="e">
        <f t="shared" si="5"/>
        <v>#REF!</v>
      </c>
      <c r="AI61" s="569" t="e">
        <f t="shared" si="19"/>
        <v>#REF!</v>
      </c>
      <c r="AJ61" s="569" t="e">
        <f t="shared" si="6"/>
        <v>#REF!</v>
      </c>
      <c r="AK61" s="671">
        <f t="shared" si="7"/>
        <v>0</v>
      </c>
      <c r="AL61" s="569" t="e">
        <f t="shared" si="8"/>
        <v>#REF!</v>
      </c>
      <c r="AM61" s="569" t="e">
        <f t="shared" si="20"/>
        <v>#REF!</v>
      </c>
      <c r="AN61" s="671" t="e">
        <f t="shared" si="9"/>
        <v>#REF!</v>
      </c>
      <c r="AO61" s="671" t="e">
        <f t="shared" si="10"/>
        <v>#REF!</v>
      </c>
      <c r="AP61" s="569" t="e">
        <f t="shared" si="11"/>
        <v>#REF!</v>
      </c>
      <c r="AQ61" s="569" t="e">
        <f t="shared" si="21"/>
        <v>#REF!</v>
      </c>
      <c r="AR61" s="671" t="e">
        <f t="shared" si="12"/>
        <v>#REF!</v>
      </c>
      <c r="AS61" s="671" t="e">
        <f t="shared" si="13"/>
        <v>#REF!</v>
      </c>
      <c r="AT61" s="671" t="e">
        <f t="shared" si="14"/>
        <v>#REF!</v>
      </c>
      <c r="AU61" s="569" t="e">
        <f t="shared" si="22"/>
        <v>#REF!</v>
      </c>
      <c r="AV61" s="569" t="e">
        <f t="shared" si="15"/>
        <v>#REF!</v>
      </c>
      <c r="AW61" s="569" t="e">
        <f t="shared" si="29"/>
        <v>#REF!</v>
      </c>
      <c r="AX61" s="569" t="e">
        <f t="shared" si="23"/>
        <v>#REF!</v>
      </c>
      <c r="AY61" s="570">
        <v>56</v>
      </c>
      <c r="AZ61" s="114" t="e">
        <f t="shared" si="30"/>
        <v>#REF!</v>
      </c>
      <c r="BA61" s="114" t="e">
        <f t="shared" si="31"/>
        <v>#REF!</v>
      </c>
      <c r="BB61" s="114" t="e">
        <f t="shared" si="16"/>
        <v>#REF!</v>
      </c>
      <c r="BC61" s="114" t="e">
        <f t="shared" si="17"/>
        <v>#REF!</v>
      </c>
      <c r="BD61" s="557"/>
    </row>
    <row r="62" spans="2:56">
      <c r="B62" s="570">
        <v>57</v>
      </c>
      <c r="C62" s="570"/>
      <c r="D62" s="570"/>
      <c r="E62" s="570"/>
      <c r="F62" s="570"/>
      <c r="G62" s="570" t="e">
        <f t="shared" si="18"/>
        <v>#REF!</v>
      </c>
      <c r="H62" s="570">
        <f t="shared" si="27"/>
        <v>209</v>
      </c>
      <c r="I62" s="570">
        <f t="shared" si="27"/>
        <v>25</v>
      </c>
      <c r="J62" s="570">
        <f t="shared" si="27"/>
        <v>4</v>
      </c>
      <c r="K62" s="570">
        <f t="shared" si="24"/>
        <v>238</v>
      </c>
      <c r="L62" s="569" t="e">
        <f>IF(K62&gt;200,#REF!,IF(FCR5a!K62&gt;150,#REF!,IF(K62&gt;100,#REF!,IF(FCR5a!K62&gt;50,#REF!,#REF!))))*K62*$E$1</f>
        <v>#REF!</v>
      </c>
      <c r="M62" s="569" t="e">
        <f>IF(H62&gt;200,#REF!,IF(FCR5a!H62&gt;150,#REF!,IF(H62&gt;100,#REF!,IF(FCR5a!H62&gt;50,#REF!,#REF!))))*H62*$E$1</f>
        <v>#REF!</v>
      </c>
      <c r="N62" s="569" t="e">
        <f>IF(I62&gt;200,#REF!,IF(FCR5a!I62&gt;150,#REF!,IF(I62&gt;100,#REF!,IF(FCR5a!I62&gt;50,#REF!,#REF!))))*I62*$E$1</f>
        <v>#REF!</v>
      </c>
      <c r="O62" s="569" t="e">
        <f>IF(J62&gt;200,#REF!,IF(FCR5a!J62&gt;150,#REF!,IF(J62&gt;100,#REF!,IF(FCR5a!J62&gt;50,#REF!,#REF!))))*J62*$E$1</f>
        <v>#REF!</v>
      </c>
      <c r="P62" s="569">
        <f>+IF(K62&gt;200,S_!$F$5,IF(FCR5a!K62&gt;150,S_!#REF!,IF(FCR5a!K62&gt;100,S_!#REF!,IF(FCR5a!K62&gt;50,S_!#REF!,S_!#REF!))))*K62*$E$1</f>
        <v>0</v>
      </c>
      <c r="Q62" s="569">
        <f>+IF(K62&gt;200,S_!$F$5,IF(FCR5a!K62&gt;150,S_!#REF!,IF(FCR5a!K62&gt;100,S_!#REF!,IF(FCR5a!K62&gt;50,S_!#REF!,S_!#REF!))))*IF(K62&gt;200,S_!$F$9,IF(FCR5a!K62&gt;150,S_!#REF!,IF(FCR5a!K62&gt;100,S_!#REF!,IF(FCR5a!K62&gt;50,S_!#REF!,S_!#REF!))))*K62*$E$1</f>
        <v>0</v>
      </c>
      <c r="R62" s="569" t="e">
        <f>+IF(K62&gt;200,S_!$F$5,IF(FCR5a!K62&gt;150,S_!#REF!,IF(FCR5a!K62&gt;100,S_!#REF!,IF(FCR5a!K62&gt;50,S_!#REF!,S_!#REF!))))*IF(K62&gt;200,S_!#REF!,IF(FCR5a!K62&gt;150,S_!#REF!,IF(FCR5a!K62&gt;100,S_!#REF!,IF(FCR5a!K62&gt;50,S_!#REF!,S_!#REF!))))*K62*$E$1</f>
        <v>#REF!</v>
      </c>
      <c r="S62" s="569" t="e">
        <f>+IF(K62&gt;200,S_!$F$5,IF(FCR5a!K62&gt;150,S_!#REF!,IF(FCR5a!K62&gt;100,S_!#REF!,IF(FCR5a!K62&gt;50,S_!#REF!,S_!#REF!))))*IF(K62&gt;200,S_!#REF!,IF(FCR5a!K62&gt;150,S_!#REF!,IF(FCR5a!K62&gt;100,S_!#REF!,IF(FCR5a!K62&gt;50,S_!#REF!,S_!#REF!))))*K62*$E$1</f>
        <v>#REF!</v>
      </c>
      <c r="T62" s="569">
        <f>+IF(K62&gt;200,S_!$F$5,IF(FCR5a!K62&gt;150,S_!#REF!,IF(FCR5a!K62&gt;100,S_!#REF!,IF(FCR5a!K62&gt;50,S_!#REF!,S_!#REF!))))*IF(K62&gt;200,S_!$F$22,IF(FCR5a!K62&gt;150,S_!#REF!,IF(FCR5a!K62&gt;100,S_!#REF!,IF(FCR5a!K62&gt;50,S_!#REF!,S_!#REF!))))*K62*$E$1</f>
        <v>0</v>
      </c>
      <c r="U62" s="569"/>
      <c r="V62" s="569" t="e">
        <f>SUM(D62:F62)*#REF!/(60-B62)</f>
        <v>#REF!</v>
      </c>
      <c r="W62" s="569" t="e">
        <f t="shared" si="28"/>
        <v>#REF!</v>
      </c>
      <c r="X62" s="569"/>
      <c r="Y62" s="569"/>
      <c r="Z62" s="569" t="e">
        <f>IF(H62&gt;200,#REF!,IF(FCR5a!H62&gt;150,#REF!,IF(FCR5a!H62&gt;100,#REF!,IF(FCR5a!H62&gt;50,#REF!,#REF!))))*H62</f>
        <v>#REF!</v>
      </c>
      <c r="AA62" s="569" t="e">
        <f>IF(I62&gt;200,#REF!,IF(FCR5a!I62&gt;150,#REF!,IF(FCR5a!I62&gt;100,#REF!,IF(FCR5a!I62&gt;50,#REF!,#REF!))))*I62</f>
        <v>#REF!</v>
      </c>
      <c r="AB62" s="569" t="e">
        <f>IF(J62&gt;200,#REF!,IF(FCR5a!J62&gt;150,#REF!,IF(FCR5a!J62&gt;100,#REF!,IF(FCR5a!J62&gt;50,#REF!,#REF!))))*J62</f>
        <v>#REF!</v>
      </c>
      <c r="AC62" s="569" t="e">
        <f>IF(H62&gt;200,#REF!,IF(FCR5a!H62&gt;150,#REF!,IF(FCR5a!H62&gt;100,#REF!,IF(FCR5a!H62&gt;50,#REF!,#REF!))))*H62</f>
        <v>#REF!</v>
      </c>
      <c r="AD62" s="569" t="e">
        <f>IF(I62&gt;200,#REF!,IF(FCR5a!I62&gt;150,#REF!,IF(FCR5a!I62&gt;100,#REF!,IF(FCR5a!I62&gt;50,#REF!,#REF!))))*I62</f>
        <v>#REF!</v>
      </c>
      <c r="AE62" s="569" t="e">
        <f>IF(J62&gt;200,#REF!,IF(FCR5a!J62&gt;150,#REF!,IF(FCR5a!J62&gt;100,#REF!,IF(FCR5a!J62&gt;50,#REF!,#REF!))))*J62</f>
        <v>#REF!</v>
      </c>
      <c r="AF62" s="671" t="e">
        <f t="shared" si="3"/>
        <v>#REF!</v>
      </c>
      <c r="AG62" s="671">
        <f t="shared" si="4"/>
        <v>0</v>
      </c>
      <c r="AH62" s="569" t="e">
        <f t="shared" si="5"/>
        <v>#REF!</v>
      </c>
      <c r="AI62" s="569" t="e">
        <f t="shared" si="19"/>
        <v>#REF!</v>
      </c>
      <c r="AJ62" s="569" t="e">
        <f t="shared" si="6"/>
        <v>#REF!</v>
      </c>
      <c r="AK62" s="671">
        <f t="shared" si="7"/>
        <v>0</v>
      </c>
      <c r="AL62" s="569" t="e">
        <f t="shared" si="8"/>
        <v>#REF!</v>
      </c>
      <c r="AM62" s="569" t="e">
        <f t="shared" si="20"/>
        <v>#REF!</v>
      </c>
      <c r="AN62" s="671" t="e">
        <f t="shared" si="9"/>
        <v>#REF!</v>
      </c>
      <c r="AO62" s="671" t="e">
        <f t="shared" si="10"/>
        <v>#REF!</v>
      </c>
      <c r="AP62" s="569" t="e">
        <f t="shared" si="11"/>
        <v>#REF!</v>
      </c>
      <c r="AQ62" s="569" t="e">
        <f t="shared" si="21"/>
        <v>#REF!</v>
      </c>
      <c r="AR62" s="671" t="e">
        <f t="shared" si="12"/>
        <v>#REF!</v>
      </c>
      <c r="AS62" s="671" t="e">
        <f t="shared" si="13"/>
        <v>#REF!</v>
      </c>
      <c r="AT62" s="671" t="e">
        <f t="shared" si="14"/>
        <v>#REF!</v>
      </c>
      <c r="AU62" s="569" t="e">
        <f t="shared" si="22"/>
        <v>#REF!</v>
      </c>
      <c r="AV62" s="569" t="e">
        <f t="shared" si="15"/>
        <v>#REF!</v>
      </c>
      <c r="AW62" s="569" t="e">
        <f t="shared" si="29"/>
        <v>#REF!</v>
      </c>
      <c r="AX62" s="569" t="e">
        <f t="shared" si="23"/>
        <v>#REF!</v>
      </c>
      <c r="AY62" s="570">
        <v>57</v>
      </c>
      <c r="AZ62" s="114" t="e">
        <f t="shared" si="30"/>
        <v>#REF!</v>
      </c>
      <c r="BA62" s="114" t="e">
        <f t="shared" si="31"/>
        <v>#REF!</v>
      </c>
      <c r="BB62" s="114" t="e">
        <f t="shared" si="16"/>
        <v>#REF!</v>
      </c>
      <c r="BC62" s="114" t="e">
        <f t="shared" si="17"/>
        <v>#REF!</v>
      </c>
      <c r="BD62" s="557"/>
    </row>
    <row r="63" spans="2:56">
      <c r="B63" s="570">
        <v>58</v>
      </c>
      <c r="C63" s="570"/>
      <c r="D63" s="570"/>
      <c r="E63" s="570"/>
      <c r="F63" s="570"/>
      <c r="G63" s="570" t="e">
        <f t="shared" si="18"/>
        <v>#REF!</v>
      </c>
      <c r="H63" s="570">
        <f t="shared" si="27"/>
        <v>209</v>
      </c>
      <c r="I63" s="570">
        <f t="shared" si="27"/>
        <v>25</v>
      </c>
      <c r="J63" s="570">
        <f t="shared" si="27"/>
        <v>4</v>
      </c>
      <c r="K63" s="570">
        <f t="shared" si="24"/>
        <v>238</v>
      </c>
      <c r="L63" s="569" t="e">
        <f>IF(K63&gt;200,#REF!,IF(FCR5a!K63&gt;150,#REF!,IF(K63&gt;100,#REF!,IF(FCR5a!K63&gt;50,#REF!,#REF!))))*K63*$E$1</f>
        <v>#REF!</v>
      </c>
      <c r="M63" s="569" t="e">
        <f>IF(H63&gt;200,#REF!,IF(FCR5a!H63&gt;150,#REF!,IF(H63&gt;100,#REF!,IF(FCR5a!H63&gt;50,#REF!,#REF!))))*H63*$E$1</f>
        <v>#REF!</v>
      </c>
      <c r="N63" s="569" t="e">
        <f>IF(I63&gt;200,#REF!,IF(FCR5a!I63&gt;150,#REF!,IF(I63&gt;100,#REF!,IF(FCR5a!I63&gt;50,#REF!,#REF!))))*I63*$E$1</f>
        <v>#REF!</v>
      </c>
      <c r="O63" s="569" t="e">
        <f>IF(J63&gt;200,#REF!,IF(FCR5a!J63&gt;150,#REF!,IF(J63&gt;100,#REF!,IF(FCR5a!J63&gt;50,#REF!,#REF!))))*J63*$E$1</f>
        <v>#REF!</v>
      </c>
      <c r="P63" s="569">
        <f>+IF(K63&gt;200,S_!$F$5,IF(FCR5a!K63&gt;150,S_!#REF!,IF(FCR5a!K63&gt;100,S_!#REF!,IF(FCR5a!K63&gt;50,S_!#REF!,S_!#REF!))))*K63*$E$1</f>
        <v>0</v>
      </c>
      <c r="Q63" s="569">
        <f>+IF(K63&gt;200,S_!$F$5,IF(FCR5a!K63&gt;150,S_!#REF!,IF(FCR5a!K63&gt;100,S_!#REF!,IF(FCR5a!K63&gt;50,S_!#REF!,S_!#REF!))))*IF(K63&gt;200,S_!$F$9,IF(FCR5a!K63&gt;150,S_!#REF!,IF(FCR5a!K63&gt;100,S_!#REF!,IF(FCR5a!K63&gt;50,S_!#REF!,S_!#REF!))))*K63*$E$1</f>
        <v>0</v>
      </c>
      <c r="R63" s="569" t="e">
        <f>+IF(K63&gt;200,S_!$F$5,IF(FCR5a!K63&gt;150,S_!#REF!,IF(FCR5a!K63&gt;100,S_!#REF!,IF(FCR5a!K63&gt;50,S_!#REF!,S_!#REF!))))*IF(K63&gt;200,S_!#REF!,IF(FCR5a!K63&gt;150,S_!#REF!,IF(FCR5a!K63&gt;100,S_!#REF!,IF(FCR5a!K63&gt;50,S_!#REF!,S_!#REF!))))*K63*$E$1</f>
        <v>#REF!</v>
      </c>
      <c r="S63" s="569" t="e">
        <f>+IF(K63&gt;200,S_!$F$5,IF(FCR5a!K63&gt;150,S_!#REF!,IF(FCR5a!K63&gt;100,S_!#REF!,IF(FCR5a!K63&gt;50,S_!#REF!,S_!#REF!))))*IF(K63&gt;200,S_!#REF!,IF(FCR5a!K63&gt;150,S_!#REF!,IF(FCR5a!K63&gt;100,S_!#REF!,IF(FCR5a!K63&gt;50,S_!#REF!,S_!#REF!))))*K63*$E$1</f>
        <v>#REF!</v>
      </c>
      <c r="T63" s="569">
        <f>+IF(K63&gt;200,S_!$F$5,IF(FCR5a!K63&gt;150,S_!#REF!,IF(FCR5a!K63&gt;100,S_!#REF!,IF(FCR5a!K63&gt;50,S_!#REF!,S_!#REF!))))*IF(K63&gt;200,S_!$F$22,IF(FCR5a!K63&gt;150,S_!#REF!,IF(FCR5a!K63&gt;100,S_!#REF!,IF(FCR5a!K63&gt;50,S_!#REF!,S_!#REF!))))*K63*$E$1</f>
        <v>0</v>
      </c>
      <c r="U63" s="569"/>
      <c r="V63" s="569" t="e">
        <f>SUM(D63:F63)*#REF!/(60-B63)</f>
        <v>#REF!</v>
      </c>
      <c r="W63" s="569" t="e">
        <f t="shared" si="28"/>
        <v>#REF!</v>
      </c>
      <c r="X63" s="569"/>
      <c r="Y63" s="569"/>
      <c r="Z63" s="569" t="e">
        <f>IF(H63&gt;200,#REF!,IF(FCR5a!H63&gt;150,#REF!,IF(FCR5a!H63&gt;100,#REF!,IF(FCR5a!H63&gt;50,#REF!,#REF!))))*H63</f>
        <v>#REF!</v>
      </c>
      <c r="AA63" s="569" t="e">
        <f>IF(I63&gt;200,#REF!,IF(FCR5a!I63&gt;150,#REF!,IF(FCR5a!I63&gt;100,#REF!,IF(FCR5a!I63&gt;50,#REF!,#REF!))))*I63</f>
        <v>#REF!</v>
      </c>
      <c r="AB63" s="569" t="e">
        <f>IF(J63&gt;200,#REF!,IF(FCR5a!J63&gt;150,#REF!,IF(FCR5a!J63&gt;100,#REF!,IF(FCR5a!J63&gt;50,#REF!,#REF!))))*J63</f>
        <v>#REF!</v>
      </c>
      <c r="AC63" s="569" t="e">
        <f>IF(H63&gt;200,#REF!,IF(FCR5a!H63&gt;150,#REF!,IF(FCR5a!H63&gt;100,#REF!,IF(FCR5a!H63&gt;50,#REF!,#REF!))))*H63</f>
        <v>#REF!</v>
      </c>
      <c r="AD63" s="569" t="e">
        <f>IF(I63&gt;200,#REF!,IF(FCR5a!I63&gt;150,#REF!,IF(FCR5a!I63&gt;100,#REF!,IF(FCR5a!I63&gt;50,#REF!,#REF!))))*I63</f>
        <v>#REF!</v>
      </c>
      <c r="AE63" s="569" t="e">
        <f>IF(J63&gt;200,#REF!,IF(FCR5a!J63&gt;150,#REF!,IF(FCR5a!J63&gt;100,#REF!,IF(FCR5a!J63&gt;50,#REF!,#REF!))))*J63</f>
        <v>#REF!</v>
      </c>
      <c r="AF63" s="671" t="e">
        <f t="shared" si="3"/>
        <v>#REF!</v>
      </c>
      <c r="AG63" s="671">
        <f t="shared" si="4"/>
        <v>0</v>
      </c>
      <c r="AH63" s="569" t="e">
        <f t="shared" si="5"/>
        <v>#REF!</v>
      </c>
      <c r="AI63" s="569" t="e">
        <f t="shared" si="19"/>
        <v>#REF!</v>
      </c>
      <c r="AJ63" s="569" t="e">
        <f t="shared" si="6"/>
        <v>#REF!</v>
      </c>
      <c r="AK63" s="671">
        <f t="shared" si="7"/>
        <v>0</v>
      </c>
      <c r="AL63" s="569" t="e">
        <f t="shared" si="8"/>
        <v>#REF!</v>
      </c>
      <c r="AM63" s="569" t="e">
        <f t="shared" si="20"/>
        <v>#REF!</v>
      </c>
      <c r="AN63" s="671" t="e">
        <f t="shared" si="9"/>
        <v>#REF!</v>
      </c>
      <c r="AO63" s="671" t="e">
        <f t="shared" si="10"/>
        <v>#REF!</v>
      </c>
      <c r="AP63" s="569" t="e">
        <f t="shared" si="11"/>
        <v>#REF!</v>
      </c>
      <c r="AQ63" s="569" t="e">
        <f t="shared" si="21"/>
        <v>#REF!</v>
      </c>
      <c r="AR63" s="671" t="e">
        <f t="shared" si="12"/>
        <v>#REF!</v>
      </c>
      <c r="AS63" s="671" t="e">
        <f t="shared" si="13"/>
        <v>#REF!</v>
      </c>
      <c r="AT63" s="671" t="e">
        <f t="shared" si="14"/>
        <v>#REF!</v>
      </c>
      <c r="AU63" s="569" t="e">
        <f t="shared" si="22"/>
        <v>#REF!</v>
      </c>
      <c r="AV63" s="569" t="e">
        <f t="shared" si="15"/>
        <v>#REF!</v>
      </c>
      <c r="AW63" s="569" t="e">
        <f t="shared" si="29"/>
        <v>#REF!</v>
      </c>
      <c r="AX63" s="569" t="e">
        <f t="shared" si="23"/>
        <v>#REF!</v>
      </c>
      <c r="AY63" s="570">
        <v>58</v>
      </c>
      <c r="AZ63" s="114" t="e">
        <f t="shared" si="30"/>
        <v>#REF!</v>
      </c>
      <c r="BA63" s="114" t="e">
        <f t="shared" si="31"/>
        <v>#REF!</v>
      </c>
      <c r="BB63" s="114" t="e">
        <f t="shared" si="16"/>
        <v>#REF!</v>
      </c>
      <c r="BC63" s="114" t="e">
        <f t="shared" si="17"/>
        <v>#REF!</v>
      </c>
      <c r="BD63" s="557"/>
    </row>
    <row r="64" spans="2:56">
      <c r="B64" s="570">
        <v>59</v>
      </c>
      <c r="C64" s="570"/>
      <c r="D64" s="570"/>
      <c r="E64" s="570"/>
      <c r="F64" s="570"/>
      <c r="G64" s="570" t="e">
        <f t="shared" si="18"/>
        <v>#REF!</v>
      </c>
      <c r="H64" s="570">
        <f t="shared" si="27"/>
        <v>209</v>
      </c>
      <c r="I64" s="570">
        <f t="shared" si="27"/>
        <v>25</v>
      </c>
      <c r="J64" s="570">
        <f t="shared" si="27"/>
        <v>4</v>
      </c>
      <c r="K64" s="570">
        <f t="shared" si="24"/>
        <v>238</v>
      </c>
      <c r="L64" s="569" t="e">
        <f>IF(K64&gt;200,#REF!,IF(FCR5a!K64&gt;150,#REF!,IF(K64&gt;100,#REF!,IF(FCR5a!K64&gt;50,#REF!,#REF!))))*K64*$E$1</f>
        <v>#REF!</v>
      </c>
      <c r="M64" s="569" t="e">
        <f>IF(H64&gt;200,#REF!,IF(FCR5a!H64&gt;150,#REF!,IF(H64&gt;100,#REF!,IF(FCR5a!H64&gt;50,#REF!,#REF!))))*H64*$E$1</f>
        <v>#REF!</v>
      </c>
      <c r="N64" s="569" t="e">
        <f>IF(I64&gt;200,#REF!,IF(FCR5a!I64&gt;150,#REF!,IF(I64&gt;100,#REF!,IF(FCR5a!I64&gt;50,#REF!,#REF!))))*I64*$E$1</f>
        <v>#REF!</v>
      </c>
      <c r="O64" s="569" t="e">
        <f>IF(J64&gt;200,#REF!,IF(FCR5a!J64&gt;150,#REF!,IF(J64&gt;100,#REF!,IF(FCR5a!J64&gt;50,#REF!,#REF!))))*J64*$E$1</f>
        <v>#REF!</v>
      </c>
      <c r="P64" s="569">
        <f>+IF(K64&gt;200,S_!$F$5,IF(FCR5a!K64&gt;150,S_!#REF!,IF(FCR5a!K64&gt;100,S_!#REF!,IF(FCR5a!K64&gt;50,S_!#REF!,S_!#REF!))))*K64*$E$1</f>
        <v>0</v>
      </c>
      <c r="Q64" s="569">
        <f>+IF(K64&gt;200,S_!$F$5,IF(FCR5a!K64&gt;150,S_!#REF!,IF(FCR5a!K64&gt;100,S_!#REF!,IF(FCR5a!K64&gt;50,S_!#REF!,S_!#REF!))))*IF(K64&gt;200,S_!$F$9,IF(FCR5a!K64&gt;150,S_!#REF!,IF(FCR5a!K64&gt;100,S_!#REF!,IF(FCR5a!K64&gt;50,S_!#REF!,S_!#REF!))))*K64*$E$1</f>
        <v>0</v>
      </c>
      <c r="R64" s="569" t="e">
        <f>+IF(K64&gt;200,S_!$F$5,IF(FCR5a!K64&gt;150,S_!#REF!,IF(FCR5a!K64&gt;100,S_!#REF!,IF(FCR5a!K64&gt;50,S_!#REF!,S_!#REF!))))*IF(K64&gt;200,S_!#REF!,IF(FCR5a!K64&gt;150,S_!#REF!,IF(FCR5a!K64&gt;100,S_!#REF!,IF(FCR5a!K64&gt;50,S_!#REF!,S_!#REF!))))*K64*$E$1</f>
        <v>#REF!</v>
      </c>
      <c r="S64" s="569" t="e">
        <f>+IF(K64&gt;200,S_!$F$5,IF(FCR5a!K64&gt;150,S_!#REF!,IF(FCR5a!K64&gt;100,S_!#REF!,IF(FCR5a!K64&gt;50,S_!#REF!,S_!#REF!))))*IF(K64&gt;200,S_!#REF!,IF(FCR5a!K64&gt;150,S_!#REF!,IF(FCR5a!K64&gt;100,S_!#REF!,IF(FCR5a!K64&gt;50,S_!#REF!,S_!#REF!))))*K64*$E$1</f>
        <v>#REF!</v>
      </c>
      <c r="T64" s="569">
        <f>+IF(K64&gt;200,S_!$F$5,IF(FCR5a!K64&gt;150,S_!#REF!,IF(FCR5a!K64&gt;100,S_!#REF!,IF(FCR5a!K64&gt;50,S_!#REF!,S_!#REF!))))*IF(K64&gt;200,S_!$F$22,IF(FCR5a!K64&gt;150,S_!#REF!,IF(FCR5a!K64&gt;100,S_!#REF!,IF(FCR5a!K64&gt;50,S_!#REF!,S_!#REF!))))*K64*$E$1</f>
        <v>0</v>
      </c>
      <c r="U64" s="569"/>
      <c r="V64" s="569" t="e">
        <f>SUM(D64:F64)*#REF!/(60-B64)</f>
        <v>#REF!</v>
      </c>
      <c r="W64" s="569" t="e">
        <f t="shared" si="28"/>
        <v>#REF!</v>
      </c>
      <c r="X64" s="569"/>
      <c r="Y64" s="569"/>
      <c r="Z64" s="569" t="e">
        <f>IF(H64&gt;200,#REF!,IF(FCR5a!H64&gt;150,#REF!,IF(FCR5a!H64&gt;100,#REF!,IF(FCR5a!H64&gt;50,#REF!,#REF!))))*H64</f>
        <v>#REF!</v>
      </c>
      <c r="AA64" s="569" t="e">
        <f>IF(I64&gt;200,#REF!,IF(FCR5a!I64&gt;150,#REF!,IF(FCR5a!I64&gt;100,#REF!,IF(FCR5a!I64&gt;50,#REF!,#REF!))))*I64</f>
        <v>#REF!</v>
      </c>
      <c r="AB64" s="569" t="e">
        <f>IF(J64&gt;200,#REF!,IF(FCR5a!J64&gt;150,#REF!,IF(FCR5a!J64&gt;100,#REF!,IF(FCR5a!J64&gt;50,#REF!,#REF!))))*J64</f>
        <v>#REF!</v>
      </c>
      <c r="AC64" s="569" t="e">
        <f>IF(H64&gt;200,#REF!,IF(FCR5a!H64&gt;150,#REF!,IF(FCR5a!H64&gt;100,#REF!,IF(FCR5a!H64&gt;50,#REF!,#REF!))))*H64</f>
        <v>#REF!</v>
      </c>
      <c r="AD64" s="569" t="e">
        <f>IF(I64&gt;200,#REF!,IF(FCR5a!I64&gt;150,#REF!,IF(FCR5a!I64&gt;100,#REF!,IF(FCR5a!I64&gt;50,#REF!,#REF!))))*I64</f>
        <v>#REF!</v>
      </c>
      <c r="AE64" s="569" t="e">
        <f>IF(J64&gt;200,#REF!,IF(FCR5a!J64&gt;150,#REF!,IF(FCR5a!J64&gt;100,#REF!,IF(FCR5a!J64&gt;50,#REF!,#REF!))))*J64</f>
        <v>#REF!</v>
      </c>
      <c r="AF64" s="671" t="e">
        <f t="shared" si="3"/>
        <v>#REF!</v>
      </c>
      <c r="AG64" s="671">
        <f t="shared" si="4"/>
        <v>0</v>
      </c>
      <c r="AH64" s="569" t="e">
        <f t="shared" si="5"/>
        <v>#REF!</v>
      </c>
      <c r="AI64" s="569" t="e">
        <f t="shared" si="19"/>
        <v>#REF!</v>
      </c>
      <c r="AJ64" s="569" t="e">
        <f t="shared" si="6"/>
        <v>#REF!</v>
      </c>
      <c r="AK64" s="671">
        <f t="shared" si="7"/>
        <v>0</v>
      </c>
      <c r="AL64" s="569" t="e">
        <f t="shared" si="8"/>
        <v>#REF!</v>
      </c>
      <c r="AM64" s="569" t="e">
        <f t="shared" si="20"/>
        <v>#REF!</v>
      </c>
      <c r="AN64" s="671" t="e">
        <f t="shared" si="9"/>
        <v>#REF!</v>
      </c>
      <c r="AO64" s="671" t="e">
        <f t="shared" si="10"/>
        <v>#REF!</v>
      </c>
      <c r="AP64" s="569" t="e">
        <f t="shared" si="11"/>
        <v>#REF!</v>
      </c>
      <c r="AQ64" s="569" t="e">
        <f t="shared" si="21"/>
        <v>#REF!</v>
      </c>
      <c r="AR64" s="671" t="e">
        <f t="shared" si="12"/>
        <v>#REF!</v>
      </c>
      <c r="AS64" s="671" t="e">
        <f t="shared" si="13"/>
        <v>#REF!</v>
      </c>
      <c r="AT64" s="671" t="e">
        <f t="shared" si="14"/>
        <v>#REF!</v>
      </c>
      <c r="AU64" s="569" t="e">
        <f t="shared" si="22"/>
        <v>#REF!</v>
      </c>
      <c r="AV64" s="569" t="e">
        <f t="shared" si="15"/>
        <v>#REF!</v>
      </c>
      <c r="AW64" s="569" t="e">
        <f t="shared" si="29"/>
        <v>#REF!</v>
      </c>
      <c r="AX64" s="569" t="e">
        <f t="shared" si="23"/>
        <v>#REF!</v>
      </c>
      <c r="AY64" s="570">
        <v>59</v>
      </c>
      <c r="AZ64" s="114" t="e">
        <f t="shared" si="30"/>
        <v>#REF!</v>
      </c>
      <c r="BA64" s="114" t="e">
        <f t="shared" si="31"/>
        <v>#REF!</v>
      </c>
      <c r="BB64" s="114" t="e">
        <f t="shared" si="16"/>
        <v>#REF!</v>
      </c>
      <c r="BC64" s="114" t="e">
        <f t="shared" si="17"/>
        <v>#REF!</v>
      </c>
      <c r="BD64" s="557"/>
    </row>
    <row r="65" spans="2:56">
      <c r="B65" s="570">
        <v>60</v>
      </c>
      <c r="C65" s="570"/>
      <c r="D65" s="570"/>
      <c r="E65" s="570"/>
      <c r="F65" s="570"/>
      <c r="G65" s="570" t="e">
        <f t="shared" si="18"/>
        <v>#REF!</v>
      </c>
      <c r="H65" s="570">
        <f t="shared" si="27"/>
        <v>209</v>
      </c>
      <c r="I65" s="570">
        <f t="shared" si="27"/>
        <v>25</v>
      </c>
      <c r="J65" s="570">
        <f t="shared" si="27"/>
        <v>4</v>
      </c>
      <c r="K65" s="570">
        <f t="shared" si="24"/>
        <v>238</v>
      </c>
      <c r="L65" s="569" t="e">
        <f>IF(K65&gt;200,#REF!,IF(FCR5a!K65&gt;150,#REF!,IF(K65&gt;100,#REF!,IF(FCR5a!K65&gt;50,#REF!,#REF!))))*K65*$E$1</f>
        <v>#REF!</v>
      </c>
      <c r="M65" s="569" t="e">
        <f>IF(H65&gt;200,#REF!,IF(FCR5a!H65&gt;150,#REF!,IF(H65&gt;100,#REF!,IF(FCR5a!H65&gt;50,#REF!,#REF!))))*H65*$E$1</f>
        <v>#REF!</v>
      </c>
      <c r="N65" s="569" t="e">
        <f>IF(I65&gt;200,#REF!,IF(FCR5a!I65&gt;150,#REF!,IF(I65&gt;100,#REF!,IF(FCR5a!I65&gt;50,#REF!,#REF!))))*I65*$E$1</f>
        <v>#REF!</v>
      </c>
      <c r="O65" s="569" t="e">
        <f>IF(J65&gt;200,#REF!,IF(FCR5a!J65&gt;150,#REF!,IF(J65&gt;100,#REF!,IF(FCR5a!J65&gt;50,#REF!,#REF!))))*J65*$E$1</f>
        <v>#REF!</v>
      </c>
      <c r="P65" s="569">
        <f>+IF(K65&gt;200,S_!$F$5,IF(FCR5a!K65&gt;150,S_!#REF!,IF(FCR5a!K65&gt;100,S_!#REF!,IF(FCR5a!K65&gt;50,S_!#REF!,S_!#REF!))))*K65*$E$1</f>
        <v>0</v>
      </c>
      <c r="Q65" s="569">
        <f>+IF(K65&gt;200,S_!$F$5,IF(FCR5a!K65&gt;150,S_!#REF!,IF(FCR5a!K65&gt;100,S_!#REF!,IF(FCR5a!K65&gt;50,S_!#REF!,S_!#REF!))))*IF(K65&gt;200,S_!$F$9,IF(FCR5a!K65&gt;150,S_!#REF!,IF(FCR5a!K65&gt;100,S_!#REF!,IF(FCR5a!K65&gt;50,S_!#REF!,S_!#REF!))))*K65*$E$1</f>
        <v>0</v>
      </c>
      <c r="R65" s="569" t="e">
        <f>+IF(K65&gt;200,S_!$F$5,IF(FCR5a!K65&gt;150,S_!#REF!,IF(FCR5a!K65&gt;100,S_!#REF!,IF(FCR5a!K65&gt;50,S_!#REF!,S_!#REF!))))*IF(K65&gt;200,S_!#REF!,IF(FCR5a!K65&gt;150,S_!#REF!,IF(FCR5a!K65&gt;100,S_!#REF!,IF(FCR5a!K65&gt;50,S_!#REF!,S_!#REF!))))*K65*$E$1</f>
        <v>#REF!</v>
      </c>
      <c r="S65" s="569" t="e">
        <f>+IF(K65&gt;200,S_!$F$5,IF(FCR5a!K65&gt;150,S_!#REF!,IF(FCR5a!K65&gt;100,S_!#REF!,IF(FCR5a!K65&gt;50,S_!#REF!,S_!#REF!))))*IF(K65&gt;200,S_!#REF!,IF(FCR5a!K65&gt;150,S_!#REF!,IF(FCR5a!K65&gt;100,S_!#REF!,IF(FCR5a!K65&gt;50,S_!#REF!,S_!#REF!))))*K65*$E$1</f>
        <v>#REF!</v>
      </c>
      <c r="T65" s="569">
        <f>+IF(K65&gt;200,S_!$F$5,IF(FCR5a!K65&gt;150,S_!#REF!,IF(FCR5a!K65&gt;100,S_!#REF!,IF(FCR5a!K65&gt;50,S_!#REF!,S_!#REF!))))*IF(K65&gt;200,S_!$F$22,IF(FCR5a!K65&gt;150,S_!#REF!,IF(FCR5a!K65&gt;100,S_!#REF!,IF(FCR5a!K65&gt;50,S_!#REF!,S_!#REF!))))*K65*$E$1</f>
        <v>0</v>
      </c>
      <c r="U65" s="569"/>
      <c r="V65" s="569" t="e">
        <f>SUM(D65:F65)*#REF!/(60-B65)</f>
        <v>#REF!</v>
      </c>
      <c r="W65" s="569"/>
      <c r="X65" s="569"/>
      <c r="Y65" s="569"/>
      <c r="Z65" s="569" t="e">
        <f>IF(H65&gt;200,#REF!,IF(FCR5a!H65&gt;150,#REF!,IF(FCR5a!H65&gt;100,#REF!,IF(FCR5a!H65&gt;50,#REF!,#REF!))))*H65</f>
        <v>#REF!</v>
      </c>
      <c r="AA65" s="569" t="e">
        <f>IF(I65&gt;200,#REF!,IF(FCR5a!I65&gt;150,#REF!,IF(FCR5a!I65&gt;100,#REF!,IF(FCR5a!I65&gt;50,#REF!,#REF!))))*I65</f>
        <v>#REF!</v>
      </c>
      <c r="AB65" s="569" t="e">
        <f>IF(J65&gt;200,#REF!,IF(FCR5a!J65&gt;150,#REF!,IF(FCR5a!J65&gt;100,#REF!,IF(FCR5a!J65&gt;50,#REF!,#REF!))))*J65</f>
        <v>#REF!</v>
      </c>
      <c r="AC65" s="569" t="e">
        <f>IF(H65&gt;200,#REF!,IF(FCR5a!H65&gt;150,#REF!,IF(FCR5a!H65&gt;100,#REF!,IF(FCR5a!H65&gt;50,#REF!,#REF!))))*H65</f>
        <v>#REF!</v>
      </c>
      <c r="AD65" s="569" t="e">
        <f>IF(I65&gt;200,#REF!,IF(FCR5a!I65&gt;150,#REF!,IF(FCR5a!I65&gt;100,#REF!,IF(FCR5a!I65&gt;50,#REF!,#REF!))))*I65</f>
        <v>#REF!</v>
      </c>
      <c r="AE65" s="569" t="e">
        <f>IF(J65&gt;200,#REF!,IF(FCR5a!J65&gt;150,#REF!,IF(FCR5a!J65&gt;100,#REF!,IF(FCR5a!J65&gt;50,#REF!,#REF!))))*J65</f>
        <v>#REF!</v>
      </c>
      <c r="AF65" s="671" t="e">
        <f t="shared" si="3"/>
        <v>#REF!</v>
      </c>
      <c r="AG65" s="671">
        <f t="shared" si="4"/>
        <v>0</v>
      </c>
      <c r="AH65" s="569" t="e">
        <f t="shared" si="5"/>
        <v>#REF!</v>
      </c>
      <c r="AI65" s="569" t="e">
        <f t="shared" si="19"/>
        <v>#REF!</v>
      </c>
      <c r="AJ65" s="569" t="e">
        <f t="shared" si="6"/>
        <v>#REF!</v>
      </c>
      <c r="AK65" s="671">
        <f t="shared" si="7"/>
        <v>0</v>
      </c>
      <c r="AL65" s="569" t="e">
        <f t="shared" si="8"/>
        <v>#REF!</v>
      </c>
      <c r="AM65" s="569" t="e">
        <f t="shared" si="20"/>
        <v>#REF!</v>
      </c>
      <c r="AN65" s="671" t="e">
        <f t="shared" si="9"/>
        <v>#REF!</v>
      </c>
      <c r="AO65" s="671" t="e">
        <f t="shared" si="10"/>
        <v>#REF!</v>
      </c>
      <c r="AP65" s="569" t="e">
        <f t="shared" si="11"/>
        <v>#REF!</v>
      </c>
      <c r="AQ65" s="569" t="e">
        <f t="shared" si="21"/>
        <v>#REF!</v>
      </c>
      <c r="AR65" s="671" t="e">
        <f t="shared" si="12"/>
        <v>#REF!</v>
      </c>
      <c r="AS65" s="671" t="e">
        <f t="shared" si="13"/>
        <v>#REF!</v>
      </c>
      <c r="AT65" s="671" t="e">
        <f t="shared" si="14"/>
        <v>#REF!</v>
      </c>
      <c r="AU65" s="569" t="e">
        <f t="shared" si="22"/>
        <v>#REF!</v>
      </c>
      <c r="AV65" s="569" t="e">
        <f t="shared" si="15"/>
        <v>#REF!</v>
      </c>
      <c r="AW65" s="569" t="e">
        <f t="shared" si="29"/>
        <v>#REF!</v>
      </c>
      <c r="AX65" s="569" t="e">
        <f t="shared" si="23"/>
        <v>#REF!</v>
      </c>
      <c r="AY65" s="570">
        <v>60</v>
      </c>
      <c r="AZ65" s="114" t="e">
        <f t="shared" si="30"/>
        <v>#REF!</v>
      </c>
      <c r="BA65" s="114" t="e">
        <f t="shared" si="31"/>
        <v>#REF!</v>
      </c>
      <c r="BB65" s="114" t="e">
        <f t="shared" si="16"/>
        <v>#REF!</v>
      </c>
      <c r="BC65" s="114" t="e">
        <f t="shared" si="17"/>
        <v>#REF!</v>
      </c>
      <c r="BD65" s="557"/>
    </row>
    <row r="66" spans="2:56">
      <c r="U66" s="659" t="e">
        <f>SUM(U5:U65)</f>
        <v>#REF!</v>
      </c>
      <c r="V66" s="659" t="e">
        <f>SUM(V5:V65)</f>
        <v>#REF!</v>
      </c>
      <c r="W66" s="659" t="e">
        <f>SUM(W5:W65)</f>
        <v>#REF!</v>
      </c>
      <c r="X66" s="659" t="e">
        <f>SUM(X5:X65)</f>
        <v>#REF!</v>
      </c>
      <c r="Y66" s="659" t="e">
        <f t="shared" ref="Y66:AY66" si="32">SUM(Y5:Y65)</f>
        <v>#REF!</v>
      </c>
      <c r="Z66" s="659" t="e">
        <f t="shared" si="32"/>
        <v>#REF!</v>
      </c>
      <c r="AA66" s="659" t="e">
        <f t="shared" si="32"/>
        <v>#REF!</v>
      </c>
      <c r="AB66" s="659" t="e">
        <f t="shared" si="32"/>
        <v>#REF!</v>
      </c>
      <c r="AC66" s="659" t="e">
        <f t="shared" si="32"/>
        <v>#REF!</v>
      </c>
      <c r="AD66" s="659" t="e">
        <f t="shared" si="32"/>
        <v>#REF!</v>
      </c>
      <c r="AE66" s="659" t="e">
        <f t="shared" si="32"/>
        <v>#REF!</v>
      </c>
      <c r="AF66" s="707" t="e">
        <f t="shared" si="32"/>
        <v>#REF!</v>
      </c>
      <c r="AG66" s="707" t="e">
        <f t="shared" si="32"/>
        <v>#REF!</v>
      </c>
      <c r="AH66" s="659" t="e">
        <f t="shared" si="32"/>
        <v>#REF!</v>
      </c>
      <c r="AI66" s="659" t="e">
        <f t="shared" si="32"/>
        <v>#REF!</v>
      </c>
      <c r="AJ66" s="659" t="e">
        <f t="shared" si="32"/>
        <v>#REF!</v>
      </c>
      <c r="AK66" s="707" t="e">
        <f t="shared" si="32"/>
        <v>#REF!</v>
      </c>
      <c r="AL66" s="659" t="e">
        <f t="shared" si="32"/>
        <v>#REF!</v>
      </c>
      <c r="AM66" s="659" t="e">
        <f t="shared" si="32"/>
        <v>#REF!</v>
      </c>
      <c r="AN66" s="707" t="e">
        <f t="shared" si="32"/>
        <v>#REF!</v>
      </c>
      <c r="AO66" s="707" t="e">
        <f t="shared" si="32"/>
        <v>#REF!</v>
      </c>
      <c r="AP66" s="659" t="e">
        <f t="shared" si="32"/>
        <v>#REF!</v>
      </c>
      <c r="AQ66" s="659" t="e">
        <f t="shared" si="32"/>
        <v>#REF!</v>
      </c>
      <c r="AR66" s="707" t="e">
        <f t="shared" ref="AR66" si="33">SUM(AR5:AR65)</f>
        <v>#REF!</v>
      </c>
      <c r="AS66" s="707"/>
      <c r="AT66" s="707" t="e">
        <f t="shared" si="32"/>
        <v>#REF!</v>
      </c>
      <c r="AU66" s="659" t="e">
        <f t="shared" si="32"/>
        <v>#REF!</v>
      </c>
      <c r="AV66" s="659"/>
      <c r="AW66" s="659" t="e">
        <f t="shared" si="32"/>
        <v>#REF!</v>
      </c>
      <c r="AX66" s="659" t="e">
        <f t="shared" si="32"/>
        <v>#REF!</v>
      </c>
      <c r="AY66" s="659">
        <f t="shared" si="32"/>
        <v>1830</v>
      </c>
    </row>
  </sheetData>
  <mergeCells count="19">
    <mergeCell ref="AY3:AY4"/>
    <mergeCell ref="B3:B4"/>
    <mergeCell ref="AF3:AI3"/>
    <mergeCell ref="AJ3:AM3"/>
    <mergeCell ref="AC3:AE3"/>
    <mergeCell ref="U3:Y3"/>
    <mergeCell ref="Z3:AB3"/>
    <mergeCell ref="C3:G3"/>
    <mergeCell ref="H3:K3"/>
    <mergeCell ref="L3:O3"/>
    <mergeCell ref="R3:R4"/>
    <mergeCell ref="P3:P4"/>
    <mergeCell ref="AW3:AX3"/>
    <mergeCell ref="AR3:AU3"/>
    <mergeCell ref="Q3:Q4"/>
    <mergeCell ref="S3:S4"/>
    <mergeCell ref="T3:T4"/>
    <mergeCell ref="AV3:AV4"/>
    <mergeCell ref="AN3:AQ3"/>
  </mergeCells>
  <conditionalFormatting sqref="AM5:AQ5 AT5:AV5 AT6:AT65 AV6:AV65 AN6:AP65">
    <cfRule type="cellIs" dxfId="17" priority="6" operator="lessThan">
      <formula>0</formula>
    </cfRule>
  </conditionalFormatting>
  <conditionalFormatting sqref="AM6:AM65 AQ6:AQ65 AU6:AU65">
    <cfRule type="cellIs" dxfId="16" priority="5" operator="lessThan">
      <formula>0</formula>
    </cfRule>
  </conditionalFormatting>
  <conditionalFormatting sqref="AF5:AL65">
    <cfRule type="cellIs" dxfId="15" priority="4" operator="lessThan">
      <formula>0</formula>
    </cfRule>
  </conditionalFormatting>
  <conditionalFormatting sqref="AW5:AX5 AW6:AW65">
    <cfRule type="cellIs" dxfId="14" priority="3" operator="lessThan">
      <formula>0</formula>
    </cfRule>
  </conditionalFormatting>
  <conditionalFormatting sqref="AX6:AX65">
    <cfRule type="cellIs" dxfId="13" priority="2" operator="lessThan">
      <formula>0</formula>
    </cfRule>
  </conditionalFormatting>
  <conditionalFormatting sqref="AR5:AS65">
    <cfRule type="cellIs" dxfId="12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/>
  <dimension ref="A1:AX68"/>
  <sheetViews>
    <sheetView showGridLines="0" zoomScale="80" zoomScaleNormal="80" zoomScaleSheetLayoutView="70" workbookViewId="0">
      <selection activeCell="AL12" sqref="AL12"/>
    </sheetView>
  </sheetViews>
  <sheetFormatPr baseColWidth="10" defaultRowHeight="12.75"/>
  <cols>
    <col min="1" max="1" width="2.28515625" style="114" customWidth="1"/>
    <col min="2" max="2" width="4.5703125" style="575" bestFit="1" customWidth="1"/>
    <col min="3" max="3" width="8.85546875" style="575" bestFit="1" customWidth="1"/>
    <col min="4" max="4" width="6" style="575" bestFit="1" customWidth="1"/>
    <col min="5" max="5" width="4.85546875" style="575" customWidth="1"/>
    <col min="6" max="6" width="2.28515625" style="575" bestFit="1" customWidth="1"/>
    <col min="7" max="7" width="10.28515625" style="575" bestFit="1" customWidth="1"/>
    <col min="8" max="8" width="5.140625" style="575" customWidth="1"/>
    <col min="9" max="9" width="3" style="575" bestFit="1" customWidth="1"/>
    <col min="10" max="10" width="2.28515625" style="575" customWidth="1"/>
    <col min="11" max="11" width="10.28515625" style="575" customWidth="1"/>
    <col min="12" max="12" width="11.140625" style="575" customWidth="1"/>
    <col min="13" max="13" width="10.5703125" style="575" customWidth="1"/>
    <col min="14" max="15" width="8" style="575" customWidth="1"/>
    <col min="16" max="16" width="10.7109375" style="575" customWidth="1"/>
    <col min="17" max="17" width="11" style="575" customWidth="1"/>
    <col min="18" max="18" width="13.42578125" style="575" customWidth="1"/>
    <col min="19" max="20" width="10.85546875" style="575" customWidth="1"/>
    <col min="21" max="21" width="9.28515625" style="575" customWidth="1"/>
    <col min="22" max="22" width="9.85546875" style="575" bestFit="1" customWidth="1"/>
    <col min="23" max="23" width="8.85546875" style="575" bestFit="1" customWidth="1"/>
    <col min="24" max="24" width="11.7109375" style="575" hidden="1" customWidth="1"/>
    <col min="25" max="25" width="10.140625" style="575" hidden="1" customWidth="1"/>
    <col min="26" max="26" width="8.140625" style="575" hidden="1" customWidth="1"/>
    <col min="27" max="27" width="10.42578125" style="575" customWidth="1"/>
    <col min="28" max="29" width="11.7109375" style="575" bestFit="1" customWidth="1"/>
    <col min="30" max="30" width="13.85546875" style="575" customWidth="1"/>
    <col min="31" max="31" width="10.140625" style="575" hidden="1" customWidth="1"/>
    <col min="32" max="32" width="11.140625" style="575" hidden="1" customWidth="1"/>
    <col min="33" max="33" width="11.7109375" style="575" hidden="1" customWidth="1"/>
    <col min="34" max="34" width="16.28515625" style="575" hidden="1" customWidth="1"/>
    <col min="35" max="36" width="16.28515625" style="575" customWidth="1"/>
    <col min="37" max="37" width="23.5703125" style="575" bestFit="1" customWidth="1"/>
    <col min="38" max="40" width="15.85546875" style="575" customWidth="1"/>
    <col min="41" max="41" width="15.28515625" style="575" customWidth="1"/>
    <col min="42" max="42" width="15.85546875" style="575" customWidth="1"/>
    <col min="43" max="43" width="14.42578125" style="575" hidden="1" customWidth="1"/>
    <col min="44" max="44" width="13.7109375" style="575" hidden="1" customWidth="1"/>
    <col min="45" max="45" width="5.5703125" style="114" bestFit="1" customWidth="1"/>
    <col min="46" max="16384" width="11.42578125" style="114"/>
  </cols>
  <sheetData>
    <row r="1" spans="1:50">
      <c r="C1" s="570" t="s">
        <v>1729</v>
      </c>
      <c r="D1" s="666">
        <f>S_!C2</f>
        <v>104.25</v>
      </c>
      <c r="E1" s="570">
        <f>1/D1</f>
        <v>9.5923261390887284E-3</v>
      </c>
    </row>
    <row r="3" spans="1:50" s="551" customFormat="1" ht="27.75" customHeight="1">
      <c r="A3" s="640"/>
      <c r="B3" s="1135" t="s">
        <v>243</v>
      </c>
      <c r="C3" s="1135" t="s">
        <v>1836</v>
      </c>
      <c r="D3" s="1135"/>
      <c r="E3" s="1135"/>
      <c r="F3" s="1135"/>
      <c r="G3" s="1135"/>
      <c r="H3" s="1135" t="s">
        <v>1835</v>
      </c>
      <c r="I3" s="1135"/>
      <c r="J3" s="1135"/>
      <c r="K3" s="1135"/>
      <c r="L3" s="1138" t="s">
        <v>1838</v>
      </c>
      <c r="M3" s="1138"/>
      <c r="N3" s="1138"/>
      <c r="O3" s="1138"/>
      <c r="P3" s="1127" t="s">
        <v>1807</v>
      </c>
      <c r="Q3" s="1127" t="s">
        <v>1857</v>
      </c>
      <c r="R3" s="1127" t="s">
        <v>1850</v>
      </c>
      <c r="S3" s="1127"/>
      <c r="T3" s="1127"/>
      <c r="U3" s="1138" t="s">
        <v>1858</v>
      </c>
      <c r="V3" s="1138"/>
      <c r="W3" s="1138"/>
      <c r="X3" s="1138" t="s">
        <v>1859</v>
      </c>
      <c r="Y3" s="1138"/>
      <c r="Z3" s="1138"/>
      <c r="AA3" s="1136" t="s">
        <v>1862</v>
      </c>
      <c r="AB3" s="1136"/>
      <c r="AC3" s="1136"/>
      <c r="AD3" s="1136"/>
      <c r="AE3" s="1137" t="s">
        <v>1863</v>
      </c>
      <c r="AF3" s="1137"/>
      <c r="AG3" s="1137"/>
      <c r="AH3" s="1137"/>
      <c r="AI3" s="1132" t="s">
        <v>1860</v>
      </c>
      <c r="AJ3" s="1133"/>
      <c r="AK3" s="1133"/>
      <c r="AL3" s="1134"/>
      <c r="AM3" s="1124" t="s">
        <v>1864</v>
      </c>
      <c r="AN3" s="1125"/>
      <c r="AO3" s="1125"/>
      <c r="AP3" s="1126"/>
      <c r="AQ3" s="1139" t="s">
        <v>1865</v>
      </c>
      <c r="AR3" s="1140"/>
      <c r="AS3" s="1135" t="s">
        <v>243</v>
      </c>
    </row>
    <row r="4" spans="1:50" s="551" customFormat="1" ht="51" customHeight="1">
      <c r="A4" s="640"/>
      <c r="B4" s="1135"/>
      <c r="C4" s="662" t="s">
        <v>1837</v>
      </c>
      <c r="D4" s="662" t="s">
        <v>1700</v>
      </c>
      <c r="E4" s="662" t="s">
        <v>1699</v>
      </c>
      <c r="F4" s="662" t="s">
        <v>1701</v>
      </c>
      <c r="G4" s="662" t="s">
        <v>1834</v>
      </c>
      <c r="H4" s="662" t="s">
        <v>1700</v>
      </c>
      <c r="I4" s="662" t="s">
        <v>1699</v>
      </c>
      <c r="J4" s="662" t="s">
        <v>1701</v>
      </c>
      <c r="K4" s="662" t="s">
        <v>1834</v>
      </c>
      <c r="L4" s="656" t="s">
        <v>1839</v>
      </c>
      <c r="M4" s="656" t="s">
        <v>1840</v>
      </c>
      <c r="N4" s="656" t="s">
        <v>1841</v>
      </c>
      <c r="O4" s="656" t="s">
        <v>1842</v>
      </c>
      <c r="P4" s="1127"/>
      <c r="Q4" s="1127"/>
      <c r="R4" s="663" t="s">
        <v>1806</v>
      </c>
      <c r="S4" s="663" t="s">
        <v>1768</v>
      </c>
      <c r="T4" s="663" t="s">
        <v>1751</v>
      </c>
      <c r="U4" s="656" t="s">
        <v>1844</v>
      </c>
      <c r="V4" s="656" t="s">
        <v>1845</v>
      </c>
      <c r="W4" s="656" t="s">
        <v>1846</v>
      </c>
      <c r="X4" s="656" t="s">
        <v>1847</v>
      </c>
      <c r="Y4" s="656" t="s">
        <v>1848</v>
      </c>
      <c r="Z4" s="656" t="s">
        <v>1849</v>
      </c>
      <c r="AA4" s="658" t="s">
        <v>1855</v>
      </c>
      <c r="AB4" s="658" t="s">
        <v>1856</v>
      </c>
      <c r="AC4" s="658" t="s">
        <v>1854</v>
      </c>
      <c r="AD4" s="658" t="s">
        <v>1834</v>
      </c>
      <c r="AE4" s="665" t="s">
        <v>1855</v>
      </c>
      <c r="AF4" s="665" t="s">
        <v>1856</v>
      </c>
      <c r="AG4" s="665" t="s">
        <v>1854</v>
      </c>
      <c r="AH4" s="665" t="s">
        <v>1834</v>
      </c>
      <c r="AI4" s="664" t="s">
        <v>1855</v>
      </c>
      <c r="AJ4" s="664" t="s">
        <v>1856</v>
      </c>
      <c r="AK4" s="664" t="s">
        <v>1861</v>
      </c>
      <c r="AL4" s="664" t="s">
        <v>1834</v>
      </c>
      <c r="AM4" s="697" t="s">
        <v>1878</v>
      </c>
      <c r="AN4" s="697" t="s">
        <v>1877</v>
      </c>
      <c r="AO4" s="662" t="s">
        <v>1861</v>
      </c>
      <c r="AP4" s="662" t="s">
        <v>1834</v>
      </c>
      <c r="AQ4" s="667" t="s">
        <v>1861</v>
      </c>
      <c r="AR4" s="667" t="s">
        <v>1834</v>
      </c>
      <c r="AS4" s="1135"/>
      <c r="AT4" s="606" t="s">
        <v>1869</v>
      </c>
      <c r="AU4" s="606" t="s">
        <v>1869</v>
      </c>
      <c r="AV4" s="606" t="s">
        <v>1869</v>
      </c>
      <c r="AW4" s="606" t="s">
        <v>1869</v>
      </c>
    </row>
    <row r="5" spans="1:50">
      <c r="A5" s="616"/>
      <c r="B5" s="568">
        <v>0</v>
      </c>
      <c r="C5" s="568"/>
      <c r="D5" s="568"/>
      <c r="E5" s="568"/>
      <c r="F5" s="568"/>
      <c r="G5" s="568">
        <f>C5</f>
        <v>0</v>
      </c>
      <c r="H5" s="568"/>
      <c r="I5" s="568"/>
      <c r="J5" s="568"/>
      <c r="K5" s="568"/>
      <c r="L5" s="569" t="e">
        <f>IF(K5&gt;200,#REF!,IF('FCL3aVR=0'!K5&gt;150,#REF!,IF(K5&gt;100,#REF!,IF('FCL3aVR=0'!K5&gt;50,#REF!,#REF!))))*K5*$E$1</f>
        <v>#REF!</v>
      </c>
      <c r="M5" s="569" t="e">
        <f>IF(H5&gt;200,#REF!,IF('FCL3aVR=0'!H5&gt;150,#REF!,IF(H5&gt;100,#REF!,IF('FCL3aVR=0'!H5&gt;50,#REF!,#REF!))))*H5*$E$1</f>
        <v>#REF!</v>
      </c>
      <c r="N5" s="569" t="e">
        <f>IF(I5&gt;200,#REF!,IF('FCL3aVR=0'!I5&gt;150,#REF!,IF(I5&gt;100,#REF!,IF('FCL3aVR=0'!I5&gt;50,#REF!,#REF!))))*I5*$E$1</f>
        <v>#REF!</v>
      </c>
      <c r="O5" s="569" t="e">
        <f>IF(J5&gt;200,#REF!,IF('FCL3aVR=0'!J5&gt;150,#REF!,IF(J5&gt;100,#REF!,IF('FCL3aVR=0'!J5&gt;50,#REF!,#REF!))))*J5*$E$1</f>
        <v>#REF!</v>
      </c>
      <c r="P5" s="569" t="e">
        <f>+IF(K5&gt;200,S_!$F$5,IF('FCL3aVR=0'!K5&gt;150,S_!#REF!,IF('FCL3aVR=0'!K5&gt;100,S_!#REF!,IF('FCL3aVR=0'!K5&gt;50,S_!#REF!,S_!#REF!))))*K5*$E$1</f>
        <v>#REF!</v>
      </c>
      <c r="Q5" s="569" t="e">
        <f>(H5*S_!#REF!+S_!#REF!*'FCL3aVR=0'!J5+'FCL3aVR=0'!I5*S_!#REF!)*$E$1</f>
        <v>#REF!</v>
      </c>
      <c r="R5" s="569" t="e">
        <f>#REF!*$D$1*$E$1</f>
        <v>#REF!</v>
      </c>
      <c r="S5" s="569" t="e">
        <f>#REF!*$D$1*$E$1</f>
        <v>#REF!</v>
      </c>
      <c r="T5" s="569" t="e">
        <f>#REF!*$D$1*$E$1</f>
        <v>#REF!</v>
      </c>
      <c r="U5" s="569" t="e">
        <f>IF(H5&gt;200,#REF!,IF('FCL3aVR=0'!H5&gt;150,#REF!,IF('FCL3aVR=0'!H5&gt;100,#REF!,IF('FCL3aVR=0'!H5&gt;50,#REF!,#REF!))))*H5</f>
        <v>#REF!</v>
      </c>
      <c r="V5" s="569" t="e">
        <f>IF(I5&gt;200,#REF!,IF('FCL3aVR=0'!I5&gt;150,#REF!,IF('FCL3aVR=0'!I5&gt;100,#REF!,IF('FCL3aVR=0'!I5&gt;50,#REF!,#REF!))))*I5</f>
        <v>#REF!</v>
      </c>
      <c r="W5" s="569" t="e">
        <f>IF(J5&gt;200,#REF!,IF('FCL3aVR=0'!J5&gt;150,#REF!,IF('FCL3aVR=0'!J5&gt;100,#REF!,IF('FCL3aVR=0'!J5&gt;50,#REF!,#REF!))))*J5</f>
        <v>#REF!</v>
      </c>
      <c r="X5" s="569" t="e">
        <f>IF(H5&gt;200,#REF!,IF('FCL3aVR=0'!H5&gt;150,#REF!,IF('FCL3aVR=0'!H5&gt;100,#REF!,IF('FCL3aVR=0'!H5&gt;50,#REF!,#REF!))))*H5</f>
        <v>#REF!</v>
      </c>
      <c r="Y5" s="569" t="e">
        <f>IF(I5&gt;200,#REF!,IF('FCL3aVR=0'!I5&gt;150,#REF!,IF('FCL3aVR=0'!I5&gt;100,#REF!,IF('FCL3aVR=0'!I5&gt;50,#REF!,#REF!))))*I5</f>
        <v>#REF!</v>
      </c>
      <c r="Z5" s="569" t="e">
        <f>IF(J5&gt;200,#REF!,IF('FCL3aVR=0'!J5&gt;150,#REF!,IF('FCL3aVR=0'!J5&gt;100,#REF!,IF('FCL3aVR=0'!J5&gt;50,#REF!,#REF!))))*J5</f>
        <v>#REF!</v>
      </c>
      <c r="AA5" s="569" t="e">
        <f>W5+V5+U5</f>
        <v>#REF!</v>
      </c>
      <c r="AB5" s="569" t="e">
        <f>R5</f>
        <v>#REF!</v>
      </c>
      <c r="AC5" s="569" t="e">
        <f>AA5-AB5</f>
        <v>#REF!</v>
      </c>
      <c r="AD5" s="569" t="e">
        <f>AC5</f>
        <v>#REF!</v>
      </c>
      <c r="AE5" s="569" t="e">
        <f>Z5+Y5+X5</f>
        <v>#REF!</v>
      </c>
      <c r="AF5" s="569" t="e">
        <f>T5</f>
        <v>#REF!</v>
      </c>
      <c r="AG5" s="569" t="e">
        <f>AE5-AF5</f>
        <v>#REF!</v>
      </c>
      <c r="AH5" s="569" t="e">
        <f>AG5</f>
        <v>#REF!</v>
      </c>
      <c r="AI5" s="569" t="e">
        <f>+L5+M5+N5+O5</f>
        <v>#REF!</v>
      </c>
      <c r="AJ5" s="569" t="e">
        <f>P5+Q5</f>
        <v>#REF!</v>
      </c>
      <c r="AK5" s="569" t="e">
        <f>AI5-AJ5</f>
        <v>#REF!</v>
      </c>
      <c r="AL5" s="569" t="e">
        <f>AK5</f>
        <v>#REF!</v>
      </c>
      <c r="AM5" s="569" t="e">
        <f>AI5+AA5</f>
        <v>#REF!</v>
      </c>
      <c r="AN5" s="569" t="e">
        <f>+AJ5+AB5</f>
        <v>#REF!</v>
      </c>
      <c r="AO5" s="569" t="e">
        <f>AC5+AK5</f>
        <v>#REF!</v>
      </c>
      <c r="AP5" s="569" t="e">
        <f>AO5</f>
        <v>#REF!</v>
      </c>
      <c r="AQ5" s="569" t="e">
        <f>AG5+AK5</f>
        <v>#REF!</v>
      </c>
      <c r="AR5" s="569" t="e">
        <f>AQ5</f>
        <v>#REF!</v>
      </c>
      <c r="AS5" s="568">
        <v>0</v>
      </c>
      <c r="AT5" s="114" t="e">
        <f>IF(AD5&lt;0,0,1)</f>
        <v>#REF!</v>
      </c>
      <c r="AU5" s="114" t="e">
        <f>IF(AH5&lt;0,0,1)</f>
        <v>#REF!</v>
      </c>
      <c r="AV5" s="114" t="e">
        <f>IF(AP5&lt;0,0,1)</f>
        <v>#REF!</v>
      </c>
      <c r="AW5" s="114" t="e">
        <f>IF(AR5&lt;0,0,1)</f>
        <v>#REF!</v>
      </c>
      <c r="AX5" s="557" t="e">
        <f>AM5-AN5</f>
        <v>#REF!</v>
      </c>
    </row>
    <row r="6" spans="1:50">
      <c r="A6" s="616"/>
      <c r="B6" s="570">
        <v>1</v>
      </c>
      <c r="C6" s="570" t="e">
        <f>#REF!</f>
        <v>#REF!</v>
      </c>
      <c r="D6" s="570">
        <v>26</v>
      </c>
      <c r="E6" s="570"/>
      <c r="F6" s="570"/>
      <c r="G6" s="570" t="e">
        <f>C6+G5</f>
        <v>#REF!</v>
      </c>
      <c r="H6" s="570"/>
      <c r="I6" s="570"/>
      <c r="J6" s="570"/>
      <c r="K6" s="570"/>
      <c r="L6" s="569" t="e">
        <f>IF(K6&gt;200,#REF!,IF('FCL3aVR=0'!K6&gt;150,#REF!,IF(K6&gt;100,#REF!,IF('FCL3aVR=0'!K6&gt;50,#REF!,#REF!))))*K6*$E$1</f>
        <v>#REF!</v>
      </c>
      <c r="M6" s="569" t="e">
        <f>IF(H6&gt;200,#REF!,IF('FCL3aVR=0'!H6&gt;150,#REF!,IF(H6&gt;100,#REF!,IF('FCL3aVR=0'!H6&gt;50,#REF!,#REF!))))*H6*$E$1</f>
        <v>#REF!</v>
      </c>
      <c r="N6" s="569" t="e">
        <f>IF(I6&gt;200,#REF!,IF('FCL3aVR=0'!I6&gt;150,#REF!,IF(I6&gt;100,#REF!,IF('FCL3aVR=0'!I6&gt;50,#REF!,#REF!))))*I6*$E$1</f>
        <v>#REF!</v>
      </c>
      <c r="O6" s="569" t="e">
        <f>IF(J6&gt;200,#REF!,IF('FCL3aVR=0'!J6&gt;150,#REF!,IF(J6&gt;100,#REF!,IF('FCL3aVR=0'!J6&gt;50,#REF!,#REF!))))*J6*$E$1</f>
        <v>#REF!</v>
      </c>
      <c r="P6" s="569" t="e">
        <f>+IF(K6&gt;200,S_!$F$5,IF('FCL3aVR=0'!K6&gt;150,S_!#REF!,IF('FCL3aVR=0'!K6&gt;100,S_!#REF!,IF('FCL3aVR=0'!K6&gt;50,S_!#REF!,S_!#REF!))))*K6*$E$1</f>
        <v>#REF!</v>
      </c>
      <c r="Q6" s="569" t="e">
        <f>(H6*S_!#REF!+S_!#REF!*'FCL3aVR=0'!J6+'FCL3aVR=0'!I6*S_!#REF!)*$E$1</f>
        <v>#REF!</v>
      </c>
      <c r="R6" s="569" t="e">
        <f>#REF!*$D$1*$E$1</f>
        <v>#REF!</v>
      </c>
      <c r="S6" s="569" t="e">
        <f>#REF!*$D$1*$E$1</f>
        <v>#REF!</v>
      </c>
      <c r="T6" s="569" t="e">
        <f>#REF!*$D$1*$E$1</f>
        <v>#REF!</v>
      </c>
      <c r="U6" s="569" t="e">
        <f>IF(H6&gt;200,#REF!,IF('FCL3aVR=0'!H6&gt;150,#REF!,IF('FCL3aVR=0'!H6&gt;100,#REF!,IF('FCL3aVR=0'!H6&gt;50,#REF!,#REF!))))*H6</f>
        <v>#REF!</v>
      </c>
      <c r="V6" s="569" t="e">
        <f>IF(I6&gt;200,#REF!,IF('FCL3aVR=0'!I6&gt;150,#REF!,IF('FCL3aVR=0'!I6&gt;100,#REF!,IF('FCL3aVR=0'!I6&gt;50,#REF!,#REF!))))*I6</f>
        <v>#REF!</v>
      </c>
      <c r="W6" s="569" t="e">
        <f>IF(J6&gt;200,#REF!,IF('FCL3aVR=0'!J6&gt;150,#REF!,IF('FCL3aVR=0'!J6&gt;100,#REF!,IF('FCL3aVR=0'!J6&gt;50,#REF!,#REF!))))*J6</f>
        <v>#REF!</v>
      </c>
      <c r="X6" s="569" t="e">
        <f>IF(H6&gt;200,#REF!,IF('FCL3aVR=0'!H6&gt;150,#REF!,IF('FCL3aVR=0'!H6&gt;100,#REF!,IF('FCL3aVR=0'!H6&gt;50,#REF!,#REF!))))*H6</f>
        <v>#REF!</v>
      </c>
      <c r="Y6" s="569" t="e">
        <f>IF(I6&gt;200,#REF!,IF('FCL3aVR=0'!I6&gt;150,#REF!,IF('FCL3aVR=0'!I6&gt;100,#REF!,IF('FCL3aVR=0'!I6&gt;50,#REF!,#REF!))))*I6</f>
        <v>#REF!</v>
      </c>
      <c r="Z6" s="569" t="e">
        <f>IF(J6&gt;200,#REF!,IF('FCL3aVR=0'!J6&gt;150,#REF!,IF('FCL3aVR=0'!J6&gt;100,#REF!,IF('FCL3aVR=0'!J6&gt;50,#REF!,#REF!))))*J6</f>
        <v>#REF!</v>
      </c>
      <c r="AA6" s="569" t="e">
        <f t="shared" ref="AA6:AA41" si="0">W6+V6+U6</f>
        <v>#REF!</v>
      </c>
      <c r="AB6" s="569" t="e">
        <f t="shared" ref="AB6:AB41" si="1">R6</f>
        <v>#REF!</v>
      </c>
      <c r="AC6" s="569" t="e">
        <f t="shared" ref="AC6:AC41" si="2">AA6-AB6</f>
        <v>#REF!</v>
      </c>
      <c r="AD6" s="569" t="e">
        <f>AC6+AD5</f>
        <v>#REF!</v>
      </c>
      <c r="AE6" s="569" t="e">
        <f t="shared" ref="AE6:AE41" si="3">Z6+Y6+X6</f>
        <v>#REF!</v>
      </c>
      <c r="AF6" s="569" t="e">
        <f t="shared" ref="AF6:AF41" si="4">T6</f>
        <v>#REF!</v>
      </c>
      <c r="AG6" s="569" t="e">
        <f t="shared" ref="AG6:AG41" si="5">AE6-AF6</f>
        <v>#REF!</v>
      </c>
      <c r="AH6" s="569" t="e">
        <f>AG6+AH5</f>
        <v>#REF!</v>
      </c>
      <c r="AI6" s="569" t="e">
        <f t="shared" ref="AI6:AI41" si="6">+L6+M6+N6+O6</f>
        <v>#REF!</v>
      </c>
      <c r="AJ6" s="569" t="e">
        <f t="shared" ref="AJ6:AJ41" si="7">P6+Q6</f>
        <v>#REF!</v>
      </c>
      <c r="AK6" s="569" t="e">
        <f t="shared" ref="AK6:AK41" si="8">AI6-AJ6</f>
        <v>#REF!</v>
      </c>
      <c r="AL6" s="569" t="e">
        <f>AK7+AL5</f>
        <v>#REF!</v>
      </c>
      <c r="AM6" s="569" t="e">
        <f t="shared" ref="AM6:AM65" si="9">AI6+AA6</f>
        <v>#REF!</v>
      </c>
      <c r="AN6" s="569" t="e">
        <f t="shared" ref="AN6:AN65" si="10">+AJ6+AB6</f>
        <v>#REF!</v>
      </c>
      <c r="AO6" s="569" t="e">
        <f t="shared" ref="AO6:AO41" si="11">AC6+AK6</f>
        <v>#REF!</v>
      </c>
      <c r="AP6" s="569" t="e">
        <f>AO6+AP5</f>
        <v>#REF!</v>
      </c>
      <c r="AQ6" s="569" t="e">
        <f t="shared" ref="AQ6:AQ65" si="12">AG6+AK6</f>
        <v>#REF!</v>
      </c>
      <c r="AR6" s="569" t="e">
        <f>AQ6+AR5</f>
        <v>#REF!</v>
      </c>
      <c r="AS6" s="570">
        <v>1</v>
      </c>
      <c r="AT6" s="114" t="e">
        <f t="shared" ref="AT6:AT65" si="13">IF(AD6&lt;0,0,1)</f>
        <v>#REF!</v>
      </c>
      <c r="AU6" s="114" t="e">
        <f t="shared" ref="AU6:AU65" si="14">IF(AH6&lt;0,0,1)</f>
        <v>#REF!</v>
      </c>
      <c r="AV6" s="114" t="e">
        <f t="shared" ref="AV6:AV65" si="15">IF(AP6&lt;0,0,1)</f>
        <v>#REF!</v>
      </c>
      <c r="AW6" s="114" t="e">
        <f t="shared" ref="AW6:AW65" si="16">IF(AR6&lt;0,0,1)</f>
        <v>#REF!</v>
      </c>
      <c r="AX6" s="557" t="e">
        <f t="shared" ref="AX6:AX65" si="17">AM6-AN6</f>
        <v>#REF!</v>
      </c>
    </row>
    <row r="7" spans="1:50">
      <c r="A7" s="616"/>
      <c r="B7" s="570">
        <v>2</v>
      </c>
      <c r="C7" s="570" t="e">
        <f>#REF!</f>
        <v>#REF!</v>
      </c>
      <c r="D7" s="570">
        <v>26</v>
      </c>
      <c r="E7" s="570"/>
      <c r="F7" s="570"/>
      <c r="G7" s="570" t="e">
        <f t="shared" ref="G7:G41" si="18">C7+G6</f>
        <v>#REF!</v>
      </c>
      <c r="H7" s="570">
        <f>D6</f>
        <v>26</v>
      </c>
      <c r="I7" s="570"/>
      <c r="J7" s="570"/>
      <c r="K7" s="570">
        <f>H7+I7+J7</f>
        <v>26</v>
      </c>
      <c r="L7" s="569" t="e">
        <f>IF(K7&gt;200,#REF!,IF('FCL3aVR=0'!K7&gt;150,#REF!,IF(K7&gt;100,#REF!,IF('FCL3aVR=0'!K7&gt;50,#REF!,#REF!))))*K7*$E$1</f>
        <v>#REF!</v>
      </c>
      <c r="M7" s="569" t="e">
        <f>IF(H7&gt;200,#REF!,IF('FCL3aVR=0'!H7&gt;150,#REF!,IF(H7&gt;100,#REF!,IF('FCL3aVR=0'!H7&gt;50,#REF!,#REF!))))*H7*$E$1</f>
        <v>#REF!</v>
      </c>
      <c r="N7" s="569" t="e">
        <f>IF(I7&gt;200,#REF!,IF('FCL3aVR=0'!I7&gt;150,#REF!,IF(I7&gt;100,#REF!,IF('FCL3aVR=0'!I7&gt;50,#REF!,#REF!))))*I7*$E$1</f>
        <v>#REF!</v>
      </c>
      <c r="O7" s="569" t="e">
        <f>IF(J7&gt;200,#REF!,IF('FCL3aVR=0'!J7&gt;150,#REF!,IF(J7&gt;100,#REF!,IF('FCL3aVR=0'!J7&gt;50,#REF!,#REF!))))*J7*$E$1</f>
        <v>#REF!</v>
      </c>
      <c r="P7" s="569" t="e">
        <f>+IF(K7&gt;200,S_!$F$5,IF('FCL3aVR=0'!K7&gt;150,S_!#REF!,IF('FCL3aVR=0'!K7&gt;100,S_!#REF!,IF('FCL3aVR=0'!K7&gt;50,S_!#REF!,S_!#REF!))))*K7*$E$1</f>
        <v>#REF!</v>
      </c>
      <c r="Q7" s="569" t="e">
        <f>(H7*S_!#REF!+S_!#REF!*'FCL3aVR=0'!J7+'FCL3aVR=0'!I7*S_!#REF!)*$E$1</f>
        <v>#REF!</v>
      </c>
      <c r="R7" s="569" t="e">
        <f>#REF!*$D$1*$E$1</f>
        <v>#REF!</v>
      </c>
      <c r="S7" s="569" t="e">
        <f>#REF!*$D$1*$E$1</f>
        <v>#REF!</v>
      </c>
      <c r="T7" s="569" t="e">
        <f>#REF!*$D$1*$E$1</f>
        <v>#REF!</v>
      </c>
      <c r="U7" s="569" t="e">
        <f>IF(H7&gt;200,#REF!,IF('FCL3aVR=0'!H7&gt;150,#REF!,IF('FCL3aVR=0'!H7&gt;100,#REF!,IF('FCL3aVR=0'!H7&gt;50,#REF!,#REF!))))*H7</f>
        <v>#REF!</v>
      </c>
      <c r="V7" s="569" t="e">
        <f>IF(I7&gt;200,#REF!,IF('FCL3aVR=0'!I7&gt;150,#REF!,IF('FCL3aVR=0'!I7&gt;100,#REF!,IF('FCL3aVR=0'!I7&gt;50,#REF!,#REF!))))*I7</f>
        <v>#REF!</v>
      </c>
      <c r="W7" s="569" t="e">
        <f>IF(J7&gt;200,#REF!,IF('FCL3aVR=0'!J7&gt;150,#REF!,IF('FCL3aVR=0'!J7&gt;100,#REF!,IF('FCL3aVR=0'!J7&gt;50,#REF!,#REF!))))*J7</f>
        <v>#REF!</v>
      </c>
      <c r="X7" s="569" t="e">
        <f>IF(H7&gt;200,#REF!,IF('FCL3aVR=0'!H7&gt;150,#REF!,IF('FCL3aVR=0'!H7&gt;100,#REF!,IF('FCL3aVR=0'!H7&gt;50,#REF!,#REF!))))*H7</f>
        <v>#REF!</v>
      </c>
      <c r="Y7" s="569" t="e">
        <f>IF(I7&gt;200,#REF!,IF('FCL3aVR=0'!I7&gt;150,#REF!,IF('FCL3aVR=0'!I7&gt;100,#REF!,IF('FCL3aVR=0'!I7&gt;50,#REF!,#REF!))))*I7</f>
        <v>#REF!</v>
      </c>
      <c r="Z7" s="569" t="e">
        <f>IF(J7&gt;200,#REF!,IF('FCL3aVR=0'!J7&gt;150,#REF!,IF('FCL3aVR=0'!J7&gt;100,#REF!,IF('FCL3aVR=0'!J7&gt;50,#REF!,#REF!))))*J7</f>
        <v>#REF!</v>
      </c>
      <c r="AA7" s="569" t="e">
        <f t="shared" si="0"/>
        <v>#REF!</v>
      </c>
      <c r="AB7" s="569" t="e">
        <f t="shared" si="1"/>
        <v>#REF!</v>
      </c>
      <c r="AC7" s="569" t="e">
        <f t="shared" si="2"/>
        <v>#REF!</v>
      </c>
      <c r="AD7" s="569" t="e">
        <f t="shared" ref="AD7:AD41" si="19">AC7+AD6</f>
        <v>#REF!</v>
      </c>
      <c r="AE7" s="569" t="e">
        <f t="shared" si="3"/>
        <v>#REF!</v>
      </c>
      <c r="AF7" s="569" t="e">
        <f t="shared" si="4"/>
        <v>#REF!</v>
      </c>
      <c r="AG7" s="569" t="e">
        <f t="shared" si="5"/>
        <v>#REF!</v>
      </c>
      <c r="AH7" s="569" t="e">
        <f t="shared" ref="AH7:AH41" si="20">AG7+AH6</f>
        <v>#REF!</v>
      </c>
      <c r="AI7" s="569" t="e">
        <f t="shared" si="6"/>
        <v>#REF!</v>
      </c>
      <c r="AJ7" s="569" t="e">
        <f t="shared" si="7"/>
        <v>#REF!</v>
      </c>
      <c r="AK7" s="569" t="e">
        <f t="shared" si="8"/>
        <v>#REF!</v>
      </c>
      <c r="AL7" s="569" t="e">
        <f t="shared" ref="AL7:AL41" si="21">AK8+AL6</f>
        <v>#REF!</v>
      </c>
      <c r="AM7" s="569" t="e">
        <f t="shared" si="9"/>
        <v>#REF!</v>
      </c>
      <c r="AN7" s="569" t="e">
        <f t="shared" si="10"/>
        <v>#REF!</v>
      </c>
      <c r="AO7" s="569" t="e">
        <f t="shared" si="11"/>
        <v>#REF!</v>
      </c>
      <c r="AP7" s="569" t="e">
        <f t="shared" ref="AP7:AP41" si="22">AO7+AP6</f>
        <v>#REF!</v>
      </c>
      <c r="AQ7" s="569" t="e">
        <f t="shared" si="12"/>
        <v>#REF!</v>
      </c>
      <c r="AR7" s="569" t="e">
        <f t="shared" ref="AR7:AR41" si="23">AQ7+AR6</f>
        <v>#REF!</v>
      </c>
      <c r="AS7" s="570">
        <v>2</v>
      </c>
      <c r="AT7" s="114" t="e">
        <f t="shared" si="13"/>
        <v>#REF!</v>
      </c>
      <c r="AU7" s="114" t="e">
        <f t="shared" si="14"/>
        <v>#REF!</v>
      </c>
      <c r="AV7" s="114" t="e">
        <f t="shared" si="15"/>
        <v>#REF!</v>
      </c>
      <c r="AW7" s="114" t="e">
        <f t="shared" si="16"/>
        <v>#REF!</v>
      </c>
      <c r="AX7" s="557" t="e">
        <f t="shared" si="17"/>
        <v>#REF!</v>
      </c>
    </row>
    <row r="8" spans="1:50">
      <c r="A8" s="616"/>
      <c r="B8" s="570">
        <v>3</v>
      </c>
      <c r="C8" s="570" t="e">
        <f>#REF!</f>
        <v>#REF!</v>
      </c>
      <c r="D8" s="570">
        <v>26</v>
      </c>
      <c r="E8" s="570"/>
      <c r="F8" s="570"/>
      <c r="G8" s="570" t="e">
        <f t="shared" si="18"/>
        <v>#REF!</v>
      </c>
      <c r="H8" s="570">
        <f>D7+H7</f>
        <v>52</v>
      </c>
      <c r="I8" s="570"/>
      <c r="J8" s="570"/>
      <c r="K8" s="570">
        <f t="shared" ref="K8:K41" si="24">H8+I8+J8</f>
        <v>52</v>
      </c>
      <c r="L8" s="569" t="e">
        <f>IF(K8&gt;200,#REF!,IF('FCL3aVR=0'!K8&gt;150,#REF!,IF(K8&gt;100,#REF!,IF('FCL3aVR=0'!K8&gt;50,#REF!,#REF!))))*K8*$E$1</f>
        <v>#REF!</v>
      </c>
      <c r="M8" s="569" t="e">
        <f>IF(H8&gt;200,#REF!,IF('FCL3aVR=0'!H8&gt;150,#REF!,IF(H8&gt;100,#REF!,IF('FCL3aVR=0'!H8&gt;50,#REF!,#REF!))))*H8*$E$1</f>
        <v>#REF!</v>
      </c>
      <c r="N8" s="569" t="e">
        <f>IF(I8&gt;200,#REF!,IF('FCL3aVR=0'!I8&gt;150,#REF!,IF(I8&gt;100,#REF!,IF('FCL3aVR=0'!I8&gt;50,#REF!,#REF!))))*I8*$E$1</f>
        <v>#REF!</v>
      </c>
      <c r="O8" s="569" t="e">
        <f>IF(J8&gt;200,#REF!,IF('FCL3aVR=0'!J8&gt;150,#REF!,IF(J8&gt;100,#REF!,IF('FCL3aVR=0'!J8&gt;50,#REF!,#REF!))))*J8*$E$1</f>
        <v>#REF!</v>
      </c>
      <c r="P8" s="569" t="e">
        <f>+IF(K8&gt;200,S_!$F$5,IF('FCL3aVR=0'!K8&gt;150,S_!#REF!,IF('FCL3aVR=0'!K8&gt;100,S_!#REF!,IF('FCL3aVR=0'!K8&gt;50,S_!#REF!,S_!#REF!))))*K8*$E$1</f>
        <v>#REF!</v>
      </c>
      <c r="Q8" s="569" t="e">
        <f>(H8*S_!#REF!+S_!#REF!*'FCL3aVR=0'!J8+'FCL3aVR=0'!I8*S_!#REF!)*$E$1</f>
        <v>#REF!</v>
      </c>
      <c r="R8" s="569" t="e">
        <f>#REF!*$D$1*$E$1</f>
        <v>#REF!</v>
      </c>
      <c r="S8" s="569" t="e">
        <f>#REF!*$D$1*$E$1</f>
        <v>#REF!</v>
      </c>
      <c r="T8" s="569" t="e">
        <f>#REF!*$D$1*$E$1</f>
        <v>#REF!</v>
      </c>
      <c r="U8" s="569" t="e">
        <f>IF(H8&gt;200,#REF!,IF('FCL3aVR=0'!H8&gt;150,#REF!,IF('FCL3aVR=0'!H8&gt;100,#REF!,IF('FCL3aVR=0'!H8&gt;50,#REF!,#REF!))))*H8</f>
        <v>#REF!</v>
      </c>
      <c r="V8" s="569" t="e">
        <f>IF(I8&gt;200,#REF!,IF('FCL3aVR=0'!I8&gt;150,#REF!,IF('FCL3aVR=0'!I8&gt;100,#REF!,IF('FCL3aVR=0'!I8&gt;50,#REF!,#REF!))))*I8</f>
        <v>#REF!</v>
      </c>
      <c r="W8" s="569" t="e">
        <f>IF(J8&gt;200,#REF!,IF('FCL3aVR=0'!J8&gt;150,#REF!,IF('FCL3aVR=0'!J8&gt;100,#REF!,IF('FCL3aVR=0'!J8&gt;50,#REF!,#REF!))))*J8</f>
        <v>#REF!</v>
      </c>
      <c r="X8" s="569" t="e">
        <f>IF(H8&gt;200,#REF!,IF('FCL3aVR=0'!H8&gt;150,#REF!,IF('FCL3aVR=0'!H8&gt;100,#REF!,IF('FCL3aVR=0'!H8&gt;50,#REF!,#REF!))))*H8</f>
        <v>#REF!</v>
      </c>
      <c r="Y8" s="569" t="e">
        <f>IF(I8&gt;200,#REF!,IF('FCL3aVR=0'!I8&gt;150,#REF!,IF('FCL3aVR=0'!I8&gt;100,#REF!,IF('FCL3aVR=0'!I8&gt;50,#REF!,#REF!))))*I8</f>
        <v>#REF!</v>
      </c>
      <c r="Z8" s="569" t="e">
        <f>IF(J8&gt;200,#REF!,IF('FCL3aVR=0'!J8&gt;150,#REF!,IF('FCL3aVR=0'!J8&gt;100,#REF!,IF('FCL3aVR=0'!J8&gt;50,#REF!,#REF!))))*J8</f>
        <v>#REF!</v>
      </c>
      <c r="AA8" s="569" t="e">
        <f t="shared" si="0"/>
        <v>#REF!</v>
      </c>
      <c r="AB8" s="569" t="e">
        <f t="shared" si="1"/>
        <v>#REF!</v>
      </c>
      <c r="AC8" s="569" t="e">
        <f t="shared" si="2"/>
        <v>#REF!</v>
      </c>
      <c r="AD8" s="569" t="e">
        <f t="shared" si="19"/>
        <v>#REF!</v>
      </c>
      <c r="AE8" s="569" t="e">
        <f t="shared" si="3"/>
        <v>#REF!</v>
      </c>
      <c r="AF8" s="569" t="e">
        <f t="shared" si="4"/>
        <v>#REF!</v>
      </c>
      <c r="AG8" s="569" t="e">
        <f t="shared" si="5"/>
        <v>#REF!</v>
      </c>
      <c r="AH8" s="569" t="e">
        <f>AG8+AH7</f>
        <v>#REF!</v>
      </c>
      <c r="AI8" s="569" t="e">
        <f t="shared" si="6"/>
        <v>#REF!</v>
      </c>
      <c r="AJ8" s="569" t="e">
        <f t="shared" si="7"/>
        <v>#REF!</v>
      </c>
      <c r="AK8" s="569" t="e">
        <f t="shared" si="8"/>
        <v>#REF!</v>
      </c>
      <c r="AL8" s="569" t="e">
        <f t="shared" si="21"/>
        <v>#REF!</v>
      </c>
      <c r="AM8" s="569" t="e">
        <f t="shared" si="9"/>
        <v>#REF!</v>
      </c>
      <c r="AN8" s="569" t="e">
        <f t="shared" si="10"/>
        <v>#REF!</v>
      </c>
      <c r="AO8" s="569" t="e">
        <f t="shared" si="11"/>
        <v>#REF!</v>
      </c>
      <c r="AP8" s="569" t="e">
        <f t="shared" si="22"/>
        <v>#REF!</v>
      </c>
      <c r="AQ8" s="569" t="e">
        <f t="shared" si="12"/>
        <v>#REF!</v>
      </c>
      <c r="AR8" s="569" t="e">
        <f t="shared" si="23"/>
        <v>#REF!</v>
      </c>
      <c r="AS8" s="570">
        <v>3</v>
      </c>
      <c r="AT8" s="114" t="e">
        <f t="shared" si="13"/>
        <v>#REF!</v>
      </c>
      <c r="AU8" s="114" t="e">
        <f t="shared" si="14"/>
        <v>#REF!</v>
      </c>
      <c r="AV8" s="114" t="e">
        <f t="shared" si="15"/>
        <v>#REF!</v>
      </c>
      <c r="AW8" s="114" t="e">
        <f t="shared" si="16"/>
        <v>#REF!</v>
      </c>
      <c r="AX8" s="557" t="e">
        <f t="shared" si="17"/>
        <v>#REF!</v>
      </c>
    </row>
    <row r="9" spans="1:50">
      <c r="A9" s="616"/>
      <c r="B9" s="570">
        <v>4</v>
      </c>
      <c r="C9" s="570" t="e">
        <f>#REF!</f>
        <v>#REF!</v>
      </c>
      <c r="D9" s="570">
        <v>26</v>
      </c>
      <c r="E9" s="570"/>
      <c r="F9" s="570"/>
      <c r="G9" s="570" t="e">
        <f t="shared" si="18"/>
        <v>#REF!</v>
      </c>
      <c r="H9" s="570">
        <f t="shared" ref="H9:J24" si="25">D8+H8</f>
        <v>78</v>
      </c>
      <c r="I9" s="570"/>
      <c r="J9" s="570"/>
      <c r="K9" s="570">
        <f t="shared" si="24"/>
        <v>78</v>
      </c>
      <c r="L9" s="569" t="e">
        <f>IF(K9&gt;200,#REF!,IF('FCL3aVR=0'!K9&gt;150,#REF!,IF(K9&gt;100,#REF!,IF('FCL3aVR=0'!K9&gt;50,#REF!,#REF!))))*K9*$E$1</f>
        <v>#REF!</v>
      </c>
      <c r="M9" s="569" t="e">
        <f>IF(H9&gt;200,#REF!,IF('FCL3aVR=0'!H9&gt;150,#REF!,IF(H9&gt;100,#REF!,IF('FCL3aVR=0'!H9&gt;50,#REF!,#REF!))))*H9*$E$1</f>
        <v>#REF!</v>
      </c>
      <c r="N9" s="569" t="e">
        <f>IF(I9&gt;200,#REF!,IF('FCL3aVR=0'!I9&gt;150,#REF!,IF(I9&gt;100,#REF!,IF('FCL3aVR=0'!I9&gt;50,#REF!,#REF!))))*I9*$E$1</f>
        <v>#REF!</v>
      </c>
      <c r="O9" s="569" t="e">
        <f>IF(J9&gt;200,#REF!,IF('FCL3aVR=0'!J9&gt;150,#REF!,IF(J9&gt;100,#REF!,IF('FCL3aVR=0'!J9&gt;50,#REF!,#REF!))))*J9*$E$1</f>
        <v>#REF!</v>
      </c>
      <c r="P9" s="569" t="e">
        <f>+IF(K9&gt;200,S_!$F$5,IF('FCL3aVR=0'!K9&gt;150,S_!#REF!,IF('FCL3aVR=0'!K9&gt;100,S_!#REF!,IF('FCL3aVR=0'!K9&gt;50,S_!#REF!,S_!#REF!))))*K9*$E$1</f>
        <v>#REF!</v>
      </c>
      <c r="Q9" s="569" t="e">
        <f>(H9*S_!#REF!+S_!#REF!*'FCL3aVR=0'!J9+'FCL3aVR=0'!I9*S_!#REF!)*$E$1</f>
        <v>#REF!</v>
      </c>
      <c r="R9" s="569" t="e">
        <f>#REF!*$D$1*$E$1</f>
        <v>#REF!</v>
      </c>
      <c r="S9" s="569" t="e">
        <f>#REF!*$D$1*$E$1</f>
        <v>#REF!</v>
      </c>
      <c r="T9" s="569" t="e">
        <f>#REF!*$D$1*$E$1</f>
        <v>#REF!</v>
      </c>
      <c r="U9" s="569" t="e">
        <f>IF(H9&gt;200,#REF!,IF('FCL3aVR=0'!H9&gt;150,#REF!,IF('FCL3aVR=0'!H9&gt;100,#REF!,IF('FCL3aVR=0'!H9&gt;50,#REF!,#REF!))))*H9</f>
        <v>#REF!</v>
      </c>
      <c r="V9" s="569" t="e">
        <f>IF(I9&gt;200,#REF!,IF('FCL3aVR=0'!I9&gt;150,#REF!,IF('FCL3aVR=0'!I9&gt;100,#REF!,IF('FCL3aVR=0'!I9&gt;50,#REF!,#REF!))))*I9</f>
        <v>#REF!</v>
      </c>
      <c r="W9" s="569" t="e">
        <f>IF(J9&gt;200,#REF!,IF('FCL3aVR=0'!J9&gt;150,#REF!,IF('FCL3aVR=0'!J9&gt;100,#REF!,IF('FCL3aVR=0'!J9&gt;50,#REF!,#REF!))))*J9</f>
        <v>#REF!</v>
      </c>
      <c r="X9" s="569" t="e">
        <f>IF(H9&gt;200,#REF!,IF('FCL3aVR=0'!H9&gt;150,#REF!,IF('FCL3aVR=0'!H9&gt;100,#REF!,IF('FCL3aVR=0'!H9&gt;50,#REF!,#REF!))))*H9</f>
        <v>#REF!</v>
      </c>
      <c r="Y9" s="569" t="e">
        <f>IF(I9&gt;200,#REF!,IF('FCL3aVR=0'!I9&gt;150,#REF!,IF('FCL3aVR=0'!I9&gt;100,#REF!,IF('FCL3aVR=0'!I9&gt;50,#REF!,#REF!))))*I9</f>
        <v>#REF!</v>
      </c>
      <c r="Z9" s="569" t="e">
        <f>IF(J9&gt;200,#REF!,IF('FCL3aVR=0'!J9&gt;150,#REF!,IF('FCL3aVR=0'!J9&gt;100,#REF!,IF('FCL3aVR=0'!J9&gt;50,#REF!,#REF!))))*J9</f>
        <v>#REF!</v>
      </c>
      <c r="AA9" s="569" t="e">
        <f t="shared" si="0"/>
        <v>#REF!</v>
      </c>
      <c r="AB9" s="569" t="e">
        <f t="shared" si="1"/>
        <v>#REF!</v>
      </c>
      <c r="AC9" s="569" t="e">
        <f t="shared" si="2"/>
        <v>#REF!</v>
      </c>
      <c r="AD9" s="569" t="e">
        <f t="shared" si="19"/>
        <v>#REF!</v>
      </c>
      <c r="AE9" s="569" t="e">
        <f t="shared" si="3"/>
        <v>#REF!</v>
      </c>
      <c r="AF9" s="569" t="e">
        <f t="shared" si="4"/>
        <v>#REF!</v>
      </c>
      <c r="AG9" s="569" t="e">
        <f t="shared" si="5"/>
        <v>#REF!</v>
      </c>
      <c r="AH9" s="569" t="e">
        <f t="shared" si="20"/>
        <v>#REF!</v>
      </c>
      <c r="AI9" s="569" t="e">
        <f t="shared" si="6"/>
        <v>#REF!</v>
      </c>
      <c r="AJ9" s="569" t="e">
        <f t="shared" si="7"/>
        <v>#REF!</v>
      </c>
      <c r="AK9" s="569" t="e">
        <f t="shared" si="8"/>
        <v>#REF!</v>
      </c>
      <c r="AL9" s="569" t="e">
        <f t="shared" si="21"/>
        <v>#REF!</v>
      </c>
      <c r="AM9" s="569" t="e">
        <f t="shared" si="9"/>
        <v>#REF!</v>
      </c>
      <c r="AN9" s="569" t="e">
        <f t="shared" si="10"/>
        <v>#REF!</v>
      </c>
      <c r="AO9" s="569" t="e">
        <f t="shared" si="11"/>
        <v>#REF!</v>
      </c>
      <c r="AP9" s="569" t="e">
        <f t="shared" si="22"/>
        <v>#REF!</v>
      </c>
      <c r="AQ9" s="569" t="e">
        <f t="shared" si="12"/>
        <v>#REF!</v>
      </c>
      <c r="AR9" s="569" t="e">
        <f t="shared" si="23"/>
        <v>#REF!</v>
      </c>
      <c r="AS9" s="570">
        <v>4</v>
      </c>
      <c r="AT9" s="114" t="e">
        <f t="shared" si="13"/>
        <v>#REF!</v>
      </c>
      <c r="AU9" s="114" t="e">
        <f t="shared" si="14"/>
        <v>#REF!</v>
      </c>
      <c r="AV9" s="114" t="e">
        <f t="shared" si="15"/>
        <v>#REF!</v>
      </c>
      <c r="AW9" s="114" t="e">
        <f t="shared" si="16"/>
        <v>#REF!</v>
      </c>
      <c r="AX9" s="557" t="e">
        <f t="shared" si="17"/>
        <v>#REF!</v>
      </c>
    </row>
    <row r="10" spans="1:50">
      <c r="A10" s="616"/>
      <c r="B10" s="570">
        <v>5</v>
      </c>
      <c r="C10" s="570" t="e">
        <f>#REF!</f>
        <v>#REF!</v>
      </c>
      <c r="D10" s="570">
        <v>26</v>
      </c>
      <c r="E10" s="570"/>
      <c r="F10" s="570"/>
      <c r="G10" s="570" t="e">
        <f t="shared" si="18"/>
        <v>#REF!</v>
      </c>
      <c r="H10" s="570">
        <f t="shared" si="25"/>
        <v>104</v>
      </c>
      <c r="I10" s="570"/>
      <c r="J10" s="570"/>
      <c r="K10" s="570">
        <f t="shared" si="24"/>
        <v>104</v>
      </c>
      <c r="L10" s="569" t="e">
        <f>IF(K10&gt;200,#REF!,IF('FCL3aVR=0'!K10&gt;150,#REF!,IF(K10&gt;100,#REF!,IF('FCL3aVR=0'!K10&gt;50,#REF!,#REF!))))*K10*$E$1</f>
        <v>#REF!</v>
      </c>
      <c r="M10" s="569" t="e">
        <f>IF(H10&gt;200,#REF!,IF('FCL3aVR=0'!H10&gt;150,#REF!,IF(H10&gt;100,#REF!,IF('FCL3aVR=0'!H10&gt;50,#REF!,#REF!))))*H10*$E$1</f>
        <v>#REF!</v>
      </c>
      <c r="N10" s="569" t="e">
        <f>IF(I10&gt;200,#REF!,IF('FCL3aVR=0'!I10&gt;150,#REF!,IF(I10&gt;100,#REF!,IF('FCL3aVR=0'!I10&gt;50,#REF!,#REF!))))*I10*$E$1</f>
        <v>#REF!</v>
      </c>
      <c r="O10" s="569" t="e">
        <f>IF(J10&gt;200,#REF!,IF('FCL3aVR=0'!J10&gt;150,#REF!,IF(J10&gt;100,#REF!,IF('FCL3aVR=0'!J10&gt;50,#REF!,#REF!))))*J10*$E$1</f>
        <v>#REF!</v>
      </c>
      <c r="P10" s="569" t="e">
        <f>+IF(K10&gt;200,S_!$F$5,IF('FCL3aVR=0'!K10&gt;150,S_!#REF!,IF('FCL3aVR=0'!K10&gt;100,S_!#REF!,IF('FCL3aVR=0'!K10&gt;50,S_!#REF!,S_!#REF!))))*K10*$E$1</f>
        <v>#REF!</v>
      </c>
      <c r="Q10" s="569" t="e">
        <f>(H10*S_!#REF!+S_!#REF!*'FCL3aVR=0'!J10+'FCL3aVR=0'!I10*S_!#REF!)*$E$1</f>
        <v>#REF!</v>
      </c>
      <c r="R10" s="569" t="e">
        <f>#REF!*$D$1*$E$1</f>
        <v>#REF!</v>
      </c>
      <c r="S10" s="569" t="e">
        <f>#REF!*$D$1*$E$1</f>
        <v>#REF!</v>
      </c>
      <c r="T10" s="569" t="e">
        <f>#REF!*$D$1*$E$1</f>
        <v>#REF!</v>
      </c>
      <c r="U10" s="569" t="e">
        <f>IF(H10&gt;200,#REF!,IF('FCL3aVR=0'!H10&gt;150,#REF!,IF('FCL3aVR=0'!H10&gt;100,#REF!,IF('FCL3aVR=0'!H10&gt;50,#REF!,#REF!))))*H10</f>
        <v>#REF!</v>
      </c>
      <c r="V10" s="569" t="e">
        <f>IF(I10&gt;200,#REF!,IF('FCL3aVR=0'!I10&gt;150,#REF!,IF('FCL3aVR=0'!I10&gt;100,#REF!,IF('FCL3aVR=0'!I10&gt;50,#REF!,#REF!))))*I10</f>
        <v>#REF!</v>
      </c>
      <c r="W10" s="569" t="e">
        <f>IF(J10&gt;200,#REF!,IF('FCL3aVR=0'!J10&gt;150,#REF!,IF('FCL3aVR=0'!J10&gt;100,#REF!,IF('FCL3aVR=0'!J10&gt;50,#REF!,#REF!))))*J10</f>
        <v>#REF!</v>
      </c>
      <c r="X10" s="569" t="e">
        <f>IF(H10&gt;200,#REF!,IF('FCL3aVR=0'!H10&gt;150,#REF!,IF('FCL3aVR=0'!H10&gt;100,#REF!,IF('FCL3aVR=0'!H10&gt;50,#REF!,#REF!))))*H10</f>
        <v>#REF!</v>
      </c>
      <c r="Y10" s="569" t="e">
        <f>IF(I10&gt;200,#REF!,IF('FCL3aVR=0'!I10&gt;150,#REF!,IF('FCL3aVR=0'!I10&gt;100,#REF!,IF('FCL3aVR=0'!I10&gt;50,#REF!,#REF!))))*I10</f>
        <v>#REF!</v>
      </c>
      <c r="Z10" s="569" t="e">
        <f>IF(J10&gt;200,#REF!,IF('FCL3aVR=0'!J10&gt;150,#REF!,IF('FCL3aVR=0'!J10&gt;100,#REF!,IF('FCL3aVR=0'!J10&gt;50,#REF!,#REF!))))*J10</f>
        <v>#REF!</v>
      </c>
      <c r="AA10" s="569" t="e">
        <f t="shared" si="0"/>
        <v>#REF!</v>
      </c>
      <c r="AB10" s="569" t="e">
        <f t="shared" si="1"/>
        <v>#REF!</v>
      </c>
      <c r="AC10" s="569" t="e">
        <f>AA10-AB10</f>
        <v>#REF!</v>
      </c>
      <c r="AD10" s="569" t="e">
        <f t="shared" si="19"/>
        <v>#REF!</v>
      </c>
      <c r="AE10" s="569" t="e">
        <f t="shared" si="3"/>
        <v>#REF!</v>
      </c>
      <c r="AF10" s="569" t="e">
        <f t="shared" si="4"/>
        <v>#REF!</v>
      </c>
      <c r="AG10" s="569" t="e">
        <f t="shared" si="5"/>
        <v>#REF!</v>
      </c>
      <c r="AH10" s="569" t="e">
        <f t="shared" si="20"/>
        <v>#REF!</v>
      </c>
      <c r="AI10" s="569" t="e">
        <f t="shared" si="6"/>
        <v>#REF!</v>
      </c>
      <c r="AJ10" s="569" t="e">
        <f t="shared" si="7"/>
        <v>#REF!</v>
      </c>
      <c r="AK10" s="569" t="e">
        <f t="shared" si="8"/>
        <v>#REF!</v>
      </c>
      <c r="AL10" s="569" t="e">
        <f t="shared" si="21"/>
        <v>#REF!</v>
      </c>
      <c r="AM10" s="569" t="e">
        <f t="shared" si="9"/>
        <v>#REF!</v>
      </c>
      <c r="AN10" s="569" t="e">
        <f t="shared" si="10"/>
        <v>#REF!</v>
      </c>
      <c r="AO10" s="569" t="e">
        <f t="shared" si="11"/>
        <v>#REF!</v>
      </c>
      <c r="AP10" s="569" t="e">
        <f t="shared" si="22"/>
        <v>#REF!</v>
      </c>
      <c r="AQ10" s="569" t="e">
        <f t="shared" si="12"/>
        <v>#REF!</v>
      </c>
      <c r="AR10" s="569" t="e">
        <f t="shared" si="23"/>
        <v>#REF!</v>
      </c>
      <c r="AS10" s="570">
        <v>5</v>
      </c>
      <c r="AT10" s="114" t="e">
        <f t="shared" si="13"/>
        <v>#REF!</v>
      </c>
      <c r="AU10" s="114" t="e">
        <f t="shared" si="14"/>
        <v>#REF!</v>
      </c>
      <c r="AV10" s="114" t="e">
        <f t="shared" si="15"/>
        <v>#REF!</v>
      </c>
      <c r="AW10" s="114" t="e">
        <f t="shared" si="16"/>
        <v>#REF!</v>
      </c>
      <c r="AX10" s="557" t="e">
        <f t="shared" si="17"/>
        <v>#REF!</v>
      </c>
    </row>
    <row r="11" spans="1:50">
      <c r="A11" s="616"/>
      <c r="B11" s="570">
        <v>6</v>
      </c>
      <c r="C11" s="570" t="e">
        <f>#REF!</f>
        <v>#REF!</v>
      </c>
      <c r="D11" s="570">
        <v>27</v>
      </c>
      <c r="E11" s="570"/>
      <c r="F11" s="570"/>
      <c r="G11" s="570" t="e">
        <f t="shared" si="18"/>
        <v>#REF!</v>
      </c>
      <c r="H11" s="570">
        <f t="shared" si="25"/>
        <v>130</v>
      </c>
      <c r="I11" s="570"/>
      <c r="J11" s="570"/>
      <c r="K11" s="570">
        <f t="shared" si="24"/>
        <v>130</v>
      </c>
      <c r="L11" s="569" t="e">
        <f>IF(K11&gt;200,#REF!,IF('FCL3aVR=0'!K11&gt;150,#REF!,IF(K11&gt;100,#REF!,IF('FCL3aVR=0'!K11&gt;50,#REF!,#REF!))))*K11*$E$1</f>
        <v>#REF!</v>
      </c>
      <c r="M11" s="569" t="e">
        <f>IF(H11&gt;200,#REF!,IF('FCL3aVR=0'!H11&gt;150,#REF!,IF(H11&gt;100,#REF!,IF('FCL3aVR=0'!H11&gt;50,#REF!,#REF!))))*H11*$E$1</f>
        <v>#REF!</v>
      </c>
      <c r="N11" s="569" t="e">
        <f>IF(I11&gt;200,#REF!,IF('FCL3aVR=0'!I11&gt;150,#REF!,IF(I11&gt;100,#REF!,IF('FCL3aVR=0'!I11&gt;50,#REF!,#REF!))))*I11*$E$1</f>
        <v>#REF!</v>
      </c>
      <c r="O11" s="569" t="e">
        <f>IF(J11&gt;200,#REF!,IF('FCL3aVR=0'!J11&gt;150,#REF!,IF(J11&gt;100,#REF!,IF('FCL3aVR=0'!J11&gt;50,#REF!,#REF!))))*J11*$E$1</f>
        <v>#REF!</v>
      </c>
      <c r="P11" s="569" t="e">
        <f>+IF(K11&gt;200,S_!$F$5,IF('FCL3aVR=0'!K11&gt;150,S_!#REF!,IF('FCL3aVR=0'!K11&gt;100,S_!#REF!,IF('FCL3aVR=0'!K11&gt;50,S_!#REF!,S_!#REF!))))*K11*$E$1</f>
        <v>#REF!</v>
      </c>
      <c r="Q11" s="569" t="e">
        <f>(H11*S_!#REF!+S_!#REF!*'FCL3aVR=0'!J11+'FCL3aVR=0'!I11*S_!#REF!)*$E$1</f>
        <v>#REF!</v>
      </c>
      <c r="R11" s="569" t="e">
        <f>#REF!*$D$1*$E$1</f>
        <v>#REF!</v>
      </c>
      <c r="S11" s="569" t="e">
        <f>#REF!*$D$1*$E$1</f>
        <v>#REF!</v>
      </c>
      <c r="T11" s="569" t="e">
        <f>#REF!*$D$1*$E$1</f>
        <v>#REF!</v>
      </c>
      <c r="U11" s="569" t="e">
        <f>IF(H11&gt;200,#REF!,IF('FCL3aVR=0'!H11&gt;150,#REF!,IF('FCL3aVR=0'!H11&gt;100,#REF!,IF('FCL3aVR=0'!H11&gt;50,#REF!,#REF!))))*H11</f>
        <v>#REF!</v>
      </c>
      <c r="V11" s="569" t="e">
        <f>IF(I11&gt;200,#REF!,IF('FCL3aVR=0'!I11&gt;150,#REF!,IF('FCL3aVR=0'!I11&gt;100,#REF!,IF('FCL3aVR=0'!I11&gt;50,#REF!,#REF!))))*I11</f>
        <v>#REF!</v>
      </c>
      <c r="W11" s="569" t="e">
        <f>IF(J11&gt;200,#REF!,IF('FCL3aVR=0'!J11&gt;150,#REF!,IF('FCL3aVR=0'!J11&gt;100,#REF!,IF('FCL3aVR=0'!J11&gt;50,#REF!,#REF!))))*J11</f>
        <v>#REF!</v>
      </c>
      <c r="X11" s="569" t="e">
        <f>IF(H11&gt;200,#REF!,IF('FCL3aVR=0'!H11&gt;150,#REF!,IF('FCL3aVR=0'!H11&gt;100,#REF!,IF('FCL3aVR=0'!H11&gt;50,#REF!,#REF!))))*H11</f>
        <v>#REF!</v>
      </c>
      <c r="Y11" s="569" t="e">
        <f>IF(I11&gt;200,#REF!,IF('FCL3aVR=0'!I11&gt;150,#REF!,IF('FCL3aVR=0'!I11&gt;100,#REF!,IF('FCL3aVR=0'!I11&gt;50,#REF!,#REF!))))*I11</f>
        <v>#REF!</v>
      </c>
      <c r="Z11" s="569" t="e">
        <f>IF(J11&gt;200,#REF!,IF('FCL3aVR=0'!J11&gt;150,#REF!,IF('FCL3aVR=0'!J11&gt;100,#REF!,IF('FCL3aVR=0'!J11&gt;50,#REF!,#REF!))))*J11</f>
        <v>#REF!</v>
      </c>
      <c r="AA11" s="569" t="e">
        <f t="shared" si="0"/>
        <v>#REF!</v>
      </c>
      <c r="AB11" s="569" t="e">
        <f t="shared" si="1"/>
        <v>#REF!</v>
      </c>
      <c r="AC11" s="569" t="e">
        <f t="shared" si="2"/>
        <v>#REF!</v>
      </c>
      <c r="AD11" s="569" t="e">
        <f t="shared" si="19"/>
        <v>#REF!</v>
      </c>
      <c r="AE11" s="569" t="e">
        <f t="shared" si="3"/>
        <v>#REF!</v>
      </c>
      <c r="AF11" s="569" t="e">
        <f t="shared" si="4"/>
        <v>#REF!</v>
      </c>
      <c r="AG11" s="569" t="e">
        <f t="shared" si="5"/>
        <v>#REF!</v>
      </c>
      <c r="AH11" s="569" t="e">
        <f t="shared" si="20"/>
        <v>#REF!</v>
      </c>
      <c r="AI11" s="569" t="e">
        <f t="shared" si="6"/>
        <v>#REF!</v>
      </c>
      <c r="AJ11" s="569" t="e">
        <f t="shared" si="7"/>
        <v>#REF!</v>
      </c>
      <c r="AK11" s="569" t="e">
        <f t="shared" si="8"/>
        <v>#REF!</v>
      </c>
      <c r="AL11" s="569" t="e">
        <f t="shared" si="21"/>
        <v>#REF!</v>
      </c>
      <c r="AM11" s="569" t="e">
        <f t="shared" si="9"/>
        <v>#REF!</v>
      </c>
      <c r="AN11" s="569" t="e">
        <f t="shared" si="10"/>
        <v>#REF!</v>
      </c>
      <c r="AO11" s="569" t="e">
        <f t="shared" si="11"/>
        <v>#REF!</v>
      </c>
      <c r="AP11" s="569" t="e">
        <f t="shared" si="22"/>
        <v>#REF!</v>
      </c>
      <c r="AQ11" s="569" t="e">
        <f t="shared" si="12"/>
        <v>#REF!</v>
      </c>
      <c r="AR11" s="569" t="e">
        <f t="shared" si="23"/>
        <v>#REF!</v>
      </c>
      <c r="AS11" s="570">
        <v>6</v>
      </c>
      <c r="AT11" s="114" t="e">
        <f t="shared" si="13"/>
        <v>#REF!</v>
      </c>
      <c r="AU11" s="114" t="e">
        <f t="shared" si="14"/>
        <v>#REF!</v>
      </c>
      <c r="AV11" s="114" t="e">
        <f t="shared" si="15"/>
        <v>#REF!</v>
      </c>
      <c r="AW11" s="114" t="e">
        <f t="shared" si="16"/>
        <v>#REF!</v>
      </c>
      <c r="AX11" s="557" t="e">
        <f t="shared" si="17"/>
        <v>#REF!</v>
      </c>
    </row>
    <row r="12" spans="1:50">
      <c r="B12" s="570">
        <v>7</v>
      </c>
      <c r="C12" s="570" t="e">
        <f>#REF!</f>
        <v>#REF!</v>
      </c>
      <c r="D12" s="570">
        <v>27</v>
      </c>
      <c r="E12" s="570"/>
      <c r="F12" s="570"/>
      <c r="G12" s="570" t="e">
        <f t="shared" si="18"/>
        <v>#REF!</v>
      </c>
      <c r="H12" s="570">
        <f t="shared" si="25"/>
        <v>157</v>
      </c>
      <c r="I12" s="570"/>
      <c r="J12" s="570"/>
      <c r="K12" s="570">
        <f t="shared" si="24"/>
        <v>157</v>
      </c>
      <c r="L12" s="569" t="e">
        <f>IF(K12&gt;200,#REF!,IF('FCL3aVR=0'!K12&gt;150,#REF!,IF(K12&gt;100,#REF!,IF('FCL3aVR=0'!K12&gt;50,#REF!,#REF!))))*K12*$E$1</f>
        <v>#REF!</v>
      </c>
      <c r="M12" s="569" t="e">
        <f>IF(H12&gt;200,#REF!,IF('FCL3aVR=0'!H12&gt;150,#REF!,IF(H12&gt;100,#REF!,IF('FCL3aVR=0'!H12&gt;50,#REF!,#REF!))))*H12*$E$1</f>
        <v>#REF!</v>
      </c>
      <c r="N12" s="569" t="e">
        <f>IF(I12&gt;200,#REF!,IF('FCL3aVR=0'!I12&gt;150,#REF!,IF(I12&gt;100,#REF!,IF('FCL3aVR=0'!I12&gt;50,#REF!,#REF!))))*I12*$E$1</f>
        <v>#REF!</v>
      </c>
      <c r="O12" s="569" t="e">
        <f>IF(J12&gt;200,#REF!,IF('FCL3aVR=0'!J12&gt;150,#REF!,IF(J12&gt;100,#REF!,IF('FCL3aVR=0'!J12&gt;50,#REF!,#REF!))))*J12*$E$1</f>
        <v>#REF!</v>
      </c>
      <c r="P12" s="569" t="e">
        <f>+IF(K12&gt;200,S_!$F$5,IF('FCL3aVR=0'!K12&gt;150,S_!#REF!,IF('FCL3aVR=0'!K12&gt;100,S_!#REF!,IF('FCL3aVR=0'!K12&gt;50,S_!#REF!,S_!#REF!))))*K12*$E$1</f>
        <v>#REF!</v>
      </c>
      <c r="Q12" s="569" t="e">
        <f>(H12*S_!#REF!+S_!#REF!*'FCL3aVR=0'!J12+'FCL3aVR=0'!I12*S_!#REF!)*$E$1</f>
        <v>#REF!</v>
      </c>
      <c r="R12" s="569" t="e">
        <f>#REF!*$D$1*$E$1</f>
        <v>#REF!</v>
      </c>
      <c r="S12" s="569" t="e">
        <f>#REF!*$D$1*$E$1</f>
        <v>#REF!</v>
      </c>
      <c r="T12" s="569" t="e">
        <f>#REF!*$D$1*$E$1</f>
        <v>#REF!</v>
      </c>
      <c r="U12" s="569" t="e">
        <f>IF(H12&gt;200,#REF!,IF('FCL3aVR=0'!H12&gt;150,#REF!,IF('FCL3aVR=0'!H12&gt;100,#REF!,IF('FCL3aVR=0'!H12&gt;50,#REF!,#REF!))))*H12</f>
        <v>#REF!</v>
      </c>
      <c r="V12" s="569" t="e">
        <f>IF(I12&gt;200,#REF!,IF('FCL3aVR=0'!I12&gt;150,#REF!,IF('FCL3aVR=0'!I12&gt;100,#REF!,IF('FCL3aVR=0'!I12&gt;50,#REF!,#REF!))))*I12</f>
        <v>#REF!</v>
      </c>
      <c r="W12" s="569" t="e">
        <f>IF(J12&gt;200,#REF!,IF('FCL3aVR=0'!J12&gt;150,#REF!,IF('FCL3aVR=0'!J12&gt;100,#REF!,IF('FCL3aVR=0'!J12&gt;50,#REF!,#REF!))))*J12</f>
        <v>#REF!</v>
      </c>
      <c r="X12" s="569" t="e">
        <f>IF(H12&gt;200,#REF!,IF('FCL3aVR=0'!H12&gt;150,#REF!,IF('FCL3aVR=0'!H12&gt;100,#REF!,IF('FCL3aVR=0'!H12&gt;50,#REF!,#REF!))))*H12</f>
        <v>#REF!</v>
      </c>
      <c r="Y12" s="569" t="e">
        <f>IF(I12&gt;200,#REF!,IF('FCL3aVR=0'!I12&gt;150,#REF!,IF('FCL3aVR=0'!I12&gt;100,#REF!,IF('FCL3aVR=0'!I12&gt;50,#REF!,#REF!))))*I12</f>
        <v>#REF!</v>
      </c>
      <c r="Z12" s="569" t="e">
        <f>IF(J12&gt;200,#REF!,IF('FCL3aVR=0'!J12&gt;150,#REF!,IF('FCL3aVR=0'!J12&gt;100,#REF!,IF('FCL3aVR=0'!J12&gt;50,#REF!,#REF!))))*J12</f>
        <v>#REF!</v>
      </c>
      <c r="AA12" s="569" t="e">
        <f t="shared" si="0"/>
        <v>#REF!</v>
      </c>
      <c r="AB12" s="569" t="e">
        <f t="shared" si="1"/>
        <v>#REF!</v>
      </c>
      <c r="AC12" s="569" t="e">
        <f t="shared" si="2"/>
        <v>#REF!</v>
      </c>
      <c r="AD12" s="569" t="e">
        <f t="shared" si="19"/>
        <v>#REF!</v>
      </c>
      <c r="AE12" s="569" t="e">
        <f t="shared" si="3"/>
        <v>#REF!</v>
      </c>
      <c r="AF12" s="569" t="e">
        <f t="shared" si="4"/>
        <v>#REF!</v>
      </c>
      <c r="AG12" s="569" t="e">
        <f t="shared" si="5"/>
        <v>#REF!</v>
      </c>
      <c r="AH12" s="569" t="e">
        <f t="shared" si="20"/>
        <v>#REF!</v>
      </c>
      <c r="AI12" s="569" t="e">
        <f t="shared" si="6"/>
        <v>#REF!</v>
      </c>
      <c r="AJ12" s="569" t="e">
        <f t="shared" si="7"/>
        <v>#REF!</v>
      </c>
      <c r="AK12" s="569" t="e">
        <f t="shared" si="8"/>
        <v>#REF!</v>
      </c>
      <c r="AL12" s="569" t="e">
        <f t="shared" si="21"/>
        <v>#REF!</v>
      </c>
      <c r="AM12" s="569" t="e">
        <f t="shared" si="9"/>
        <v>#REF!</v>
      </c>
      <c r="AN12" s="569" t="e">
        <f t="shared" si="10"/>
        <v>#REF!</v>
      </c>
      <c r="AO12" s="569" t="e">
        <f t="shared" si="11"/>
        <v>#REF!</v>
      </c>
      <c r="AP12" s="569" t="e">
        <f t="shared" si="22"/>
        <v>#REF!</v>
      </c>
      <c r="AQ12" s="569" t="e">
        <f t="shared" si="12"/>
        <v>#REF!</v>
      </c>
      <c r="AR12" s="569" t="e">
        <f t="shared" si="23"/>
        <v>#REF!</v>
      </c>
      <c r="AS12" s="570">
        <v>7</v>
      </c>
      <c r="AT12" s="114" t="e">
        <f t="shared" si="13"/>
        <v>#REF!</v>
      </c>
      <c r="AU12" s="114" t="e">
        <f t="shared" si="14"/>
        <v>#REF!</v>
      </c>
      <c r="AV12" s="114" t="e">
        <f t="shared" si="15"/>
        <v>#REF!</v>
      </c>
      <c r="AW12" s="114" t="e">
        <f t="shared" si="16"/>
        <v>#REF!</v>
      </c>
      <c r="AX12" s="557" t="e">
        <f t="shared" si="17"/>
        <v>#REF!</v>
      </c>
    </row>
    <row r="13" spans="1:50">
      <c r="B13" s="570">
        <v>8</v>
      </c>
      <c r="C13" s="570" t="e">
        <f>#REF!</f>
        <v>#REF!</v>
      </c>
      <c r="D13" s="570">
        <v>25</v>
      </c>
      <c r="E13" s="570">
        <v>2</v>
      </c>
      <c r="F13" s="570"/>
      <c r="G13" s="570" t="e">
        <f t="shared" si="18"/>
        <v>#REF!</v>
      </c>
      <c r="H13" s="570">
        <f t="shared" si="25"/>
        <v>184</v>
      </c>
      <c r="I13" s="570"/>
      <c r="J13" s="570"/>
      <c r="K13" s="570">
        <f t="shared" si="24"/>
        <v>184</v>
      </c>
      <c r="L13" s="569" t="e">
        <f>IF(K13&gt;200,#REF!,IF('FCL3aVR=0'!K13&gt;150,#REF!,IF(K13&gt;100,#REF!,IF('FCL3aVR=0'!K13&gt;50,#REF!,#REF!))))*K13*$E$1</f>
        <v>#REF!</v>
      </c>
      <c r="M13" s="569" t="e">
        <f>IF(H13&gt;200,#REF!,IF('FCL3aVR=0'!H13&gt;150,#REF!,IF(H13&gt;100,#REF!,IF('FCL3aVR=0'!H13&gt;50,#REF!,#REF!))))*H13*$E$1</f>
        <v>#REF!</v>
      </c>
      <c r="N13" s="569" t="e">
        <f>IF(I13&gt;200,#REF!,IF('FCL3aVR=0'!I13&gt;150,#REF!,IF(I13&gt;100,#REF!,IF('FCL3aVR=0'!I13&gt;50,#REF!,#REF!))))*I13*$E$1</f>
        <v>#REF!</v>
      </c>
      <c r="O13" s="569" t="e">
        <f>IF(J13&gt;200,#REF!,IF('FCL3aVR=0'!J13&gt;150,#REF!,IF(J13&gt;100,#REF!,IF('FCL3aVR=0'!J13&gt;50,#REF!,#REF!))))*J13*$E$1</f>
        <v>#REF!</v>
      </c>
      <c r="P13" s="569" t="e">
        <f>+IF(K13&gt;200,S_!$F$5,IF('FCL3aVR=0'!K13&gt;150,S_!#REF!,IF('FCL3aVR=0'!K13&gt;100,S_!#REF!,IF('FCL3aVR=0'!K13&gt;50,S_!#REF!,S_!#REF!))))*K13*$E$1</f>
        <v>#REF!</v>
      </c>
      <c r="Q13" s="569" t="e">
        <f>(H13*S_!#REF!+S_!#REF!*'FCL3aVR=0'!J13+'FCL3aVR=0'!I13*S_!#REF!)*$E$1</f>
        <v>#REF!</v>
      </c>
      <c r="R13" s="569" t="e">
        <f>#REF!*$D$1*$E$1</f>
        <v>#REF!</v>
      </c>
      <c r="S13" s="569" t="e">
        <f>#REF!*$D$1*$E$1</f>
        <v>#REF!</v>
      </c>
      <c r="T13" s="569" t="e">
        <f>#REF!*$D$1*$E$1</f>
        <v>#REF!</v>
      </c>
      <c r="U13" s="569" t="e">
        <f>IF(H13&gt;200,#REF!,IF('FCL3aVR=0'!H13&gt;150,#REF!,IF('FCL3aVR=0'!H13&gt;100,#REF!,IF('FCL3aVR=0'!H13&gt;50,#REF!,#REF!))))*H13</f>
        <v>#REF!</v>
      </c>
      <c r="V13" s="569" t="e">
        <f>IF(I13&gt;200,#REF!,IF('FCL3aVR=0'!I13&gt;150,#REF!,IF('FCL3aVR=0'!I13&gt;100,#REF!,IF('FCL3aVR=0'!I13&gt;50,#REF!,#REF!))))*I13</f>
        <v>#REF!</v>
      </c>
      <c r="W13" s="569" t="e">
        <f>IF(J13&gt;200,#REF!,IF('FCL3aVR=0'!J13&gt;150,#REF!,IF('FCL3aVR=0'!J13&gt;100,#REF!,IF('FCL3aVR=0'!J13&gt;50,#REF!,#REF!))))*J13</f>
        <v>#REF!</v>
      </c>
      <c r="X13" s="569" t="e">
        <f>IF(H13&gt;200,#REF!,IF('FCL3aVR=0'!H13&gt;150,#REF!,IF('FCL3aVR=0'!H13&gt;100,#REF!,IF('FCL3aVR=0'!H13&gt;50,#REF!,#REF!))))*H13</f>
        <v>#REF!</v>
      </c>
      <c r="Y13" s="569" t="e">
        <f>IF(I13&gt;200,#REF!,IF('FCL3aVR=0'!I13&gt;150,#REF!,IF('FCL3aVR=0'!I13&gt;100,#REF!,IF('FCL3aVR=0'!I13&gt;50,#REF!,#REF!))))*I13</f>
        <v>#REF!</v>
      </c>
      <c r="Z13" s="569" t="e">
        <f>IF(J13&gt;200,#REF!,IF('FCL3aVR=0'!J13&gt;150,#REF!,IF('FCL3aVR=0'!J13&gt;100,#REF!,IF('FCL3aVR=0'!J13&gt;50,#REF!,#REF!))))*J13</f>
        <v>#REF!</v>
      </c>
      <c r="AA13" s="569" t="e">
        <f t="shared" si="0"/>
        <v>#REF!</v>
      </c>
      <c r="AB13" s="569" t="e">
        <f t="shared" si="1"/>
        <v>#REF!</v>
      </c>
      <c r="AC13" s="569" t="e">
        <f t="shared" si="2"/>
        <v>#REF!</v>
      </c>
      <c r="AD13" s="569" t="e">
        <f t="shared" si="19"/>
        <v>#REF!</v>
      </c>
      <c r="AE13" s="569" t="e">
        <f t="shared" si="3"/>
        <v>#REF!</v>
      </c>
      <c r="AF13" s="569" t="e">
        <f t="shared" si="4"/>
        <v>#REF!</v>
      </c>
      <c r="AG13" s="569" t="e">
        <f t="shared" si="5"/>
        <v>#REF!</v>
      </c>
      <c r="AH13" s="569" t="e">
        <f t="shared" si="20"/>
        <v>#REF!</v>
      </c>
      <c r="AI13" s="569" t="e">
        <f t="shared" si="6"/>
        <v>#REF!</v>
      </c>
      <c r="AJ13" s="569" t="e">
        <f t="shared" si="7"/>
        <v>#REF!</v>
      </c>
      <c r="AK13" s="569" t="e">
        <f t="shared" si="8"/>
        <v>#REF!</v>
      </c>
      <c r="AL13" s="569" t="e">
        <f t="shared" si="21"/>
        <v>#REF!</v>
      </c>
      <c r="AM13" s="569" t="e">
        <f t="shared" si="9"/>
        <v>#REF!</v>
      </c>
      <c r="AN13" s="569" t="e">
        <f t="shared" si="10"/>
        <v>#REF!</v>
      </c>
      <c r="AO13" s="569" t="e">
        <f t="shared" si="11"/>
        <v>#REF!</v>
      </c>
      <c r="AP13" s="569" t="e">
        <f t="shared" si="22"/>
        <v>#REF!</v>
      </c>
      <c r="AQ13" s="569" t="e">
        <f t="shared" si="12"/>
        <v>#REF!</v>
      </c>
      <c r="AR13" s="569" t="e">
        <f t="shared" si="23"/>
        <v>#REF!</v>
      </c>
      <c r="AS13" s="570">
        <v>8</v>
      </c>
      <c r="AT13" s="114" t="e">
        <f t="shared" si="13"/>
        <v>#REF!</v>
      </c>
      <c r="AU13" s="114" t="e">
        <f t="shared" si="14"/>
        <v>#REF!</v>
      </c>
      <c r="AV13" s="114" t="e">
        <f t="shared" si="15"/>
        <v>#REF!</v>
      </c>
      <c r="AW13" s="114" t="e">
        <f t="shared" si="16"/>
        <v>#REF!</v>
      </c>
      <c r="AX13" s="557" t="e">
        <f t="shared" si="17"/>
        <v>#REF!</v>
      </c>
    </row>
    <row r="14" spans="1:50">
      <c r="B14" s="570">
        <v>9</v>
      </c>
      <c r="C14" s="570" t="e">
        <f>#REF!</f>
        <v>#REF!</v>
      </c>
      <c r="D14" s="570"/>
      <c r="E14" s="570">
        <v>23</v>
      </c>
      <c r="F14" s="570">
        <v>4</v>
      </c>
      <c r="G14" s="570" t="e">
        <f t="shared" si="18"/>
        <v>#REF!</v>
      </c>
      <c r="H14" s="570">
        <f t="shared" si="25"/>
        <v>209</v>
      </c>
      <c r="I14" s="570">
        <f t="shared" si="25"/>
        <v>2</v>
      </c>
      <c r="J14" s="570"/>
      <c r="K14" s="570">
        <f t="shared" si="24"/>
        <v>211</v>
      </c>
      <c r="L14" s="569" t="e">
        <f>IF(K14&gt;200,#REF!,IF('FCL3aVR=0'!K14&gt;150,#REF!,IF(K14&gt;100,#REF!,IF('FCL3aVR=0'!K14&gt;50,#REF!,#REF!))))*K14*$E$1</f>
        <v>#REF!</v>
      </c>
      <c r="M14" s="569" t="e">
        <f>IF(H14&gt;200,#REF!,IF('FCL3aVR=0'!H14&gt;150,#REF!,IF(H14&gt;100,#REF!,IF('FCL3aVR=0'!H14&gt;50,#REF!,#REF!))))*H14*$E$1</f>
        <v>#REF!</v>
      </c>
      <c r="N14" s="569" t="e">
        <f>IF(I14&gt;200,#REF!,IF('FCL3aVR=0'!I14&gt;150,#REF!,IF(I14&gt;100,#REF!,IF('FCL3aVR=0'!I14&gt;50,#REF!,#REF!))))*I14*$E$1</f>
        <v>#REF!</v>
      </c>
      <c r="O14" s="569" t="e">
        <f>IF(J14&gt;200,#REF!,IF('FCL3aVR=0'!J14&gt;150,#REF!,IF(J14&gt;100,#REF!,IF('FCL3aVR=0'!J14&gt;50,#REF!,#REF!))))*J14*$E$1</f>
        <v>#REF!</v>
      </c>
      <c r="P14" s="569">
        <f>+IF(K14&gt;200,S_!$F$5,IF('FCL3aVR=0'!K14&gt;150,S_!#REF!,IF('FCL3aVR=0'!K14&gt;100,S_!#REF!,IF('FCL3aVR=0'!K14&gt;50,S_!#REF!,S_!#REF!))))*K14*$E$1</f>
        <v>0</v>
      </c>
      <c r="Q14" s="569" t="e">
        <f>(H14*S_!#REF!+S_!#REF!*'FCL3aVR=0'!J14+'FCL3aVR=0'!I14*S_!#REF!)*$E$1</f>
        <v>#REF!</v>
      </c>
      <c r="R14" s="569" t="e">
        <f>#REF!*$D$1*$E$1</f>
        <v>#REF!</v>
      </c>
      <c r="S14" s="569" t="e">
        <f>#REF!*$D$1*$E$1</f>
        <v>#REF!</v>
      </c>
      <c r="T14" s="569" t="e">
        <f>#REF!*$D$1*$E$1</f>
        <v>#REF!</v>
      </c>
      <c r="U14" s="569" t="e">
        <f>IF(H14&gt;200,#REF!,IF('FCL3aVR=0'!H14&gt;150,#REF!,IF('FCL3aVR=0'!H14&gt;100,#REF!,IF('FCL3aVR=0'!H14&gt;50,#REF!,#REF!))))*H14</f>
        <v>#REF!</v>
      </c>
      <c r="V14" s="569" t="e">
        <f>IF(I14&gt;200,#REF!,IF('FCL3aVR=0'!I14&gt;150,#REF!,IF('FCL3aVR=0'!I14&gt;100,#REF!,IF('FCL3aVR=0'!I14&gt;50,#REF!,#REF!))))*I14</f>
        <v>#REF!</v>
      </c>
      <c r="W14" s="569" t="e">
        <f>IF(J14&gt;200,#REF!,IF('FCL3aVR=0'!J14&gt;150,#REF!,IF('FCL3aVR=0'!J14&gt;100,#REF!,IF('FCL3aVR=0'!J14&gt;50,#REF!,#REF!))))*J14</f>
        <v>#REF!</v>
      </c>
      <c r="X14" s="569" t="e">
        <f>IF(H14&gt;200,#REF!,IF('FCL3aVR=0'!H14&gt;150,#REF!,IF('FCL3aVR=0'!H14&gt;100,#REF!,IF('FCL3aVR=0'!H14&gt;50,#REF!,#REF!))))*H14</f>
        <v>#REF!</v>
      </c>
      <c r="Y14" s="569" t="e">
        <f>IF(I14&gt;200,#REF!,IF('FCL3aVR=0'!I14&gt;150,#REF!,IF('FCL3aVR=0'!I14&gt;100,#REF!,IF('FCL3aVR=0'!I14&gt;50,#REF!,#REF!))))*I14</f>
        <v>#REF!</v>
      </c>
      <c r="Z14" s="569" t="e">
        <f>IF(J14&gt;200,#REF!,IF('FCL3aVR=0'!J14&gt;150,#REF!,IF('FCL3aVR=0'!J14&gt;100,#REF!,IF('FCL3aVR=0'!J14&gt;50,#REF!,#REF!))))*J14</f>
        <v>#REF!</v>
      </c>
      <c r="AA14" s="569" t="e">
        <f t="shared" si="0"/>
        <v>#REF!</v>
      </c>
      <c r="AB14" s="569" t="e">
        <f t="shared" si="1"/>
        <v>#REF!</v>
      </c>
      <c r="AC14" s="569" t="e">
        <f t="shared" si="2"/>
        <v>#REF!</v>
      </c>
      <c r="AD14" s="569" t="e">
        <f t="shared" si="19"/>
        <v>#REF!</v>
      </c>
      <c r="AE14" s="569" t="e">
        <f t="shared" si="3"/>
        <v>#REF!</v>
      </c>
      <c r="AF14" s="569" t="e">
        <f t="shared" si="4"/>
        <v>#REF!</v>
      </c>
      <c r="AG14" s="569" t="e">
        <f t="shared" si="5"/>
        <v>#REF!</v>
      </c>
      <c r="AH14" s="569" t="e">
        <f t="shared" si="20"/>
        <v>#REF!</v>
      </c>
      <c r="AI14" s="569" t="e">
        <f t="shared" si="6"/>
        <v>#REF!</v>
      </c>
      <c r="AJ14" s="569" t="e">
        <f t="shared" si="7"/>
        <v>#REF!</v>
      </c>
      <c r="AK14" s="569" t="e">
        <f t="shared" si="8"/>
        <v>#REF!</v>
      </c>
      <c r="AL14" s="569" t="e">
        <f t="shared" si="21"/>
        <v>#REF!</v>
      </c>
      <c r="AM14" s="569" t="e">
        <f t="shared" si="9"/>
        <v>#REF!</v>
      </c>
      <c r="AN14" s="569" t="e">
        <f t="shared" si="10"/>
        <v>#REF!</v>
      </c>
      <c r="AO14" s="569" t="e">
        <f t="shared" si="11"/>
        <v>#REF!</v>
      </c>
      <c r="AP14" s="569" t="e">
        <f t="shared" si="22"/>
        <v>#REF!</v>
      </c>
      <c r="AQ14" s="569" t="e">
        <f t="shared" si="12"/>
        <v>#REF!</v>
      </c>
      <c r="AR14" s="569" t="e">
        <f t="shared" si="23"/>
        <v>#REF!</v>
      </c>
      <c r="AS14" s="570">
        <v>9</v>
      </c>
      <c r="AT14" s="114" t="e">
        <f t="shared" si="13"/>
        <v>#REF!</v>
      </c>
      <c r="AU14" s="114" t="e">
        <f t="shared" si="14"/>
        <v>#REF!</v>
      </c>
      <c r="AV14" s="114" t="e">
        <f t="shared" si="15"/>
        <v>#REF!</v>
      </c>
      <c r="AW14" s="114" t="e">
        <f t="shared" si="16"/>
        <v>#REF!</v>
      </c>
      <c r="AX14" s="557" t="e">
        <f t="shared" si="17"/>
        <v>#REF!</v>
      </c>
    </row>
    <row r="15" spans="1:50">
      <c r="B15" s="570">
        <v>10</v>
      </c>
      <c r="C15" s="570"/>
      <c r="D15" s="570"/>
      <c r="E15" s="570"/>
      <c r="F15" s="570"/>
      <c r="G15" s="570" t="e">
        <f t="shared" si="18"/>
        <v>#REF!</v>
      </c>
      <c r="H15" s="570">
        <f t="shared" si="25"/>
        <v>209</v>
      </c>
      <c r="I15" s="570">
        <f t="shared" si="25"/>
        <v>25</v>
      </c>
      <c r="J15" s="570">
        <f t="shared" si="25"/>
        <v>4</v>
      </c>
      <c r="K15" s="570">
        <f t="shared" si="24"/>
        <v>238</v>
      </c>
      <c r="L15" s="569" t="e">
        <f>IF(K15&gt;200,#REF!,IF('FCL3aVR=0'!K15&gt;150,#REF!,IF(K15&gt;100,#REF!,IF('FCL3aVR=0'!K15&gt;50,#REF!,#REF!))))*K15*$E$1</f>
        <v>#REF!</v>
      </c>
      <c r="M15" s="569" t="e">
        <f>IF(H15&gt;200,#REF!,IF('FCL3aVR=0'!H15&gt;150,#REF!,IF(H15&gt;100,#REF!,IF('FCL3aVR=0'!H15&gt;50,#REF!,#REF!))))*H15*$E$1</f>
        <v>#REF!</v>
      </c>
      <c r="N15" s="569" t="e">
        <f>IF(I15&gt;200,#REF!,IF('FCL3aVR=0'!I15&gt;150,#REF!,IF(I15&gt;100,#REF!,IF('FCL3aVR=0'!I15&gt;50,#REF!,#REF!))))*I15*$E$1</f>
        <v>#REF!</v>
      </c>
      <c r="O15" s="569" t="e">
        <f>IF(J15&gt;200,#REF!,IF('FCL3aVR=0'!J15&gt;150,#REF!,IF(J15&gt;100,#REF!,IF('FCL3aVR=0'!J15&gt;50,#REF!,#REF!))))*J15*$E$1</f>
        <v>#REF!</v>
      </c>
      <c r="P15" s="569">
        <f>+IF(K15&gt;200,S_!$F$5,IF('FCL3aVR=0'!K15&gt;150,S_!#REF!,IF('FCL3aVR=0'!K15&gt;100,S_!#REF!,IF('FCL3aVR=0'!K15&gt;50,S_!#REF!,S_!#REF!))))*K15*$E$1</f>
        <v>0</v>
      </c>
      <c r="Q15" s="569" t="e">
        <f>(H15*S_!#REF!+S_!#REF!*'FCL3aVR=0'!J15+'FCL3aVR=0'!I15*S_!#REF!)*$E$1</f>
        <v>#REF!</v>
      </c>
      <c r="R15" s="569" t="e">
        <f>#REF!*$D$1*$E$1</f>
        <v>#REF!</v>
      </c>
      <c r="S15" s="569"/>
      <c r="T15" s="569" t="e">
        <f>#REF!*$D$1*$E$1</f>
        <v>#REF!</v>
      </c>
      <c r="U15" s="569" t="e">
        <f>IF(H15&gt;200,#REF!,IF('FCL3aVR=0'!H15&gt;150,#REF!,IF('FCL3aVR=0'!H15&gt;100,#REF!,IF('FCL3aVR=0'!H15&gt;50,#REF!,#REF!))))*H15</f>
        <v>#REF!</v>
      </c>
      <c r="V15" s="569" t="e">
        <f>IF(I15&gt;200,#REF!,IF('FCL3aVR=0'!I15&gt;150,#REF!,IF('FCL3aVR=0'!I15&gt;100,#REF!,IF('FCL3aVR=0'!I15&gt;50,#REF!,#REF!))))*I15</f>
        <v>#REF!</v>
      </c>
      <c r="W15" s="569" t="e">
        <f>IF(J15&gt;200,#REF!,IF('FCL3aVR=0'!J15&gt;150,#REF!,IF('FCL3aVR=0'!J15&gt;100,#REF!,IF('FCL3aVR=0'!J15&gt;50,#REF!,#REF!))))*J15</f>
        <v>#REF!</v>
      </c>
      <c r="X15" s="569" t="e">
        <f>IF(H15&gt;200,#REF!,IF('FCL3aVR=0'!H15&gt;150,#REF!,IF('FCL3aVR=0'!H15&gt;100,#REF!,IF('FCL3aVR=0'!H15&gt;50,#REF!,#REF!))))*H15</f>
        <v>#REF!</v>
      </c>
      <c r="Y15" s="569" t="e">
        <f>IF(I15&gt;200,#REF!,IF('FCL3aVR=0'!I15&gt;150,#REF!,IF('FCL3aVR=0'!I15&gt;100,#REF!,IF('FCL3aVR=0'!I15&gt;50,#REF!,#REF!))))*I15</f>
        <v>#REF!</v>
      </c>
      <c r="Z15" s="569" t="e">
        <f>IF(J15&gt;200,#REF!,IF('FCL3aVR=0'!J15&gt;150,#REF!,IF('FCL3aVR=0'!J15&gt;100,#REF!,IF('FCL3aVR=0'!J15&gt;50,#REF!,#REF!))))*J15</f>
        <v>#REF!</v>
      </c>
      <c r="AA15" s="569" t="e">
        <f t="shared" si="0"/>
        <v>#REF!</v>
      </c>
      <c r="AB15" s="569" t="e">
        <f t="shared" si="1"/>
        <v>#REF!</v>
      </c>
      <c r="AC15" s="569" t="e">
        <f t="shared" si="2"/>
        <v>#REF!</v>
      </c>
      <c r="AD15" s="569" t="e">
        <f t="shared" si="19"/>
        <v>#REF!</v>
      </c>
      <c r="AE15" s="569" t="e">
        <f t="shared" si="3"/>
        <v>#REF!</v>
      </c>
      <c r="AF15" s="569" t="e">
        <f t="shared" si="4"/>
        <v>#REF!</v>
      </c>
      <c r="AG15" s="569" t="e">
        <f t="shared" si="5"/>
        <v>#REF!</v>
      </c>
      <c r="AH15" s="569" t="e">
        <f t="shared" si="20"/>
        <v>#REF!</v>
      </c>
      <c r="AI15" s="569" t="e">
        <f t="shared" si="6"/>
        <v>#REF!</v>
      </c>
      <c r="AJ15" s="569" t="e">
        <f t="shared" si="7"/>
        <v>#REF!</v>
      </c>
      <c r="AK15" s="569" t="e">
        <f t="shared" si="8"/>
        <v>#REF!</v>
      </c>
      <c r="AL15" s="569" t="e">
        <f t="shared" si="21"/>
        <v>#REF!</v>
      </c>
      <c r="AM15" s="569" t="e">
        <f t="shared" si="9"/>
        <v>#REF!</v>
      </c>
      <c r="AN15" s="569" t="e">
        <f t="shared" si="10"/>
        <v>#REF!</v>
      </c>
      <c r="AO15" s="569" t="e">
        <f t="shared" si="11"/>
        <v>#REF!</v>
      </c>
      <c r="AP15" s="569" t="e">
        <f t="shared" si="22"/>
        <v>#REF!</v>
      </c>
      <c r="AQ15" s="569" t="e">
        <f t="shared" si="12"/>
        <v>#REF!</v>
      </c>
      <c r="AR15" s="569" t="e">
        <f t="shared" si="23"/>
        <v>#REF!</v>
      </c>
      <c r="AS15" s="570">
        <v>10</v>
      </c>
      <c r="AT15" s="114" t="e">
        <f t="shared" si="13"/>
        <v>#REF!</v>
      </c>
      <c r="AU15" s="114" t="e">
        <f t="shared" si="14"/>
        <v>#REF!</v>
      </c>
      <c r="AV15" s="114" t="e">
        <f t="shared" si="15"/>
        <v>#REF!</v>
      </c>
      <c r="AW15" s="114" t="e">
        <f t="shared" si="16"/>
        <v>#REF!</v>
      </c>
      <c r="AX15" s="557" t="e">
        <f t="shared" si="17"/>
        <v>#REF!</v>
      </c>
    </row>
    <row r="16" spans="1:50">
      <c r="B16" s="570">
        <v>11</v>
      </c>
      <c r="C16" s="570"/>
      <c r="D16" s="570"/>
      <c r="E16" s="570"/>
      <c r="F16" s="570"/>
      <c r="G16" s="570" t="e">
        <f t="shared" si="18"/>
        <v>#REF!</v>
      </c>
      <c r="H16" s="570">
        <f t="shared" si="25"/>
        <v>209</v>
      </c>
      <c r="I16" s="570">
        <f t="shared" si="25"/>
        <v>25</v>
      </c>
      <c r="J16" s="570">
        <f t="shared" si="25"/>
        <v>4</v>
      </c>
      <c r="K16" s="570">
        <f t="shared" si="24"/>
        <v>238</v>
      </c>
      <c r="L16" s="569" t="e">
        <f>IF(K16&gt;200,#REF!,IF('FCL3aVR=0'!K16&gt;150,#REF!,IF(K16&gt;100,#REF!,IF('FCL3aVR=0'!K16&gt;50,#REF!,#REF!))))*K16*$E$1</f>
        <v>#REF!</v>
      </c>
      <c r="M16" s="569" t="e">
        <f>IF(H16&gt;200,#REF!,IF('FCL3aVR=0'!H16&gt;150,#REF!,IF(H16&gt;100,#REF!,IF('FCL3aVR=0'!H16&gt;50,#REF!,#REF!))))*H16*$E$1</f>
        <v>#REF!</v>
      </c>
      <c r="N16" s="569" t="e">
        <f>IF(I16&gt;200,#REF!,IF('FCL3aVR=0'!I16&gt;150,#REF!,IF(I16&gt;100,#REF!,IF('FCL3aVR=0'!I16&gt;50,#REF!,#REF!))))*I16*$E$1</f>
        <v>#REF!</v>
      </c>
      <c r="O16" s="569" t="e">
        <f>IF(J16&gt;200,#REF!,IF('FCL3aVR=0'!J16&gt;150,#REF!,IF(J16&gt;100,#REF!,IF('FCL3aVR=0'!J16&gt;50,#REF!,#REF!))))*J16*$E$1</f>
        <v>#REF!</v>
      </c>
      <c r="P16" s="569">
        <f>+IF(K16&gt;200,S_!$F$5,IF('FCL3aVR=0'!K16&gt;150,S_!#REF!,IF('FCL3aVR=0'!K16&gt;100,S_!#REF!,IF('FCL3aVR=0'!K16&gt;50,S_!#REF!,S_!#REF!))))*K16*$E$1</f>
        <v>0</v>
      </c>
      <c r="Q16" s="569" t="e">
        <f>(H16*S_!#REF!+S_!#REF!*'FCL3aVR=0'!J16+'FCL3aVR=0'!I16*S_!#REF!)*$E$1</f>
        <v>#REF!</v>
      </c>
      <c r="R16" s="569" t="e">
        <f>#REF!*$D$1*$E$1</f>
        <v>#REF!</v>
      </c>
      <c r="S16" s="569"/>
      <c r="T16" s="569" t="e">
        <f>#REF!*$D$1*$E$1</f>
        <v>#REF!</v>
      </c>
      <c r="U16" s="569" t="e">
        <f>IF(H16&gt;200,#REF!,IF('FCL3aVR=0'!H16&gt;150,#REF!,IF('FCL3aVR=0'!H16&gt;100,#REF!,IF('FCL3aVR=0'!H16&gt;50,#REF!,#REF!))))*H16</f>
        <v>#REF!</v>
      </c>
      <c r="V16" s="569" t="e">
        <f>IF(I16&gt;200,#REF!,IF('FCL3aVR=0'!I16&gt;150,#REF!,IF('FCL3aVR=0'!I16&gt;100,#REF!,IF('FCL3aVR=0'!I16&gt;50,#REF!,#REF!))))*I16</f>
        <v>#REF!</v>
      </c>
      <c r="W16" s="569" t="e">
        <f>IF(J16&gt;200,#REF!,IF('FCL3aVR=0'!J16&gt;150,#REF!,IF('FCL3aVR=0'!J16&gt;100,#REF!,IF('FCL3aVR=0'!J16&gt;50,#REF!,#REF!))))*J16</f>
        <v>#REF!</v>
      </c>
      <c r="X16" s="569" t="e">
        <f>IF(H16&gt;200,#REF!,IF('FCL3aVR=0'!H16&gt;150,#REF!,IF('FCL3aVR=0'!H16&gt;100,#REF!,IF('FCL3aVR=0'!H16&gt;50,#REF!,#REF!))))*H16</f>
        <v>#REF!</v>
      </c>
      <c r="Y16" s="569" t="e">
        <f>IF(I16&gt;200,#REF!,IF('FCL3aVR=0'!I16&gt;150,#REF!,IF('FCL3aVR=0'!I16&gt;100,#REF!,IF('FCL3aVR=0'!I16&gt;50,#REF!,#REF!))))*I16</f>
        <v>#REF!</v>
      </c>
      <c r="Z16" s="569" t="e">
        <f>IF(J16&gt;200,#REF!,IF('FCL3aVR=0'!J16&gt;150,#REF!,IF('FCL3aVR=0'!J16&gt;100,#REF!,IF('FCL3aVR=0'!J16&gt;50,#REF!,#REF!))))*J16</f>
        <v>#REF!</v>
      </c>
      <c r="AA16" s="569" t="e">
        <f t="shared" si="0"/>
        <v>#REF!</v>
      </c>
      <c r="AB16" s="569" t="e">
        <f t="shared" si="1"/>
        <v>#REF!</v>
      </c>
      <c r="AC16" s="569" t="e">
        <f t="shared" si="2"/>
        <v>#REF!</v>
      </c>
      <c r="AD16" s="569" t="e">
        <f t="shared" si="19"/>
        <v>#REF!</v>
      </c>
      <c r="AE16" s="569" t="e">
        <f t="shared" si="3"/>
        <v>#REF!</v>
      </c>
      <c r="AF16" s="569" t="e">
        <f t="shared" si="4"/>
        <v>#REF!</v>
      </c>
      <c r="AG16" s="569" t="e">
        <f t="shared" si="5"/>
        <v>#REF!</v>
      </c>
      <c r="AH16" s="569" t="e">
        <f t="shared" si="20"/>
        <v>#REF!</v>
      </c>
      <c r="AI16" s="569" t="e">
        <f t="shared" si="6"/>
        <v>#REF!</v>
      </c>
      <c r="AJ16" s="569" t="e">
        <f t="shared" si="7"/>
        <v>#REF!</v>
      </c>
      <c r="AK16" s="569" t="e">
        <f t="shared" si="8"/>
        <v>#REF!</v>
      </c>
      <c r="AL16" s="569" t="e">
        <f t="shared" si="21"/>
        <v>#REF!</v>
      </c>
      <c r="AM16" s="569" t="e">
        <f t="shared" si="9"/>
        <v>#REF!</v>
      </c>
      <c r="AN16" s="569" t="e">
        <f t="shared" si="10"/>
        <v>#REF!</v>
      </c>
      <c r="AO16" s="569" t="e">
        <f t="shared" si="11"/>
        <v>#REF!</v>
      </c>
      <c r="AP16" s="569" t="e">
        <f t="shared" si="22"/>
        <v>#REF!</v>
      </c>
      <c r="AQ16" s="569" t="e">
        <f t="shared" si="12"/>
        <v>#REF!</v>
      </c>
      <c r="AR16" s="569" t="e">
        <f t="shared" si="23"/>
        <v>#REF!</v>
      </c>
      <c r="AS16" s="570">
        <v>11</v>
      </c>
      <c r="AT16" s="114" t="e">
        <f t="shared" si="13"/>
        <v>#REF!</v>
      </c>
      <c r="AU16" s="114" t="e">
        <f t="shared" si="14"/>
        <v>#REF!</v>
      </c>
      <c r="AV16" s="114" t="e">
        <f t="shared" si="15"/>
        <v>#REF!</v>
      </c>
      <c r="AW16" s="114" t="e">
        <f t="shared" si="16"/>
        <v>#REF!</v>
      </c>
      <c r="AX16" s="557" t="e">
        <f t="shared" si="17"/>
        <v>#REF!</v>
      </c>
    </row>
    <row r="17" spans="2:50">
      <c r="B17" s="570">
        <v>12</v>
      </c>
      <c r="C17" s="570"/>
      <c r="D17" s="570"/>
      <c r="E17" s="570"/>
      <c r="F17" s="570"/>
      <c r="G17" s="570" t="e">
        <f t="shared" si="18"/>
        <v>#REF!</v>
      </c>
      <c r="H17" s="570">
        <f t="shared" si="25"/>
        <v>209</v>
      </c>
      <c r="I17" s="570">
        <f t="shared" si="25"/>
        <v>25</v>
      </c>
      <c r="J17" s="570">
        <f t="shared" si="25"/>
        <v>4</v>
      </c>
      <c r="K17" s="570">
        <f t="shared" si="24"/>
        <v>238</v>
      </c>
      <c r="L17" s="569" t="e">
        <f>IF(K17&gt;200,#REF!,IF('FCL3aVR=0'!K17&gt;150,#REF!,IF(K17&gt;100,#REF!,IF('FCL3aVR=0'!K17&gt;50,#REF!,#REF!))))*K17*$E$1</f>
        <v>#REF!</v>
      </c>
      <c r="M17" s="569" t="e">
        <f>IF(H17&gt;200,#REF!,IF('FCL3aVR=0'!H17&gt;150,#REF!,IF(H17&gt;100,#REF!,IF('FCL3aVR=0'!H17&gt;50,#REF!,#REF!))))*H17*$E$1</f>
        <v>#REF!</v>
      </c>
      <c r="N17" s="569" t="e">
        <f>IF(I17&gt;200,#REF!,IF('FCL3aVR=0'!I17&gt;150,#REF!,IF(I17&gt;100,#REF!,IF('FCL3aVR=0'!I17&gt;50,#REF!,#REF!))))*I17*$E$1</f>
        <v>#REF!</v>
      </c>
      <c r="O17" s="569" t="e">
        <f>IF(J17&gt;200,#REF!,IF('FCL3aVR=0'!J17&gt;150,#REF!,IF(J17&gt;100,#REF!,IF('FCL3aVR=0'!J17&gt;50,#REF!,#REF!))))*J17*$E$1</f>
        <v>#REF!</v>
      </c>
      <c r="P17" s="569">
        <f>+IF(K17&gt;200,S_!$F$5,IF('FCL3aVR=0'!K17&gt;150,S_!#REF!,IF('FCL3aVR=0'!K17&gt;100,S_!#REF!,IF('FCL3aVR=0'!K17&gt;50,S_!#REF!,S_!#REF!))))*K17*$E$1</f>
        <v>0</v>
      </c>
      <c r="Q17" s="569" t="e">
        <f>(H17*S_!#REF!+S_!#REF!*'FCL3aVR=0'!J17+'FCL3aVR=0'!I17*S_!#REF!)*$E$1</f>
        <v>#REF!</v>
      </c>
      <c r="R17" s="569" t="e">
        <f>#REF!*$D$1*$E$1</f>
        <v>#REF!</v>
      </c>
      <c r="S17" s="569"/>
      <c r="T17" s="569"/>
      <c r="U17" s="569" t="e">
        <f>IF(H17&gt;200,#REF!,IF('FCL3aVR=0'!H17&gt;150,#REF!,IF('FCL3aVR=0'!H17&gt;100,#REF!,IF('FCL3aVR=0'!H17&gt;50,#REF!,#REF!))))*H17</f>
        <v>#REF!</v>
      </c>
      <c r="V17" s="569" t="e">
        <f>IF(I17&gt;200,#REF!,IF('FCL3aVR=0'!I17&gt;150,#REF!,IF('FCL3aVR=0'!I17&gt;100,#REF!,IF('FCL3aVR=0'!I17&gt;50,#REF!,#REF!))))*I17</f>
        <v>#REF!</v>
      </c>
      <c r="W17" s="569" t="e">
        <f>IF(J17&gt;200,#REF!,IF('FCL3aVR=0'!J17&gt;150,#REF!,IF('FCL3aVR=0'!J17&gt;100,#REF!,IF('FCL3aVR=0'!J17&gt;50,#REF!,#REF!))))*J17</f>
        <v>#REF!</v>
      </c>
      <c r="X17" s="569" t="e">
        <f>IF(H17&gt;200,#REF!,IF('FCL3aVR=0'!H17&gt;150,#REF!,IF('FCL3aVR=0'!H17&gt;100,#REF!,IF('FCL3aVR=0'!H17&gt;50,#REF!,#REF!))))*H17</f>
        <v>#REF!</v>
      </c>
      <c r="Y17" s="569" t="e">
        <f>IF(I17&gt;200,#REF!,IF('FCL3aVR=0'!I17&gt;150,#REF!,IF('FCL3aVR=0'!I17&gt;100,#REF!,IF('FCL3aVR=0'!I17&gt;50,#REF!,#REF!))))*I17</f>
        <v>#REF!</v>
      </c>
      <c r="Z17" s="569" t="e">
        <f>IF(J17&gt;200,#REF!,IF('FCL3aVR=0'!J17&gt;150,#REF!,IF('FCL3aVR=0'!J17&gt;100,#REF!,IF('FCL3aVR=0'!J17&gt;50,#REF!,#REF!))))*J17</f>
        <v>#REF!</v>
      </c>
      <c r="AA17" s="569" t="e">
        <f t="shared" si="0"/>
        <v>#REF!</v>
      </c>
      <c r="AB17" s="569" t="e">
        <f t="shared" si="1"/>
        <v>#REF!</v>
      </c>
      <c r="AC17" s="569" t="e">
        <f t="shared" si="2"/>
        <v>#REF!</v>
      </c>
      <c r="AD17" s="569" t="e">
        <f t="shared" si="19"/>
        <v>#REF!</v>
      </c>
      <c r="AE17" s="569" t="e">
        <f t="shared" si="3"/>
        <v>#REF!</v>
      </c>
      <c r="AF17" s="569">
        <f t="shared" si="4"/>
        <v>0</v>
      </c>
      <c r="AG17" s="569" t="e">
        <f>AE17-AF17</f>
        <v>#REF!</v>
      </c>
      <c r="AH17" s="569" t="e">
        <f t="shared" si="20"/>
        <v>#REF!</v>
      </c>
      <c r="AI17" s="569" t="e">
        <f t="shared" si="6"/>
        <v>#REF!</v>
      </c>
      <c r="AJ17" s="569" t="e">
        <f t="shared" si="7"/>
        <v>#REF!</v>
      </c>
      <c r="AK17" s="569" t="e">
        <f t="shared" si="8"/>
        <v>#REF!</v>
      </c>
      <c r="AL17" s="569" t="e">
        <f t="shared" si="21"/>
        <v>#REF!</v>
      </c>
      <c r="AM17" s="569" t="e">
        <f t="shared" si="9"/>
        <v>#REF!</v>
      </c>
      <c r="AN17" s="569" t="e">
        <f t="shared" si="10"/>
        <v>#REF!</v>
      </c>
      <c r="AO17" s="569" t="e">
        <f t="shared" si="11"/>
        <v>#REF!</v>
      </c>
      <c r="AP17" s="569" t="e">
        <f t="shared" si="22"/>
        <v>#REF!</v>
      </c>
      <c r="AQ17" s="569" t="e">
        <f t="shared" si="12"/>
        <v>#REF!</v>
      </c>
      <c r="AR17" s="569" t="e">
        <f t="shared" si="23"/>
        <v>#REF!</v>
      </c>
      <c r="AS17" s="570">
        <v>12</v>
      </c>
      <c r="AT17" s="114" t="e">
        <f t="shared" si="13"/>
        <v>#REF!</v>
      </c>
      <c r="AU17" s="114" t="e">
        <f t="shared" si="14"/>
        <v>#REF!</v>
      </c>
      <c r="AV17" s="114" t="e">
        <f t="shared" si="15"/>
        <v>#REF!</v>
      </c>
      <c r="AW17" s="114" t="e">
        <f t="shared" si="16"/>
        <v>#REF!</v>
      </c>
      <c r="AX17" s="557" t="e">
        <f t="shared" si="17"/>
        <v>#REF!</v>
      </c>
    </row>
    <row r="18" spans="2:50">
      <c r="B18" s="570">
        <v>13</v>
      </c>
      <c r="C18" s="570"/>
      <c r="D18" s="570"/>
      <c r="E18" s="570"/>
      <c r="F18" s="570"/>
      <c r="G18" s="570" t="e">
        <f t="shared" si="18"/>
        <v>#REF!</v>
      </c>
      <c r="H18" s="570">
        <f t="shared" si="25"/>
        <v>209</v>
      </c>
      <c r="I18" s="570">
        <f t="shared" si="25"/>
        <v>25</v>
      </c>
      <c r="J18" s="570">
        <f t="shared" si="25"/>
        <v>4</v>
      </c>
      <c r="K18" s="570">
        <f t="shared" si="24"/>
        <v>238</v>
      </c>
      <c r="L18" s="569" t="e">
        <f>IF(K18&gt;200,#REF!,IF('FCL3aVR=0'!K18&gt;150,#REF!,IF(K18&gt;100,#REF!,IF('FCL3aVR=0'!K18&gt;50,#REF!,#REF!))))*K18*$E$1</f>
        <v>#REF!</v>
      </c>
      <c r="M18" s="569" t="e">
        <f>IF(H18&gt;200,#REF!,IF('FCL3aVR=0'!H18&gt;150,#REF!,IF(H18&gt;100,#REF!,IF('FCL3aVR=0'!H18&gt;50,#REF!,#REF!))))*H18*$E$1</f>
        <v>#REF!</v>
      </c>
      <c r="N18" s="569" t="e">
        <f>IF(I18&gt;200,#REF!,IF('FCL3aVR=0'!I18&gt;150,#REF!,IF(I18&gt;100,#REF!,IF('FCL3aVR=0'!I18&gt;50,#REF!,#REF!))))*I18*$E$1</f>
        <v>#REF!</v>
      </c>
      <c r="O18" s="569" t="e">
        <f>IF(J18&gt;200,#REF!,IF('FCL3aVR=0'!J18&gt;150,#REF!,IF(J18&gt;100,#REF!,IF('FCL3aVR=0'!J18&gt;50,#REF!,#REF!))))*J18*$E$1</f>
        <v>#REF!</v>
      </c>
      <c r="P18" s="569">
        <f>+IF(K18&gt;200,S_!$F$5,IF('FCL3aVR=0'!K18&gt;150,S_!#REF!,IF('FCL3aVR=0'!K18&gt;100,S_!#REF!,IF('FCL3aVR=0'!K18&gt;50,S_!#REF!,S_!#REF!))))*K18*$E$1</f>
        <v>0</v>
      </c>
      <c r="Q18" s="569" t="e">
        <f>(H18*S_!#REF!+S_!#REF!*'FCL3aVR=0'!J18+'FCL3aVR=0'!I18*S_!#REF!)*$E$1</f>
        <v>#REF!</v>
      </c>
      <c r="R18" s="569" t="e">
        <f>#REF!*$D$1*$E$1</f>
        <v>#REF!</v>
      </c>
      <c r="S18" s="569"/>
      <c r="T18" s="569"/>
      <c r="U18" s="569" t="e">
        <f>IF(H18&gt;200,#REF!,IF('FCL3aVR=0'!H18&gt;150,#REF!,IF('FCL3aVR=0'!H18&gt;100,#REF!,IF('FCL3aVR=0'!H18&gt;50,#REF!,#REF!))))*H18</f>
        <v>#REF!</v>
      </c>
      <c r="V18" s="569" t="e">
        <f>IF(I18&gt;200,#REF!,IF('FCL3aVR=0'!I18&gt;150,#REF!,IF('FCL3aVR=0'!I18&gt;100,#REF!,IF('FCL3aVR=0'!I18&gt;50,#REF!,#REF!))))*I18</f>
        <v>#REF!</v>
      </c>
      <c r="W18" s="569" t="e">
        <f>IF(J18&gt;200,#REF!,IF('FCL3aVR=0'!J18&gt;150,#REF!,IF('FCL3aVR=0'!J18&gt;100,#REF!,IF('FCL3aVR=0'!J18&gt;50,#REF!,#REF!))))*J18</f>
        <v>#REF!</v>
      </c>
      <c r="X18" s="569" t="e">
        <f>IF(H18&gt;200,#REF!,IF('FCL3aVR=0'!H18&gt;150,#REF!,IF('FCL3aVR=0'!H18&gt;100,#REF!,IF('FCL3aVR=0'!H18&gt;50,#REF!,#REF!))))*H18</f>
        <v>#REF!</v>
      </c>
      <c r="Y18" s="569" t="e">
        <f>IF(I18&gt;200,#REF!,IF('FCL3aVR=0'!I18&gt;150,#REF!,IF('FCL3aVR=0'!I18&gt;100,#REF!,IF('FCL3aVR=0'!I18&gt;50,#REF!,#REF!))))*I18</f>
        <v>#REF!</v>
      </c>
      <c r="Z18" s="569" t="e">
        <f>IF(J18&gt;200,#REF!,IF('FCL3aVR=0'!J18&gt;150,#REF!,IF('FCL3aVR=0'!J18&gt;100,#REF!,IF('FCL3aVR=0'!J18&gt;50,#REF!,#REF!))))*J18</f>
        <v>#REF!</v>
      </c>
      <c r="AA18" s="569" t="e">
        <f t="shared" si="0"/>
        <v>#REF!</v>
      </c>
      <c r="AB18" s="569" t="e">
        <f t="shared" si="1"/>
        <v>#REF!</v>
      </c>
      <c r="AC18" s="569" t="e">
        <f t="shared" si="2"/>
        <v>#REF!</v>
      </c>
      <c r="AD18" s="569" t="e">
        <f t="shared" si="19"/>
        <v>#REF!</v>
      </c>
      <c r="AE18" s="569" t="e">
        <f t="shared" si="3"/>
        <v>#REF!</v>
      </c>
      <c r="AF18" s="569">
        <f t="shared" si="4"/>
        <v>0</v>
      </c>
      <c r="AG18" s="569" t="e">
        <f t="shared" si="5"/>
        <v>#REF!</v>
      </c>
      <c r="AH18" s="569" t="e">
        <f t="shared" si="20"/>
        <v>#REF!</v>
      </c>
      <c r="AI18" s="569" t="e">
        <f t="shared" si="6"/>
        <v>#REF!</v>
      </c>
      <c r="AJ18" s="569" t="e">
        <f t="shared" si="7"/>
        <v>#REF!</v>
      </c>
      <c r="AK18" s="569" t="e">
        <f t="shared" si="8"/>
        <v>#REF!</v>
      </c>
      <c r="AL18" s="569" t="e">
        <f t="shared" si="21"/>
        <v>#REF!</v>
      </c>
      <c r="AM18" s="569" t="e">
        <f t="shared" si="9"/>
        <v>#REF!</v>
      </c>
      <c r="AN18" s="569" t="e">
        <f t="shared" si="10"/>
        <v>#REF!</v>
      </c>
      <c r="AO18" s="569" t="e">
        <f t="shared" si="11"/>
        <v>#REF!</v>
      </c>
      <c r="AP18" s="569" t="e">
        <f t="shared" si="22"/>
        <v>#REF!</v>
      </c>
      <c r="AQ18" s="569" t="e">
        <f t="shared" si="12"/>
        <v>#REF!</v>
      </c>
      <c r="AR18" s="569" t="e">
        <f t="shared" si="23"/>
        <v>#REF!</v>
      </c>
      <c r="AS18" s="570">
        <v>13</v>
      </c>
      <c r="AT18" s="114" t="e">
        <f t="shared" si="13"/>
        <v>#REF!</v>
      </c>
      <c r="AU18" s="114" t="e">
        <f t="shared" si="14"/>
        <v>#REF!</v>
      </c>
      <c r="AV18" s="114" t="e">
        <f t="shared" si="15"/>
        <v>#REF!</v>
      </c>
      <c r="AW18" s="114" t="e">
        <f t="shared" si="16"/>
        <v>#REF!</v>
      </c>
      <c r="AX18" s="557" t="e">
        <f t="shared" si="17"/>
        <v>#REF!</v>
      </c>
    </row>
    <row r="19" spans="2:50">
      <c r="B19" s="570">
        <v>14</v>
      </c>
      <c r="C19" s="570"/>
      <c r="D19" s="570"/>
      <c r="E19" s="570"/>
      <c r="F19" s="570"/>
      <c r="G19" s="570" t="e">
        <f t="shared" si="18"/>
        <v>#REF!</v>
      </c>
      <c r="H19" s="570">
        <f t="shared" si="25"/>
        <v>209</v>
      </c>
      <c r="I19" s="570">
        <f t="shared" si="25"/>
        <v>25</v>
      </c>
      <c r="J19" s="570">
        <f t="shared" si="25"/>
        <v>4</v>
      </c>
      <c r="K19" s="570">
        <f t="shared" si="24"/>
        <v>238</v>
      </c>
      <c r="L19" s="569" t="e">
        <f>IF(K19&gt;200,#REF!,IF('FCL3aVR=0'!K19&gt;150,#REF!,IF(K19&gt;100,#REF!,IF('FCL3aVR=0'!K19&gt;50,#REF!,#REF!))))*K19*$E$1</f>
        <v>#REF!</v>
      </c>
      <c r="M19" s="569" t="e">
        <f>IF(H19&gt;200,#REF!,IF('FCL3aVR=0'!H19&gt;150,#REF!,IF(H19&gt;100,#REF!,IF('FCL3aVR=0'!H19&gt;50,#REF!,#REF!))))*H19*$E$1</f>
        <v>#REF!</v>
      </c>
      <c r="N19" s="569" t="e">
        <f>IF(I19&gt;200,#REF!,IF('FCL3aVR=0'!I19&gt;150,#REF!,IF(I19&gt;100,#REF!,IF('FCL3aVR=0'!I19&gt;50,#REF!,#REF!))))*I19*$E$1</f>
        <v>#REF!</v>
      </c>
      <c r="O19" s="569" t="e">
        <f>IF(J19&gt;200,#REF!,IF('FCL3aVR=0'!J19&gt;150,#REF!,IF(J19&gt;100,#REF!,IF('FCL3aVR=0'!J19&gt;50,#REF!,#REF!))))*J19*$E$1</f>
        <v>#REF!</v>
      </c>
      <c r="P19" s="569">
        <f>+IF(K19&gt;200,S_!$F$5,IF('FCL3aVR=0'!K19&gt;150,S_!#REF!,IF('FCL3aVR=0'!K19&gt;100,S_!#REF!,IF('FCL3aVR=0'!K19&gt;50,S_!#REF!,S_!#REF!))))*K19*$E$1</f>
        <v>0</v>
      </c>
      <c r="Q19" s="569" t="e">
        <f>(H19*S_!#REF!+S_!#REF!*'FCL3aVR=0'!J19+'FCL3aVR=0'!I19*S_!#REF!)*$E$1</f>
        <v>#REF!</v>
      </c>
      <c r="R19" s="569" t="e">
        <f>#REF!*$D$1*$E$1</f>
        <v>#REF!</v>
      </c>
      <c r="S19" s="569"/>
      <c r="T19" s="569"/>
      <c r="U19" s="569" t="e">
        <f>IF(H19&gt;200,#REF!,IF('FCL3aVR=0'!H19&gt;150,#REF!,IF('FCL3aVR=0'!H19&gt;100,#REF!,IF('FCL3aVR=0'!H19&gt;50,#REF!,#REF!))))*H19</f>
        <v>#REF!</v>
      </c>
      <c r="V19" s="569" t="e">
        <f>IF(I19&gt;200,#REF!,IF('FCL3aVR=0'!I19&gt;150,#REF!,IF('FCL3aVR=0'!I19&gt;100,#REF!,IF('FCL3aVR=0'!I19&gt;50,#REF!,#REF!))))*I19</f>
        <v>#REF!</v>
      </c>
      <c r="W19" s="569" t="e">
        <f>IF(J19&gt;200,#REF!,IF('FCL3aVR=0'!J19&gt;150,#REF!,IF('FCL3aVR=0'!J19&gt;100,#REF!,IF('FCL3aVR=0'!J19&gt;50,#REF!,#REF!))))*J19</f>
        <v>#REF!</v>
      </c>
      <c r="X19" s="569" t="e">
        <f>IF(H19&gt;200,#REF!,IF('FCL3aVR=0'!H19&gt;150,#REF!,IF('FCL3aVR=0'!H19&gt;100,#REF!,IF('FCL3aVR=0'!H19&gt;50,#REF!,#REF!))))*H19</f>
        <v>#REF!</v>
      </c>
      <c r="Y19" s="569" t="e">
        <f>IF(I19&gt;200,#REF!,IF('FCL3aVR=0'!I19&gt;150,#REF!,IF('FCL3aVR=0'!I19&gt;100,#REF!,IF('FCL3aVR=0'!I19&gt;50,#REF!,#REF!))))*I19</f>
        <v>#REF!</v>
      </c>
      <c r="Z19" s="569" t="e">
        <f>IF(J19&gt;200,#REF!,IF('FCL3aVR=0'!J19&gt;150,#REF!,IF('FCL3aVR=0'!J19&gt;100,#REF!,IF('FCL3aVR=0'!J19&gt;50,#REF!,#REF!))))*J19</f>
        <v>#REF!</v>
      </c>
      <c r="AA19" s="569" t="e">
        <f t="shared" si="0"/>
        <v>#REF!</v>
      </c>
      <c r="AB19" s="569" t="e">
        <f t="shared" si="1"/>
        <v>#REF!</v>
      </c>
      <c r="AC19" s="569" t="e">
        <f t="shared" si="2"/>
        <v>#REF!</v>
      </c>
      <c r="AD19" s="569" t="e">
        <f t="shared" si="19"/>
        <v>#REF!</v>
      </c>
      <c r="AE19" s="569" t="e">
        <f t="shared" si="3"/>
        <v>#REF!</v>
      </c>
      <c r="AF19" s="569">
        <f t="shared" si="4"/>
        <v>0</v>
      </c>
      <c r="AG19" s="569" t="e">
        <f>AE19-AF19</f>
        <v>#REF!</v>
      </c>
      <c r="AH19" s="569" t="e">
        <f t="shared" si="20"/>
        <v>#REF!</v>
      </c>
      <c r="AI19" s="569" t="e">
        <f t="shared" si="6"/>
        <v>#REF!</v>
      </c>
      <c r="AJ19" s="569" t="e">
        <f t="shared" si="7"/>
        <v>#REF!</v>
      </c>
      <c r="AK19" s="569" t="e">
        <f t="shared" si="8"/>
        <v>#REF!</v>
      </c>
      <c r="AL19" s="569" t="e">
        <f t="shared" si="21"/>
        <v>#REF!</v>
      </c>
      <c r="AM19" s="569" t="e">
        <f t="shared" si="9"/>
        <v>#REF!</v>
      </c>
      <c r="AN19" s="569" t="e">
        <f t="shared" si="10"/>
        <v>#REF!</v>
      </c>
      <c r="AO19" s="569" t="e">
        <f t="shared" si="11"/>
        <v>#REF!</v>
      </c>
      <c r="AP19" s="569" t="e">
        <f t="shared" si="22"/>
        <v>#REF!</v>
      </c>
      <c r="AQ19" s="569" t="e">
        <f>AG19+AK19</f>
        <v>#REF!</v>
      </c>
      <c r="AR19" s="569" t="e">
        <f>AQ19+AR18</f>
        <v>#REF!</v>
      </c>
      <c r="AS19" s="570">
        <v>14</v>
      </c>
      <c r="AT19" s="114" t="e">
        <f t="shared" si="13"/>
        <v>#REF!</v>
      </c>
      <c r="AU19" s="114" t="e">
        <f t="shared" si="14"/>
        <v>#REF!</v>
      </c>
      <c r="AV19" s="114" t="e">
        <f t="shared" si="15"/>
        <v>#REF!</v>
      </c>
      <c r="AW19" s="114" t="e">
        <f t="shared" si="16"/>
        <v>#REF!</v>
      </c>
      <c r="AX19" s="557" t="e">
        <f t="shared" si="17"/>
        <v>#REF!</v>
      </c>
    </row>
    <row r="20" spans="2:50">
      <c r="B20" s="570">
        <v>15</v>
      </c>
      <c r="C20" s="570"/>
      <c r="D20" s="570"/>
      <c r="E20" s="570"/>
      <c r="F20" s="570"/>
      <c r="G20" s="570" t="e">
        <f t="shared" si="18"/>
        <v>#REF!</v>
      </c>
      <c r="H20" s="570">
        <f t="shared" si="25"/>
        <v>209</v>
      </c>
      <c r="I20" s="570">
        <f t="shared" si="25"/>
        <v>25</v>
      </c>
      <c r="J20" s="570">
        <f t="shared" si="25"/>
        <v>4</v>
      </c>
      <c r="K20" s="570">
        <f t="shared" si="24"/>
        <v>238</v>
      </c>
      <c r="L20" s="569" t="e">
        <f>IF(K20&gt;200,#REF!,IF('FCL3aVR=0'!K20&gt;150,#REF!,IF(K20&gt;100,#REF!,IF('FCL3aVR=0'!K20&gt;50,#REF!,#REF!))))*K20*$E$1</f>
        <v>#REF!</v>
      </c>
      <c r="M20" s="569" t="e">
        <f>IF(H20&gt;200,#REF!,IF('FCL3aVR=0'!H20&gt;150,#REF!,IF(H20&gt;100,#REF!,IF('FCL3aVR=0'!H20&gt;50,#REF!,#REF!))))*H20*$E$1</f>
        <v>#REF!</v>
      </c>
      <c r="N20" s="569" t="e">
        <f>IF(I20&gt;200,#REF!,IF('FCL3aVR=0'!I20&gt;150,#REF!,IF(I20&gt;100,#REF!,IF('FCL3aVR=0'!I20&gt;50,#REF!,#REF!))))*I20*$E$1</f>
        <v>#REF!</v>
      </c>
      <c r="O20" s="569" t="e">
        <f>IF(J20&gt;200,#REF!,IF('FCL3aVR=0'!J20&gt;150,#REF!,IF(J20&gt;100,#REF!,IF('FCL3aVR=0'!J20&gt;50,#REF!,#REF!))))*J20*$E$1</f>
        <v>#REF!</v>
      </c>
      <c r="P20" s="569">
        <f>+IF(K20&gt;200,S_!$F$5,IF('FCL3aVR=0'!K20&gt;150,S_!#REF!,IF('FCL3aVR=0'!K20&gt;100,S_!#REF!,IF('FCL3aVR=0'!K20&gt;50,S_!#REF!,S_!#REF!))))*K20*$E$1</f>
        <v>0</v>
      </c>
      <c r="Q20" s="569" t="e">
        <f>(H20*S_!#REF!+S_!#REF!*'FCL3aVR=0'!J20+'FCL3aVR=0'!I20*S_!#REF!)*$E$1</f>
        <v>#REF!</v>
      </c>
      <c r="R20" s="569" t="e">
        <f>#REF!*$D$1*$E$1</f>
        <v>#REF!</v>
      </c>
      <c r="S20" s="569"/>
      <c r="T20" s="569"/>
      <c r="U20" s="569" t="e">
        <f>IF(H20&gt;200,#REF!,IF('FCL3aVR=0'!H20&gt;150,#REF!,IF('FCL3aVR=0'!H20&gt;100,#REF!,IF('FCL3aVR=0'!H20&gt;50,#REF!,#REF!))))*H20</f>
        <v>#REF!</v>
      </c>
      <c r="V20" s="569" t="e">
        <f>IF(I20&gt;200,#REF!,IF('FCL3aVR=0'!I20&gt;150,#REF!,IF('FCL3aVR=0'!I20&gt;100,#REF!,IF('FCL3aVR=0'!I20&gt;50,#REF!,#REF!))))*I20</f>
        <v>#REF!</v>
      </c>
      <c r="W20" s="569" t="e">
        <f>IF(J20&gt;200,#REF!,IF('FCL3aVR=0'!J20&gt;150,#REF!,IF('FCL3aVR=0'!J20&gt;100,#REF!,IF('FCL3aVR=0'!J20&gt;50,#REF!,#REF!))))*J20</f>
        <v>#REF!</v>
      </c>
      <c r="X20" s="569" t="e">
        <f>IF(H20&gt;200,#REF!,IF('FCL3aVR=0'!H20&gt;150,#REF!,IF('FCL3aVR=0'!H20&gt;100,#REF!,IF('FCL3aVR=0'!H20&gt;50,#REF!,#REF!))))*H20</f>
        <v>#REF!</v>
      </c>
      <c r="Y20" s="569" t="e">
        <f>IF(I20&gt;200,#REF!,IF('FCL3aVR=0'!I20&gt;150,#REF!,IF('FCL3aVR=0'!I20&gt;100,#REF!,IF('FCL3aVR=0'!I20&gt;50,#REF!,#REF!))))*I20</f>
        <v>#REF!</v>
      </c>
      <c r="Z20" s="569" t="e">
        <f>IF(J20&gt;200,#REF!,IF('FCL3aVR=0'!J20&gt;150,#REF!,IF('FCL3aVR=0'!J20&gt;100,#REF!,IF('FCL3aVR=0'!J20&gt;50,#REF!,#REF!))))*J20</f>
        <v>#REF!</v>
      </c>
      <c r="AA20" s="569" t="e">
        <f t="shared" si="0"/>
        <v>#REF!</v>
      </c>
      <c r="AB20" s="569" t="e">
        <f t="shared" si="1"/>
        <v>#REF!</v>
      </c>
      <c r="AC20" s="569" t="e">
        <f t="shared" si="2"/>
        <v>#REF!</v>
      </c>
      <c r="AD20" s="569" t="e">
        <f t="shared" si="19"/>
        <v>#REF!</v>
      </c>
      <c r="AE20" s="569" t="e">
        <f t="shared" si="3"/>
        <v>#REF!</v>
      </c>
      <c r="AF20" s="569">
        <f t="shared" si="4"/>
        <v>0</v>
      </c>
      <c r="AG20" s="569" t="e">
        <f>AE20-AF20</f>
        <v>#REF!</v>
      </c>
      <c r="AH20" s="569" t="e">
        <f t="shared" si="20"/>
        <v>#REF!</v>
      </c>
      <c r="AI20" s="569" t="e">
        <f t="shared" si="6"/>
        <v>#REF!</v>
      </c>
      <c r="AJ20" s="569" t="e">
        <f t="shared" si="7"/>
        <v>#REF!</v>
      </c>
      <c r="AK20" s="569" t="e">
        <f t="shared" si="8"/>
        <v>#REF!</v>
      </c>
      <c r="AL20" s="569" t="e">
        <f t="shared" si="21"/>
        <v>#REF!</v>
      </c>
      <c r="AM20" s="569" t="e">
        <f t="shared" si="9"/>
        <v>#REF!</v>
      </c>
      <c r="AN20" s="569" t="e">
        <f t="shared" si="10"/>
        <v>#REF!</v>
      </c>
      <c r="AO20" s="569" t="e">
        <f t="shared" si="11"/>
        <v>#REF!</v>
      </c>
      <c r="AP20" s="569" t="e">
        <f t="shared" si="22"/>
        <v>#REF!</v>
      </c>
      <c r="AQ20" s="569" t="e">
        <f t="shared" si="12"/>
        <v>#REF!</v>
      </c>
      <c r="AR20" s="569" t="e">
        <f t="shared" si="23"/>
        <v>#REF!</v>
      </c>
      <c r="AS20" s="570">
        <v>15</v>
      </c>
      <c r="AT20" s="114" t="e">
        <f t="shared" si="13"/>
        <v>#REF!</v>
      </c>
      <c r="AU20" s="114" t="e">
        <f t="shared" si="14"/>
        <v>#REF!</v>
      </c>
      <c r="AV20" s="114" t="e">
        <f t="shared" si="15"/>
        <v>#REF!</v>
      </c>
      <c r="AW20" s="114" t="e">
        <f t="shared" si="16"/>
        <v>#REF!</v>
      </c>
      <c r="AX20" s="557" t="e">
        <f t="shared" si="17"/>
        <v>#REF!</v>
      </c>
    </row>
    <row r="21" spans="2:50">
      <c r="B21" s="570">
        <v>16</v>
      </c>
      <c r="C21" s="570"/>
      <c r="D21" s="570"/>
      <c r="E21" s="570"/>
      <c r="F21" s="570"/>
      <c r="G21" s="570" t="e">
        <f t="shared" si="18"/>
        <v>#REF!</v>
      </c>
      <c r="H21" s="570">
        <f t="shared" si="25"/>
        <v>209</v>
      </c>
      <c r="I21" s="570">
        <f t="shared" si="25"/>
        <v>25</v>
      </c>
      <c r="J21" s="570">
        <f t="shared" si="25"/>
        <v>4</v>
      </c>
      <c r="K21" s="570">
        <f t="shared" si="24"/>
        <v>238</v>
      </c>
      <c r="L21" s="569" t="e">
        <f>IF(K21&gt;200,#REF!,IF('FCL3aVR=0'!K21&gt;150,#REF!,IF(K21&gt;100,#REF!,IF('FCL3aVR=0'!K21&gt;50,#REF!,#REF!))))*K21*$E$1</f>
        <v>#REF!</v>
      </c>
      <c r="M21" s="569" t="e">
        <f>IF(H21&gt;200,#REF!,IF('FCL3aVR=0'!H21&gt;150,#REF!,IF(H21&gt;100,#REF!,IF('FCL3aVR=0'!H21&gt;50,#REF!,#REF!))))*H21*$E$1</f>
        <v>#REF!</v>
      </c>
      <c r="N21" s="569" t="e">
        <f>IF(I21&gt;200,#REF!,IF('FCL3aVR=0'!I21&gt;150,#REF!,IF(I21&gt;100,#REF!,IF('FCL3aVR=0'!I21&gt;50,#REF!,#REF!))))*I21*$E$1</f>
        <v>#REF!</v>
      </c>
      <c r="O21" s="569" t="e">
        <f>IF(J21&gt;200,#REF!,IF('FCL3aVR=0'!J21&gt;150,#REF!,IF(J21&gt;100,#REF!,IF('FCL3aVR=0'!J21&gt;50,#REF!,#REF!))))*J21*$E$1</f>
        <v>#REF!</v>
      </c>
      <c r="P21" s="569">
        <f>+IF(K21&gt;200,S_!$F$5,IF('FCL3aVR=0'!K21&gt;150,S_!#REF!,IF('FCL3aVR=0'!K21&gt;100,S_!#REF!,IF('FCL3aVR=0'!K21&gt;50,S_!#REF!,S_!#REF!))))*K21*$E$1</f>
        <v>0</v>
      </c>
      <c r="Q21" s="569" t="e">
        <f>(H21*S_!#REF!+S_!#REF!*'FCL3aVR=0'!J21+'FCL3aVR=0'!I21*S_!#REF!)*$E$1</f>
        <v>#REF!</v>
      </c>
      <c r="R21" s="569" t="e">
        <f>#REF!*$D$1*$E$1</f>
        <v>#REF!</v>
      </c>
      <c r="S21" s="569"/>
      <c r="T21" s="569"/>
      <c r="U21" s="569" t="e">
        <f>IF(H21&gt;200,#REF!,IF('FCL3aVR=0'!H21&gt;150,#REF!,IF('FCL3aVR=0'!H21&gt;100,#REF!,IF('FCL3aVR=0'!H21&gt;50,#REF!,#REF!))))*H21</f>
        <v>#REF!</v>
      </c>
      <c r="V21" s="569" t="e">
        <f>IF(I21&gt;200,#REF!,IF('FCL3aVR=0'!I21&gt;150,#REF!,IF('FCL3aVR=0'!I21&gt;100,#REF!,IF('FCL3aVR=0'!I21&gt;50,#REF!,#REF!))))*I21</f>
        <v>#REF!</v>
      </c>
      <c r="W21" s="569" t="e">
        <f>IF(J21&gt;200,#REF!,IF('FCL3aVR=0'!J21&gt;150,#REF!,IF('FCL3aVR=0'!J21&gt;100,#REF!,IF('FCL3aVR=0'!J21&gt;50,#REF!,#REF!))))*J21</f>
        <v>#REF!</v>
      </c>
      <c r="X21" s="569" t="e">
        <f>IF(H21&gt;200,#REF!,IF('FCL3aVR=0'!H21&gt;150,#REF!,IF('FCL3aVR=0'!H21&gt;100,#REF!,IF('FCL3aVR=0'!H21&gt;50,#REF!,#REF!))))*H21</f>
        <v>#REF!</v>
      </c>
      <c r="Y21" s="569" t="e">
        <f>IF(I21&gt;200,#REF!,IF('FCL3aVR=0'!I21&gt;150,#REF!,IF('FCL3aVR=0'!I21&gt;100,#REF!,IF('FCL3aVR=0'!I21&gt;50,#REF!,#REF!))))*I21</f>
        <v>#REF!</v>
      </c>
      <c r="Z21" s="569" t="e">
        <f>IF(J21&gt;200,#REF!,IF('FCL3aVR=0'!J21&gt;150,#REF!,IF('FCL3aVR=0'!J21&gt;100,#REF!,IF('FCL3aVR=0'!J21&gt;50,#REF!,#REF!))))*J21</f>
        <v>#REF!</v>
      </c>
      <c r="AA21" s="569" t="e">
        <f t="shared" si="0"/>
        <v>#REF!</v>
      </c>
      <c r="AB21" s="569" t="e">
        <f t="shared" si="1"/>
        <v>#REF!</v>
      </c>
      <c r="AC21" s="569" t="e">
        <f t="shared" si="2"/>
        <v>#REF!</v>
      </c>
      <c r="AD21" s="569" t="e">
        <f t="shared" si="19"/>
        <v>#REF!</v>
      </c>
      <c r="AE21" s="569" t="e">
        <f t="shared" si="3"/>
        <v>#REF!</v>
      </c>
      <c r="AF21" s="569">
        <f t="shared" si="4"/>
        <v>0</v>
      </c>
      <c r="AG21" s="569" t="e">
        <f t="shared" si="5"/>
        <v>#REF!</v>
      </c>
      <c r="AH21" s="569" t="e">
        <f t="shared" si="20"/>
        <v>#REF!</v>
      </c>
      <c r="AI21" s="569" t="e">
        <f t="shared" si="6"/>
        <v>#REF!</v>
      </c>
      <c r="AJ21" s="569" t="e">
        <f t="shared" si="7"/>
        <v>#REF!</v>
      </c>
      <c r="AK21" s="569" t="e">
        <f t="shared" si="8"/>
        <v>#REF!</v>
      </c>
      <c r="AL21" s="569" t="e">
        <f t="shared" si="21"/>
        <v>#REF!</v>
      </c>
      <c r="AM21" s="569" t="e">
        <f t="shared" si="9"/>
        <v>#REF!</v>
      </c>
      <c r="AN21" s="569" t="e">
        <f t="shared" si="10"/>
        <v>#REF!</v>
      </c>
      <c r="AO21" s="569" t="e">
        <f t="shared" si="11"/>
        <v>#REF!</v>
      </c>
      <c r="AP21" s="569" t="e">
        <f t="shared" si="22"/>
        <v>#REF!</v>
      </c>
      <c r="AQ21" s="569" t="e">
        <f t="shared" si="12"/>
        <v>#REF!</v>
      </c>
      <c r="AR21" s="569" t="e">
        <f t="shared" si="23"/>
        <v>#REF!</v>
      </c>
      <c r="AS21" s="570">
        <v>16</v>
      </c>
      <c r="AT21" s="114" t="e">
        <f t="shared" si="13"/>
        <v>#REF!</v>
      </c>
      <c r="AU21" s="114" t="e">
        <f t="shared" si="14"/>
        <v>#REF!</v>
      </c>
      <c r="AV21" s="114" t="e">
        <f t="shared" si="15"/>
        <v>#REF!</v>
      </c>
      <c r="AW21" s="114" t="e">
        <f t="shared" si="16"/>
        <v>#REF!</v>
      </c>
      <c r="AX21" s="557" t="e">
        <f t="shared" si="17"/>
        <v>#REF!</v>
      </c>
    </row>
    <row r="22" spans="2:50">
      <c r="B22" s="570">
        <v>17</v>
      </c>
      <c r="C22" s="570"/>
      <c r="D22" s="570"/>
      <c r="E22" s="570"/>
      <c r="F22" s="570"/>
      <c r="G22" s="570" t="e">
        <f t="shared" si="18"/>
        <v>#REF!</v>
      </c>
      <c r="H22" s="570">
        <f t="shared" si="25"/>
        <v>209</v>
      </c>
      <c r="I22" s="570">
        <f t="shared" si="25"/>
        <v>25</v>
      </c>
      <c r="J22" s="570">
        <f t="shared" si="25"/>
        <v>4</v>
      </c>
      <c r="K22" s="570">
        <f t="shared" si="24"/>
        <v>238</v>
      </c>
      <c r="L22" s="569" t="e">
        <f>IF(K22&gt;200,#REF!,IF('FCL3aVR=0'!K22&gt;150,#REF!,IF(K22&gt;100,#REF!,IF('FCL3aVR=0'!K22&gt;50,#REF!,#REF!))))*K22*$E$1</f>
        <v>#REF!</v>
      </c>
      <c r="M22" s="569" t="e">
        <f>IF(H22&gt;200,#REF!,IF('FCL3aVR=0'!H22&gt;150,#REF!,IF(H22&gt;100,#REF!,IF('FCL3aVR=0'!H22&gt;50,#REF!,#REF!))))*H22*$E$1</f>
        <v>#REF!</v>
      </c>
      <c r="N22" s="569" t="e">
        <f>IF(I22&gt;200,#REF!,IF('FCL3aVR=0'!I22&gt;150,#REF!,IF(I22&gt;100,#REF!,IF('FCL3aVR=0'!I22&gt;50,#REF!,#REF!))))*I22*$E$1</f>
        <v>#REF!</v>
      </c>
      <c r="O22" s="569" t="e">
        <f>IF(J22&gt;200,#REF!,IF('FCL3aVR=0'!J22&gt;150,#REF!,IF(J22&gt;100,#REF!,IF('FCL3aVR=0'!J22&gt;50,#REF!,#REF!))))*J22*$E$1</f>
        <v>#REF!</v>
      </c>
      <c r="P22" s="569">
        <f>+IF(K22&gt;200,S_!$F$5,IF('FCL3aVR=0'!K22&gt;150,S_!#REF!,IF('FCL3aVR=0'!K22&gt;100,S_!#REF!,IF('FCL3aVR=0'!K22&gt;50,S_!#REF!,S_!#REF!))))*K22*$E$1</f>
        <v>0</v>
      </c>
      <c r="Q22" s="569" t="e">
        <f>(H22*S_!#REF!+S_!#REF!*'FCL3aVR=0'!J22+'FCL3aVR=0'!I22*S_!#REF!)*$E$1</f>
        <v>#REF!</v>
      </c>
      <c r="R22" s="569" t="e">
        <f>#REF!*$D$1*$E$1</f>
        <v>#REF!</v>
      </c>
      <c r="S22" s="569"/>
      <c r="T22" s="569"/>
      <c r="U22" s="569" t="e">
        <f>IF(H22&gt;200,#REF!,IF('FCL3aVR=0'!H22&gt;150,#REF!,IF('FCL3aVR=0'!H22&gt;100,#REF!,IF('FCL3aVR=0'!H22&gt;50,#REF!,#REF!))))*H22</f>
        <v>#REF!</v>
      </c>
      <c r="V22" s="569" t="e">
        <f>IF(I22&gt;200,#REF!,IF('FCL3aVR=0'!I22&gt;150,#REF!,IF('FCL3aVR=0'!I22&gt;100,#REF!,IF('FCL3aVR=0'!I22&gt;50,#REF!,#REF!))))*I22</f>
        <v>#REF!</v>
      </c>
      <c r="W22" s="569" t="e">
        <f>IF(J22&gt;200,#REF!,IF('FCL3aVR=0'!J22&gt;150,#REF!,IF('FCL3aVR=0'!J22&gt;100,#REF!,IF('FCL3aVR=0'!J22&gt;50,#REF!,#REF!))))*J22</f>
        <v>#REF!</v>
      </c>
      <c r="X22" s="569" t="e">
        <f>IF(H22&gt;200,#REF!,IF('FCL3aVR=0'!H22&gt;150,#REF!,IF('FCL3aVR=0'!H22&gt;100,#REF!,IF('FCL3aVR=0'!H22&gt;50,#REF!,#REF!))))*H22</f>
        <v>#REF!</v>
      </c>
      <c r="Y22" s="569" t="e">
        <f>IF(I22&gt;200,#REF!,IF('FCL3aVR=0'!I22&gt;150,#REF!,IF('FCL3aVR=0'!I22&gt;100,#REF!,IF('FCL3aVR=0'!I22&gt;50,#REF!,#REF!))))*I22</f>
        <v>#REF!</v>
      </c>
      <c r="Z22" s="569" t="e">
        <f>IF(J22&gt;200,#REF!,IF('FCL3aVR=0'!J22&gt;150,#REF!,IF('FCL3aVR=0'!J22&gt;100,#REF!,IF('FCL3aVR=0'!J22&gt;50,#REF!,#REF!))))*J22</f>
        <v>#REF!</v>
      </c>
      <c r="AA22" s="569" t="e">
        <f t="shared" si="0"/>
        <v>#REF!</v>
      </c>
      <c r="AB22" s="569" t="e">
        <f t="shared" si="1"/>
        <v>#REF!</v>
      </c>
      <c r="AC22" s="569" t="e">
        <f t="shared" si="2"/>
        <v>#REF!</v>
      </c>
      <c r="AD22" s="569" t="e">
        <f t="shared" si="19"/>
        <v>#REF!</v>
      </c>
      <c r="AE22" s="569" t="e">
        <f t="shared" si="3"/>
        <v>#REF!</v>
      </c>
      <c r="AF22" s="569">
        <f t="shared" si="4"/>
        <v>0</v>
      </c>
      <c r="AG22" s="569" t="e">
        <f t="shared" si="5"/>
        <v>#REF!</v>
      </c>
      <c r="AH22" s="569" t="e">
        <f t="shared" si="20"/>
        <v>#REF!</v>
      </c>
      <c r="AI22" s="569" t="e">
        <f t="shared" si="6"/>
        <v>#REF!</v>
      </c>
      <c r="AJ22" s="569" t="e">
        <f t="shared" si="7"/>
        <v>#REF!</v>
      </c>
      <c r="AK22" s="569" t="e">
        <f t="shared" si="8"/>
        <v>#REF!</v>
      </c>
      <c r="AL22" s="569" t="e">
        <f t="shared" si="21"/>
        <v>#REF!</v>
      </c>
      <c r="AM22" s="569" t="e">
        <f t="shared" si="9"/>
        <v>#REF!</v>
      </c>
      <c r="AN22" s="569" t="e">
        <f t="shared" si="10"/>
        <v>#REF!</v>
      </c>
      <c r="AO22" s="569" t="e">
        <f t="shared" si="11"/>
        <v>#REF!</v>
      </c>
      <c r="AP22" s="569" t="e">
        <f t="shared" si="22"/>
        <v>#REF!</v>
      </c>
      <c r="AQ22" s="569" t="e">
        <f t="shared" si="12"/>
        <v>#REF!</v>
      </c>
      <c r="AR22" s="569" t="e">
        <f t="shared" si="23"/>
        <v>#REF!</v>
      </c>
      <c r="AS22" s="570">
        <v>17</v>
      </c>
      <c r="AT22" s="114" t="e">
        <f t="shared" si="13"/>
        <v>#REF!</v>
      </c>
      <c r="AU22" s="114" t="e">
        <f t="shared" si="14"/>
        <v>#REF!</v>
      </c>
      <c r="AV22" s="114" t="e">
        <f t="shared" si="15"/>
        <v>#REF!</v>
      </c>
      <c r="AW22" s="114" t="e">
        <f t="shared" si="16"/>
        <v>#REF!</v>
      </c>
      <c r="AX22" s="557" t="e">
        <f t="shared" si="17"/>
        <v>#REF!</v>
      </c>
    </row>
    <row r="23" spans="2:50">
      <c r="B23" s="570">
        <v>18</v>
      </c>
      <c r="C23" s="570"/>
      <c r="D23" s="570"/>
      <c r="E23" s="570"/>
      <c r="F23" s="570"/>
      <c r="G23" s="570" t="e">
        <f t="shared" si="18"/>
        <v>#REF!</v>
      </c>
      <c r="H23" s="570">
        <f t="shared" si="25"/>
        <v>209</v>
      </c>
      <c r="I23" s="570">
        <f t="shared" si="25"/>
        <v>25</v>
      </c>
      <c r="J23" s="570">
        <f t="shared" si="25"/>
        <v>4</v>
      </c>
      <c r="K23" s="570">
        <f t="shared" si="24"/>
        <v>238</v>
      </c>
      <c r="L23" s="569" t="e">
        <f>IF(K23&gt;200,#REF!,IF('FCL3aVR=0'!K23&gt;150,#REF!,IF(K23&gt;100,#REF!,IF('FCL3aVR=0'!K23&gt;50,#REF!,#REF!))))*K23*$E$1</f>
        <v>#REF!</v>
      </c>
      <c r="M23" s="569" t="e">
        <f>IF(H23&gt;200,#REF!,IF('FCL3aVR=0'!H23&gt;150,#REF!,IF(H23&gt;100,#REF!,IF('FCL3aVR=0'!H23&gt;50,#REF!,#REF!))))*H23*$E$1</f>
        <v>#REF!</v>
      </c>
      <c r="N23" s="569" t="e">
        <f>IF(I23&gt;200,#REF!,IF('FCL3aVR=0'!I23&gt;150,#REF!,IF(I23&gt;100,#REF!,IF('FCL3aVR=0'!I23&gt;50,#REF!,#REF!))))*I23*$E$1</f>
        <v>#REF!</v>
      </c>
      <c r="O23" s="569" t="e">
        <f>IF(J23&gt;200,#REF!,IF('FCL3aVR=0'!J23&gt;150,#REF!,IF(J23&gt;100,#REF!,IF('FCL3aVR=0'!J23&gt;50,#REF!,#REF!))))*J23*$E$1</f>
        <v>#REF!</v>
      </c>
      <c r="P23" s="569">
        <f>+IF(K23&gt;200,S_!$F$5,IF('FCL3aVR=0'!K23&gt;150,S_!#REF!,IF('FCL3aVR=0'!K23&gt;100,S_!#REF!,IF('FCL3aVR=0'!K23&gt;50,S_!#REF!,S_!#REF!))))*K23*$E$1</f>
        <v>0</v>
      </c>
      <c r="Q23" s="569" t="e">
        <f>(H23*S_!#REF!+S_!#REF!*'FCL3aVR=0'!J23+'FCL3aVR=0'!I23*S_!#REF!)*$E$1</f>
        <v>#REF!</v>
      </c>
      <c r="R23" s="569" t="e">
        <f>#REF!*$D$1*$E$1</f>
        <v>#REF!</v>
      </c>
      <c r="S23" s="569"/>
      <c r="T23" s="569"/>
      <c r="U23" s="569" t="e">
        <f>IF(H23&gt;200,#REF!,IF('FCL3aVR=0'!H23&gt;150,#REF!,IF('FCL3aVR=0'!H23&gt;100,#REF!,IF('FCL3aVR=0'!H23&gt;50,#REF!,#REF!))))*H23</f>
        <v>#REF!</v>
      </c>
      <c r="V23" s="569" t="e">
        <f>IF(I23&gt;200,#REF!,IF('FCL3aVR=0'!I23&gt;150,#REF!,IF('FCL3aVR=0'!I23&gt;100,#REF!,IF('FCL3aVR=0'!I23&gt;50,#REF!,#REF!))))*I23</f>
        <v>#REF!</v>
      </c>
      <c r="W23" s="569" t="e">
        <f>IF(J23&gt;200,#REF!,IF('FCL3aVR=0'!J23&gt;150,#REF!,IF('FCL3aVR=0'!J23&gt;100,#REF!,IF('FCL3aVR=0'!J23&gt;50,#REF!,#REF!))))*J23</f>
        <v>#REF!</v>
      </c>
      <c r="X23" s="569" t="e">
        <f>IF(H23&gt;200,#REF!,IF('FCL3aVR=0'!H23&gt;150,#REF!,IF('FCL3aVR=0'!H23&gt;100,#REF!,IF('FCL3aVR=0'!H23&gt;50,#REF!,#REF!))))*H23</f>
        <v>#REF!</v>
      </c>
      <c r="Y23" s="569" t="e">
        <f>IF(I23&gt;200,#REF!,IF('FCL3aVR=0'!I23&gt;150,#REF!,IF('FCL3aVR=0'!I23&gt;100,#REF!,IF('FCL3aVR=0'!I23&gt;50,#REF!,#REF!))))*I23</f>
        <v>#REF!</v>
      </c>
      <c r="Z23" s="569" t="e">
        <f>IF(J23&gt;200,#REF!,IF('FCL3aVR=0'!J23&gt;150,#REF!,IF('FCL3aVR=0'!J23&gt;100,#REF!,IF('FCL3aVR=0'!J23&gt;50,#REF!,#REF!))))*J23</f>
        <v>#REF!</v>
      </c>
      <c r="AA23" s="569" t="e">
        <f t="shared" si="0"/>
        <v>#REF!</v>
      </c>
      <c r="AB23" s="569" t="e">
        <f t="shared" si="1"/>
        <v>#REF!</v>
      </c>
      <c r="AC23" s="569" t="e">
        <f t="shared" si="2"/>
        <v>#REF!</v>
      </c>
      <c r="AD23" s="569" t="e">
        <f t="shared" si="19"/>
        <v>#REF!</v>
      </c>
      <c r="AE23" s="569" t="e">
        <f t="shared" si="3"/>
        <v>#REF!</v>
      </c>
      <c r="AF23" s="569">
        <f t="shared" si="4"/>
        <v>0</v>
      </c>
      <c r="AG23" s="569" t="e">
        <f t="shared" si="5"/>
        <v>#REF!</v>
      </c>
      <c r="AH23" s="569" t="e">
        <f t="shared" si="20"/>
        <v>#REF!</v>
      </c>
      <c r="AI23" s="569" t="e">
        <f t="shared" si="6"/>
        <v>#REF!</v>
      </c>
      <c r="AJ23" s="569" t="e">
        <f t="shared" si="7"/>
        <v>#REF!</v>
      </c>
      <c r="AK23" s="569" t="e">
        <f t="shared" si="8"/>
        <v>#REF!</v>
      </c>
      <c r="AL23" s="569" t="e">
        <f t="shared" si="21"/>
        <v>#REF!</v>
      </c>
      <c r="AM23" s="569" t="e">
        <f t="shared" si="9"/>
        <v>#REF!</v>
      </c>
      <c r="AN23" s="569" t="e">
        <f t="shared" si="10"/>
        <v>#REF!</v>
      </c>
      <c r="AO23" s="569" t="e">
        <f t="shared" si="11"/>
        <v>#REF!</v>
      </c>
      <c r="AP23" s="569" t="e">
        <f t="shared" si="22"/>
        <v>#REF!</v>
      </c>
      <c r="AQ23" s="569" t="e">
        <f t="shared" si="12"/>
        <v>#REF!</v>
      </c>
      <c r="AR23" s="569" t="e">
        <f t="shared" si="23"/>
        <v>#REF!</v>
      </c>
      <c r="AS23" s="570">
        <v>18</v>
      </c>
      <c r="AT23" s="114" t="e">
        <f t="shared" si="13"/>
        <v>#REF!</v>
      </c>
      <c r="AU23" s="114" t="e">
        <f t="shared" si="14"/>
        <v>#REF!</v>
      </c>
      <c r="AV23" s="114" t="e">
        <f t="shared" si="15"/>
        <v>#REF!</v>
      </c>
      <c r="AW23" s="114" t="e">
        <f t="shared" si="16"/>
        <v>#REF!</v>
      </c>
      <c r="AX23" s="557" t="e">
        <f t="shared" si="17"/>
        <v>#REF!</v>
      </c>
    </row>
    <row r="24" spans="2:50">
      <c r="B24" s="570">
        <v>19</v>
      </c>
      <c r="C24" s="570"/>
      <c r="D24" s="570"/>
      <c r="E24" s="570"/>
      <c r="F24" s="570"/>
      <c r="G24" s="570" t="e">
        <f t="shared" si="18"/>
        <v>#REF!</v>
      </c>
      <c r="H24" s="570">
        <f t="shared" si="25"/>
        <v>209</v>
      </c>
      <c r="I24" s="570">
        <f t="shared" si="25"/>
        <v>25</v>
      </c>
      <c r="J24" s="570">
        <f t="shared" si="25"/>
        <v>4</v>
      </c>
      <c r="K24" s="570">
        <f t="shared" si="24"/>
        <v>238</v>
      </c>
      <c r="L24" s="569" t="e">
        <f>IF(K24&gt;200,#REF!,IF('FCL3aVR=0'!K24&gt;150,#REF!,IF(K24&gt;100,#REF!,IF('FCL3aVR=0'!K24&gt;50,#REF!,#REF!))))*K24*$E$1</f>
        <v>#REF!</v>
      </c>
      <c r="M24" s="569" t="e">
        <f>IF(H24&gt;200,#REF!,IF('FCL3aVR=0'!H24&gt;150,#REF!,IF(H24&gt;100,#REF!,IF('FCL3aVR=0'!H24&gt;50,#REF!,#REF!))))*H24*$E$1</f>
        <v>#REF!</v>
      </c>
      <c r="N24" s="569" t="e">
        <f>IF(I24&gt;200,#REF!,IF('FCL3aVR=0'!I24&gt;150,#REF!,IF(I24&gt;100,#REF!,IF('FCL3aVR=0'!I24&gt;50,#REF!,#REF!))))*I24*$E$1</f>
        <v>#REF!</v>
      </c>
      <c r="O24" s="569" t="e">
        <f>IF(J24&gt;200,#REF!,IF('FCL3aVR=0'!J24&gt;150,#REF!,IF(J24&gt;100,#REF!,IF('FCL3aVR=0'!J24&gt;50,#REF!,#REF!))))*J24*$E$1</f>
        <v>#REF!</v>
      </c>
      <c r="P24" s="569">
        <f>+IF(K24&gt;200,S_!$F$5,IF('FCL3aVR=0'!K24&gt;150,S_!#REF!,IF('FCL3aVR=0'!K24&gt;100,S_!#REF!,IF('FCL3aVR=0'!K24&gt;50,S_!#REF!,S_!#REF!))))*K24*$E$1</f>
        <v>0</v>
      </c>
      <c r="Q24" s="569" t="e">
        <f>(H24*S_!#REF!+S_!#REF!*'FCL3aVR=0'!J24+'FCL3aVR=0'!I24*S_!#REF!)*$E$1</f>
        <v>#REF!</v>
      </c>
      <c r="R24" s="569" t="e">
        <f>#REF!*$D$1*$E$1</f>
        <v>#REF!</v>
      </c>
      <c r="S24" s="569"/>
      <c r="T24" s="569"/>
      <c r="U24" s="569" t="e">
        <f>IF(H24&gt;200,#REF!,IF('FCL3aVR=0'!H24&gt;150,#REF!,IF('FCL3aVR=0'!H24&gt;100,#REF!,IF('FCL3aVR=0'!H24&gt;50,#REF!,#REF!))))*H24</f>
        <v>#REF!</v>
      </c>
      <c r="V24" s="569" t="e">
        <f>IF(I24&gt;200,#REF!,IF('FCL3aVR=0'!I24&gt;150,#REF!,IF('FCL3aVR=0'!I24&gt;100,#REF!,IF('FCL3aVR=0'!I24&gt;50,#REF!,#REF!))))*I24</f>
        <v>#REF!</v>
      </c>
      <c r="W24" s="569" t="e">
        <f>IF(J24&gt;200,#REF!,IF('FCL3aVR=0'!J24&gt;150,#REF!,IF('FCL3aVR=0'!J24&gt;100,#REF!,IF('FCL3aVR=0'!J24&gt;50,#REF!,#REF!))))*J24</f>
        <v>#REF!</v>
      </c>
      <c r="X24" s="569" t="e">
        <f>IF(H24&gt;200,#REF!,IF('FCL3aVR=0'!H24&gt;150,#REF!,IF('FCL3aVR=0'!H24&gt;100,#REF!,IF('FCL3aVR=0'!H24&gt;50,#REF!,#REF!))))*H24</f>
        <v>#REF!</v>
      </c>
      <c r="Y24" s="569" t="e">
        <f>IF(I24&gt;200,#REF!,IF('FCL3aVR=0'!I24&gt;150,#REF!,IF('FCL3aVR=0'!I24&gt;100,#REF!,IF('FCL3aVR=0'!I24&gt;50,#REF!,#REF!))))*I24</f>
        <v>#REF!</v>
      </c>
      <c r="Z24" s="569" t="e">
        <f>IF(J24&gt;200,#REF!,IF('FCL3aVR=0'!J24&gt;150,#REF!,IF('FCL3aVR=0'!J24&gt;100,#REF!,IF('FCL3aVR=0'!J24&gt;50,#REF!,#REF!))))*J24</f>
        <v>#REF!</v>
      </c>
      <c r="AA24" s="569" t="e">
        <f t="shared" si="0"/>
        <v>#REF!</v>
      </c>
      <c r="AB24" s="569" t="e">
        <f t="shared" si="1"/>
        <v>#REF!</v>
      </c>
      <c r="AC24" s="569" t="e">
        <f t="shared" si="2"/>
        <v>#REF!</v>
      </c>
      <c r="AD24" s="569" t="e">
        <f t="shared" si="19"/>
        <v>#REF!</v>
      </c>
      <c r="AE24" s="569" t="e">
        <f t="shared" si="3"/>
        <v>#REF!</v>
      </c>
      <c r="AF24" s="569">
        <f t="shared" si="4"/>
        <v>0</v>
      </c>
      <c r="AG24" s="569" t="e">
        <f t="shared" si="5"/>
        <v>#REF!</v>
      </c>
      <c r="AH24" s="569" t="e">
        <f t="shared" si="20"/>
        <v>#REF!</v>
      </c>
      <c r="AI24" s="569" t="e">
        <f t="shared" si="6"/>
        <v>#REF!</v>
      </c>
      <c r="AJ24" s="569" t="e">
        <f t="shared" si="7"/>
        <v>#REF!</v>
      </c>
      <c r="AK24" s="569" t="e">
        <f t="shared" si="8"/>
        <v>#REF!</v>
      </c>
      <c r="AL24" s="569" t="e">
        <f t="shared" si="21"/>
        <v>#REF!</v>
      </c>
      <c r="AM24" s="569" t="e">
        <f t="shared" si="9"/>
        <v>#REF!</v>
      </c>
      <c r="AN24" s="569" t="e">
        <f t="shared" si="10"/>
        <v>#REF!</v>
      </c>
      <c r="AO24" s="569" t="e">
        <f t="shared" si="11"/>
        <v>#REF!</v>
      </c>
      <c r="AP24" s="569" t="e">
        <f t="shared" si="22"/>
        <v>#REF!</v>
      </c>
      <c r="AQ24" s="569" t="e">
        <f t="shared" si="12"/>
        <v>#REF!</v>
      </c>
      <c r="AR24" s="569" t="e">
        <f t="shared" si="23"/>
        <v>#REF!</v>
      </c>
      <c r="AS24" s="570">
        <v>19</v>
      </c>
      <c r="AT24" s="114" t="e">
        <f t="shared" si="13"/>
        <v>#REF!</v>
      </c>
      <c r="AU24" s="114" t="e">
        <f t="shared" si="14"/>
        <v>#REF!</v>
      </c>
      <c r="AV24" s="114" t="e">
        <f t="shared" si="15"/>
        <v>#REF!</v>
      </c>
      <c r="AW24" s="114" t="e">
        <f t="shared" si="16"/>
        <v>#REF!</v>
      </c>
      <c r="AX24" s="557" t="e">
        <f t="shared" si="17"/>
        <v>#REF!</v>
      </c>
    </row>
    <row r="25" spans="2:50">
      <c r="B25" s="570">
        <v>20</v>
      </c>
      <c r="C25" s="570"/>
      <c r="D25" s="570"/>
      <c r="E25" s="570"/>
      <c r="F25" s="570"/>
      <c r="G25" s="570" t="e">
        <f t="shared" si="18"/>
        <v>#REF!</v>
      </c>
      <c r="H25" s="570">
        <f t="shared" ref="H25:J40" si="26">D24+H24</f>
        <v>209</v>
      </c>
      <c r="I25" s="570">
        <f t="shared" si="26"/>
        <v>25</v>
      </c>
      <c r="J25" s="570">
        <f t="shared" si="26"/>
        <v>4</v>
      </c>
      <c r="K25" s="570">
        <f t="shared" si="24"/>
        <v>238</v>
      </c>
      <c r="L25" s="569" t="e">
        <f>IF(K25&gt;200,#REF!,IF('FCL3aVR=0'!K25&gt;150,#REF!,IF(K25&gt;100,#REF!,IF('FCL3aVR=0'!K25&gt;50,#REF!,#REF!))))*K25*$E$1</f>
        <v>#REF!</v>
      </c>
      <c r="M25" s="569" t="e">
        <f>IF(H25&gt;200,#REF!,IF('FCL3aVR=0'!H25&gt;150,#REF!,IF(H25&gt;100,#REF!,IF('FCL3aVR=0'!H25&gt;50,#REF!,#REF!))))*H25*$E$1</f>
        <v>#REF!</v>
      </c>
      <c r="N25" s="569" t="e">
        <f>IF(I25&gt;200,#REF!,IF('FCL3aVR=0'!I25&gt;150,#REF!,IF(I25&gt;100,#REF!,IF('FCL3aVR=0'!I25&gt;50,#REF!,#REF!))))*I25*$E$1</f>
        <v>#REF!</v>
      </c>
      <c r="O25" s="569" t="e">
        <f>IF(J25&gt;200,#REF!,IF('FCL3aVR=0'!J25&gt;150,#REF!,IF(J25&gt;100,#REF!,IF('FCL3aVR=0'!J25&gt;50,#REF!,#REF!))))*J25*$E$1</f>
        <v>#REF!</v>
      </c>
      <c r="P25" s="569">
        <f>+IF(K25&gt;200,S_!$F$5,IF('FCL3aVR=0'!K25&gt;150,S_!#REF!,IF('FCL3aVR=0'!K25&gt;100,S_!#REF!,IF('FCL3aVR=0'!K25&gt;50,S_!#REF!,S_!#REF!))))*K25*$E$1</f>
        <v>0</v>
      </c>
      <c r="Q25" s="569" t="e">
        <f>(H25*S_!#REF!+S_!#REF!*'FCL3aVR=0'!J25+'FCL3aVR=0'!I25*S_!#REF!)*$E$1</f>
        <v>#REF!</v>
      </c>
      <c r="R25" s="569" t="e">
        <f>#REF!*$D$1*$E$1</f>
        <v>#REF!</v>
      </c>
      <c r="S25" s="569"/>
      <c r="T25" s="569"/>
      <c r="U25" s="569" t="e">
        <f>IF(H25&gt;200,#REF!,IF('FCL3aVR=0'!H25&gt;150,#REF!,IF('FCL3aVR=0'!H25&gt;100,#REF!,IF('FCL3aVR=0'!H25&gt;50,#REF!,#REF!))))*H25</f>
        <v>#REF!</v>
      </c>
      <c r="V25" s="569" t="e">
        <f>IF(I25&gt;200,#REF!,IF('FCL3aVR=0'!I25&gt;150,#REF!,IF('FCL3aVR=0'!I25&gt;100,#REF!,IF('FCL3aVR=0'!I25&gt;50,#REF!,#REF!))))*I25</f>
        <v>#REF!</v>
      </c>
      <c r="W25" s="569" t="e">
        <f>IF(J25&gt;200,#REF!,IF('FCL3aVR=0'!J25&gt;150,#REF!,IF('FCL3aVR=0'!J25&gt;100,#REF!,IF('FCL3aVR=0'!J25&gt;50,#REF!,#REF!))))*J25</f>
        <v>#REF!</v>
      </c>
      <c r="X25" s="569" t="e">
        <f>IF(H25&gt;200,#REF!,IF('FCL3aVR=0'!H25&gt;150,#REF!,IF('FCL3aVR=0'!H25&gt;100,#REF!,IF('FCL3aVR=0'!H25&gt;50,#REF!,#REF!))))*H25</f>
        <v>#REF!</v>
      </c>
      <c r="Y25" s="569" t="e">
        <f>IF(I25&gt;200,#REF!,IF('FCL3aVR=0'!I25&gt;150,#REF!,IF('FCL3aVR=0'!I25&gt;100,#REF!,IF('FCL3aVR=0'!I25&gt;50,#REF!,#REF!))))*I25</f>
        <v>#REF!</v>
      </c>
      <c r="Z25" s="569" t="e">
        <f>IF(J25&gt;200,#REF!,IF('FCL3aVR=0'!J25&gt;150,#REF!,IF('FCL3aVR=0'!J25&gt;100,#REF!,IF('FCL3aVR=0'!J25&gt;50,#REF!,#REF!))))*J25</f>
        <v>#REF!</v>
      </c>
      <c r="AA25" s="569" t="e">
        <f t="shared" si="0"/>
        <v>#REF!</v>
      </c>
      <c r="AB25" s="569" t="e">
        <f t="shared" si="1"/>
        <v>#REF!</v>
      </c>
      <c r="AC25" s="569" t="e">
        <f t="shared" si="2"/>
        <v>#REF!</v>
      </c>
      <c r="AD25" s="569" t="e">
        <f t="shared" si="19"/>
        <v>#REF!</v>
      </c>
      <c r="AE25" s="569" t="e">
        <f t="shared" si="3"/>
        <v>#REF!</v>
      </c>
      <c r="AF25" s="569">
        <f t="shared" si="4"/>
        <v>0</v>
      </c>
      <c r="AG25" s="569" t="e">
        <f t="shared" si="5"/>
        <v>#REF!</v>
      </c>
      <c r="AH25" s="569" t="e">
        <f t="shared" si="20"/>
        <v>#REF!</v>
      </c>
      <c r="AI25" s="569" t="e">
        <f t="shared" si="6"/>
        <v>#REF!</v>
      </c>
      <c r="AJ25" s="569" t="e">
        <f t="shared" si="7"/>
        <v>#REF!</v>
      </c>
      <c r="AK25" s="569" t="e">
        <f t="shared" si="8"/>
        <v>#REF!</v>
      </c>
      <c r="AL25" s="569" t="e">
        <f t="shared" si="21"/>
        <v>#REF!</v>
      </c>
      <c r="AM25" s="569" t="e">
        <f t="shared" si="9"/>
        <v>#REF!</v>
      </c>
      <c r="AN25" s="569" t="e">
        <f t="shared" si="10"/>
        <v>#REF!</v>
      </c>
      <c r="AO25" s="569" t="e">
        <f t="shared" si="11"/>
        <v>#REF!</v>
      </c>
      <c r="AP25" s="569" t="e">
        <f t="shared" si="22"/>
        <v>#REF!</v>
      </c>
      <c r="AQ25" s="569" t="e">
        <f t="shared" si="12"/>
        <v>#REF!</v>
      </c>
      <c r="AR25" s="569" t="e">
        <f t="shared" si="23"/>
        <v>#REF!</v>
      </c>
      <c r="AS25" s="570">
        <v>20</v>
      </c>
      <c r="AT25" s="114" t="e">
        <f t="shared" si="13"/>
        <v>#REF!</v>
      </c>
      <c r="AU25" s="114" t="e">
        <f t="shared" si="14"/>
        <v>#REF!</v>
      </c>
      <c r="AV25" s="114" t="e">
        <f t="shared" si="15"/>
        <v>#REF!</v>
      </c>
      <c r="AW25" s="114" t="e">
        <f t="shared" si="16"/>
        <v>#REF!</v>
      </c>
      <c r="AX25" s="557" t="e">
        <f t="shared" si="17"/>
        <v>#REF!</v>
      </c>
    </row>
    <row r="26" spans="2:50">
      <c r="B26" s="570">
        <v>21</v>
      </c>
      <c r="C26" s="570"/>
      <c r="D26" s="570"/>
      <c r="E26" s="570"/>
      <c r="F26" s="570"/>
      <c r="G26" s="570" t="e">
        <f t="shared" si="18"/>
        <v>#REF!</v>
      </c>
      <c r="H26" s="570">
        <f t="shared" si="26"/>
        <v>209</v>
      </c>
      <c r="I26" s="570">
        <f t="shared" si="26"/>
        <v>25</v>
      </c>
      <c r="J26" s="570">
        <f t="shared" si="26"/>
        <v>4</v>
      </c>
      <c r="K26" s="570">
        <f t="shared" si="24"/>
        <v>238</v>
      </c>
      <c r="L26" s="569" t="e">
        <f>IF(K26&gt;200,#REF!,IF('FCL3aVR=0'!K26&gt;150,#REF!,IF(K26&gt;100,#REF!,IF('FCL3aVR=0'!K26&gt;50,#REF!,#REF!))))*K26*$E$1</f>
        <v>#REF!</v>
      </c>
      <c r="M26" s="569" t="e">
        <f>IF(H26&gt;200,#REF!,IF('FCL3aVR=0'!H26&gt;150,#REF!,IF(H26&gt;100,#REF!,IF('FCL3aVR=0'!H26&gt;50,#REF!,#REF!))))*H26*$E$1</f>
        <v>#REF!</v>
      </c>
      <c r="N26" s="569" t="e">
        <f>IF(I26&gt;200,#REF!,IF('FCL3aVR=0'!I26&gt;150,#REF!,IF(I26&gt;100,#REF!,IF('FCL3aVR=0'!I26&gt;50,#REF!,#REF!))))*I26*$E$1</f>
        <v>#REF!</v>
      </c>
      <c r="O26" s="569" t="e">
        <f>IF(J26&gt;200,#REF!,IF('FCL3aVR=0'!J26&gt;150,#REF!,IF(J26&gt;100,#REF!,IF('FCL3aVR=0'!J26&gt;50,#REF!,#REF!))))*J26*$E$1</f>
        <v>#REF!</v>
      </c>
      <c r="P26" s="569">
        <f>+IF(K26&gt;200,S_!$F$5,IF('FCL3aVR=0'!K26&gt;150,S_!#REF!,IF('FCL3aVR=0'!K26&gt;100,S_!#REF!,IF('FCL3aVR=0'!K26&gt;50,S_!#REF!,S_!#REF!))))*K26*$E$1</f>
        <v>0</v>
      </c>
      <c r="Q26" s="569" t="e">
        <f>(H26*S_!#REF!+S_!#REF!*'FCL3aVR=0'!J26+'FCL3aVR=0'!I26*S_!#REF!)*$E$1</f>
        <v>#REF!</v>
      </c>
      <c r="R26" s="569" t="e">
        <f>#REF!*$D$1*$E$1</f>
        <v>#REF!</v>
      </c>
      <c r="S26" s="569"/>
      <c r="T26" s="569"/>
      <c r="U26" s="569" t="e">
        <f>IF(H26&gt;200,#REF!,IF('FCL3aVR=0'!H26&gt;150,#REF!,IF('FCL3aVR=0'!H26&gt;100,#REF!,IF('FCL3aVR=0'!H26&gt;50,#REF!,#REF!))))*H26</f>
        <v>#REF!</v>
      </c>
      <c r="V26" s="569" t="e">
        <f>IF(I26&gt;200,#REF!,IF('FCL3aVR=0'!I26&gt;150,#REF!,IF('FCL3aVR=0'!I26&gt;100,#REF!,IF('FCL3aVR=0'!I26&gt;50,#REF!,#REF!))))*I26</f>
        <v>#REF!</v>
      </c>
      <c r="W26" s="569" t="e">
        <f>IF(J26&gt;200,#REF!,IF('FCL3aVR=0'!J26&gt;150,#REF!,IF('FCL3aVR=0'!J26&gt;100,#REF!,IF('FCL3aVR=0'!J26&gt;50,#REF!,#REF!))))*J26</f>
        <v>#REF!</v>
      </c>
      <c r="X26" s="569" t="e">
        <f>IF(H26&gt;200,#REF!,IF('FCL3aVR=0'!H26&gt;150,#REF!,IF('FCL3aVR=0'!H26&gt;100,#REF!,IF('FCL3aVR=0'!H26&gt;50,#REF!,#REF!))))*H26</f>
        <v>#REF!</v>
      </c>
      <c r="Y26" s="569" t="e">
        <f>IF(I26&gt;200,#REF!,IF('FCL3aVR=0'!I26&gt;150,#REF!,IF('FCL3aVR=0'!I26&gt;100,#REF!,IF('FCL3aVR=0'!I26&gt;50,#REF!,#REF!))))*I26</f>
        <v>#REF!</v>
      </c>
      <c r="Z26" s="569" t="e">
        <f>IF(J26&gt;200,#REF!,IF('FCL3aVR=0'!J26&gt;150,#REF!,IF('FCL3aVR=0'!J26&gt;100,#REF!,IF('FCL3aVR=0'!J26&gt;50,#REF!,#REF!))))*J26</f>
        <v>#REF!</v>
      </c>
      <c r="AA26" s="569" t="e">
        <f t="shared" si="0"/>
        <v>#REF!</v>
      </c>
      <c r="AB26" s="569" t="e">
        <f t="shared" si="1"/>
        <v>#REF!</v>
      </c>
      <c r="AC26" s="569" t="e">
        <f t="shared" si="2"/>
        <v>#REF!</v>
      </c>
      <c r="AD26" s="569" t="e">
        <f t="shared" si="19"/>
        <v>#REF!</v>
      </c>
      <c r="AE26" s="569" t="e">
        <f t="shared" si="3"/>
        <v>#REF!</v>
      </c>
      <c r="AF26" s="569">
        <f t="shared" si="4"/>
        <v>0</v>
      </c>
      <c r="AG26" s="569" t="e">
        <f t="shared" si="5"/>
        <v>#REF!</v>
      </c>
      <c r="AH26" s="569" t="e">
        <f t="shared" si="20"/>
        <v>#REF!</v>
      </c>
      <c r="AI26" s="569" t="e">
        <f t="shared" si="6"/>
        <v>#REF!</v>
      </c>
      <c r="AJ26" s="569" t="e">
        <f t="shared" si="7"/>
        <v>#REF!</v>
      </c>
      <c r="AK26" s="569" t="e">
        <f t="shared" si="8"/>
        <v>#REF!</v>
      </c>
      <c r="AL26" s="569" t="e">
        <f t="shared" si="21"/>
        <v>#REF!</v>
      </c>
      <c r="AM26" s="569" t="e">
        <f t="shared" si="9"/>
        <v>#REF!</v>
      </c>
      <c r="AN26" s="569" t="e">
        <f t="shared" si="10"/>
        <v>#REF!</v>
      </c>
      <c r="AO26" s="569" t="e">
        <f t="shared" si="11"/>
        <v>#REF!</v>
      </c>
      <c r="AP26" s="569" t="e">
        <f t="shared" si="22"/>
        <v>#REF!</v>
      </c>
      <c r="AQ26" s="569" t="e">
        <f t="shared" si="12"/>
        <v>#REF!</v>
      </c>
      <c r="AR26" s="569" t="e">
        <f t="shared" si="23"/>
        <v>#REF!</v>
      </c>
      <c r="AS26" s="570">
        <v>21</v>
      </c>
      <c r="AT26" s="114" t="e">
        <f t="shared" si="13"/>
        <v>#REF!</v>
      </c>
      <c r="AU26" s="114" t="e">
        <f t="shared" si="14"/>
        <v>#REF!</v>
      </c>
      <c r="AV26" s="114" t="e">
        <f t="shared" si="15"/>
        <v>#REF!</v>
      </c>
      <c r="AW26" s="114" t="e">
        <f t="shared" si="16"/>
        <v>#REF!</v>
      </c>
      <c r="AX26" s="557" t="e">
        <f t="shared" si="17"/>
        <v>#REF!</v>
      </c>
    </row>
    <row r="27" spans="2:50">
      <c r="B27" s="570">
        <v>22</v>
      </c>
      <c r="C27" s="570"/>
      <c r="D27" s="570"/>
      <c r="E27" s="570"/>
      <c r="F27" s="570"/>
      <c r="G27" s="570" t="e">
        <f t="shared" si="18"/>
        <v>#REF!</v>
      </c>
      <c r="H27" s="570">
        <f t="shared" si="26"/>
        <v>209</v>
      </c>
      <c r="I27" s="570">
        <f t="shared" si="26"/>
        <v>25</v>
      </c>
      <c r="J27" s="570">
        <f t="shared" si="26"/>
        <v>4</v>
      </c>
      <c r="K27" s="570">
        <f t="shared" si="24"/>
        <v>238</v>
      </c>
      <c r="L27" s="569" t="e">
        <f>IF(K27&gt;200,#REF!,IF('FCL3aVR=0'!K27&gt;150,#REF!,IF(K27&gt;100,#REF!,IF('FCL3aVR=0'!K27&gt;50,#REF!,#REF!))))*K27*$E$1</f>
        <v>#REF!</v>
      </c>
      <c r="M27" s="569" t="e">
        <f>IF(H27&gt;200,#REF!,IF('FCL3aVR=0'!H27&gt;150,#REF!,IF(H27&gt;100,#REF!,IF('FCL3aVR=0'!H27&gt;50,#REF!,#REF!))))*H27*$E$1</f>
        <v>#REF!</v>
      </c>
      <c r="N27" s="569" t="e">
        <f>IF(I27&gt;200,#REF!,IF('FCL3aVR=0'!I27&gt;150,#REF!,IF(I27&gt;100,#REF!,IF('FCL3aVR=0'!I27&gt;50,#REF!,#REF!))))*I27*$E$1</f>
        <v>#REF!</v>
      </c>
      <c r="O27" s="569" t="e">
        <f>IF(J27&gt;200,#REF!,IF('FCL3aVR=0'!J27&gt;150,#REF!,IF(J27&gt;100,#REF!,IF('FCL3aVR=0'!J27&gt;50,#REF!,#REF!))))*J27*$E$1</f>
        <v>#REF!</v>
      </c>
      <c r="P27" s="569">
        <f>+IF(K27&gt;200,S_!$F$5,IF('FCL3aVR=0'!K27&gt;150,S_!#REF!,IF('FCL3aVR=0'!K27&gt;100,S_!#REF!,IF('FCL3aVR=0'!K27&gt;50,S_!#REF!,S_!#REF!))))*K27*$E$1</f>
        <v>0</v>
      </c>
      <c r="Q27" s="569" t="e">
        <f>(H27*S_!#REF!+S_!#REF!*'FCL3aVR=0'!J27+'FCL3aVR=0'!I27*S_!#REF!)*$E$1</f>
        <v>#REF!</v>
      </c>
      <c r="R27" s="569" t="e">
        <f>#REF!*$D$1*$E$1</f>
        <v>#REF!</v>
      </c>
      <c r="S27" s="569"/>
      <c r="T27" s="569"/>
      <c r="U27" s="569" t="e">
        <f>IF(H27&gt;200,#REF!,IF('FCL3aVR=0'!H27&gt;150,#REF!,IF('FCL3aVR=0'!H27&gt;100,#REF!,IF('FCL3aVR=0'!H27&gt;50,#REF!,#REF!))))*H27</f>
        <v>#REF!</v>
      </c>
      <c r="V27" s="569" t="e">
        <f>IF(I27&gt;200,#REF!,IF('FCL3aVR=0'!I27&gt;150,#REF!,IF('FCL3aVR=0'!I27&gt;100,#REF!,IF('FCL3aVR=0'!I27&gt;50,#REF!,#REF!))))*I27</f>
        <v>#REF!</v>
      </c>
      <c r="W27" s="569" t="e">
        <f>IF(J27&gt;200,#REF!,IF('FCL3aVR=0'!J27&gt;150,#REF!,IF('FCL3aVR=0'!J27&gt;100,#REF!,IF('FCL3aVR=0'!J27&gt;50,#REF!,#REF!))))*J27</f>
        <v>#REF!</v>
      </c>
      <c r="X27" s="569" t="e">
        <f>IF(H27&gt;200,#REF!,IF('FCL3aVR=0'!H27&gt;150,#REF!,IF('FCL3aVR=0'!H27&gt;100,#REF!,IF('FCL3aVR=0'!H27&gt;50,#REF!,#REF!))))*H27</f>
        <v>#REF!</v>
      </c>
      <c r="Y27" s="569" t="e">
        <f>IF(I27&gt;200,#REF!,IF('FCL3aVR=0'!I27&gt;150,#REF!,IF('FCL3aVR=0'!I27&gt;100,#REF!,IF('FCL3aVR=0'!I27&gt;50,#REF!,#REF!))))*I27</f>
        <v>#REF!</v>
      </c>
      <c r="Z27" s="569" t="e">
        <f>IF(J27&gt;200,#REF!,IF('FCL3aVR=0'!J27&gt;150,#REF!,IF('FCL3aVR=0'!J27&gt;100,#REF!,IF('FCL3aVR=0'!J27&gt;50,#REF!,#REF!))))*J27</f>
        <v>#REF!</v>
      </c>
      <c r="AA27" s="569" t="e">
        <f t="shared" si="0"/>
        <v>#REF!</v>
      </c>
      <c r="AB27" s="569" t="e">
        <f t="shared" si="1"/>
        <v>#REF!</v>
      </c>
      <c r="AC27" s="569" t="e">
        <f t="shared" si="2"/>
        <v>#REF!</v>
      </c>
      <c r="AD27" s="569" t="e">
        <f t="shared" si="19"/>
        <v>#REF!</v>
      </c>
      <c r="AE27" s="569" t="e">
        <f t="shared" si="3"/>
        <v>#REF!</v>
      </c>
      <c r="AF27" s="569">
        <f t="shared" si="4"/>
        <v>0</v>
      </c>
      <c r="AG27" s="569" t="e">
        <f t="shared" si="5"/>
        <v>#REF!</v>
      </c>
      <c r="AH27" s="569" t="e">
        <f t="shared" si="20"/>
        <v>#REF!</v>
      </c>
      <c r="AI27" s="569" t="e">
        <f t="shared" si="6"/>
        <v>#REF!</v>
      </c>
      <c r="AJ27" s="569" t="e">
        <f t="shared" si="7"/>
        <v>#REF!</v>
      </c>
      <c r="AK27" s="569" t="e">
        <f t="shared" si="8"/>
        <v>#REF!</v>
      </c>
      <c r="AL27" s="569" t="e">
        <f t="shared" si="21"/>
        <v>#REF!</v>
      </c>
      <c r="AM27" s="569" t="e">
        <f t="shared" si="9"/>
        <v>#REF!</v>
      </c>
      <c r="AN27" s="569" t="e">
        <f t="shared" si="10"/>
        <v>#REF!</v>
      </c>
      <c r="AO27" s="569" t="e">
        <f t="shared" si="11"/>
        <v>#REF!</v>
      </c>
      <c r="AP27" s="569" t="e">
        <f t="shared" si="22"/>
        <v>#REF!</v>
      </c>
      <c r="AQ27" s="569" t="e">
        <f t="shared" si="12"/>
        <v>#REF!</v>
      </c>
      <c r="AR27" s="569" t="e">
        <f t="shared" si="23"/>
        <v>#REF!</v>
      </c>
      <c r="AS27" s="570">
        <v>22</v>
      </c>
      <c r="AT27" s="114" t="e">
        <f t="shared" si="13"/>
        <v>#REF!</v>
      </c>
      <c r="AU27" s="114" t="e">
        <f t="shared" si="14"/>
        <v>#REF!</v>
      </c>
      <c r="AV27" s="114" t="e">
        <f t="shared" si="15"/>
        <v>#REF!</v>
      </c>
      <c r="AW27" s="114" t="e">
        <f t="shared" si="16"/>
        <v>#REF!</v>
      </c>
      <c r="AX27" s="557" t="e">
        <f t="shared" si="17"/>
        <v>#REF!</v>
      </c>
    </row>
    <row r="28" spans="2:50">
      <c r="B28" s="570">
        <v>23</v>
      </c>
      <c r="C28" s="570"/>
      <c r="D28" s="570"/>
      <c r="E28" s="570"/>
      <c r="F28" s="570"/>
      <c r="G28" s="570" t="e">
        <f t="shared" si="18"/>
        <v>#REF!</v>
      </c>
      <c r="H28" s="570">
        <f t="shared" si="26"/>
        <v>209</v>
      </c>
      <c r="I28" s="570">
        <f t="shared" si="26"/>
        <v>25</v>
      </c>
      <c r="J28" s="570">
        <f t="shared" si="26"/>
        <v>4</v>
      </c>
      <c r="K28" s="570">
        <f t="shared" si="24"/>
        <v>238</v>
      </c>
      <c r="L28" s="569" t="e">
        <f>IF(K28&gt;200,#REF!,IF('FCL3aVR=0'!K28&gt;150,#REF!,IF(K28&gt;100,#REF!,IF('FCL3aVR=0'!K28&gt;50,#REF!,#REF!))))*K28*$E$1</f>
        <v>#REF!</v>
      </c>
      <c r="M28" s="569" t="e">
        <f>IF(H28&gt;200,#REF!,IF('FCL3aVR=0'!H28&gt;150,#REF!,IF(H28&gt;100,#REF!,IF('FCL3aVR=0'!H28&gt;50,#REF!,#REF!))))*H28*$E$1</f>
        <v>#REF!</v>
      </c>
      <c r="N28" s="569" t="e">
        <f>IF(I28&gt;200,#REF!,IF('FCL3aVR=0'!I28&gt;150,#REF!,IF(I28&gt;100,#REF!,IF('FCL3aVR=0'!I28&gt;50,#REF!,#REF!))))*I28*$E$1</f>
        <v>#REF!</v>
      </c>
      <c r="O28" s="569" t="e">
        <f>IF(J28&gt;200,#REF!,IF('FCL3aVR=0'!J28&gt;150,#REF!,IF(J28&gt;100,#REF!,IF('FCL3aVR=0'!J28&gt;50,#REF!,#REF!))))*J28*$E$1</f>
        <v>#REF!</v>
      </c>
      <c r="P28" s="569">
        <f>+IF(K28&gt;200,S_!$F$5,IF('FCL3aVR=0'!K28&gt;150,S_!#REF!,IF('FCL3aVR=0'!K28&gt;100,S_!#REF!,IF('FCL3aVR=0'!K28&gt;50,S_!#REF!,S_!#REF!))))*K28*$E$1</f>
        <v>0</v>
      </c>
      <c r="Q28" s="569" t="e">
        <f>(H28*S_!#REF!+S_!#REF!*'FCL3aVR=0'!J28+'FCL3aVR=0'!I28*S_!#REF!)*$E$1</f>
        <v>#REF!</v>
      </c>
      <c r="R28" s="569" t="e">
        <f>#REF!*$D$1*$E$1</f>
        <v>#REF!</v>
      </c>
      <c r="S28" s="569"/>
      <c r="T28" s="569"/>
      <c r="U28" s="569" t="e">
        <f>IF(H28&gt;200,#REF!,IF('FCL3aVR=0'!H28&gt;150,#REF!,IF('FCL3aVR=0'!H28&gt;100,#REF!,IF('FCL3aVR=0'!H28&gt;50,#REF!,#REF!))))*H28</f>
        <v>#REF!</v>
      </c>
      <c r="V28" s="569" t="e">
        <f>IF(I28&gt;200,#REF!,IF('FCL3aVR=0'!I28&gt;150,#REF!,IF('FCL3aVR=0'!I28&gt;100,#REF!,IF('FCL3aVR=0'!I28&gt;50,#REF!,#REF!))))*I28</f>
        <v>#REF!</v>
      </c>
      <c r="W28" s="569" t="e">
        <f>IF(J28&gt;200,#REF!,IF('FCL3aVR=0'!J28&gt;150,#REF!,IF('FCL3aVR=0'!J28&gt;100,#REF!,IF('FCL3aVR=0'!J28&gt;50,#REF!,#REF!))))*J28</f>
        <v>#REF!</v>
      </c>
      <c r="X28" s="569" t="e">
        <f>IF(H28&gt;200,#REF!,IF('FCL3aVR=0'!H28&gt;150,#REF!,IF('FCL3aVR=0'!H28&gt;100,#REF!,IF('FCL3aVR=0'!H28&gt;50,#REF!,#REF!))))*H28</f>
        <v>#REF!</v>
      </c>
      <c r="Y28" s="569" t="e">
        <f>IF(I28&gt;200,#REF!,IF('FCL3aVR=0'!I28&gt;150,#REF!,IF('FCL3aVR=0'!I28&gt;100,#REF!,IF('FCL3aVR=0'!I28&gt;50,#REF!,#REF!))))*I28</f>
        <v>#REF!</v>
      </c>
      <c r="Z28" s="569" t="e">
        <f>IF(J28&gt;200,#REF!,IF('FCL3aVR=0'!J28&gt;150,#REF!,IF('FCL3aVR=0'!J28&gt;100,#REF!,IF('FCL3aVR=0'!J28&gt;50,#REF!,#REF!))))*J28</f>
        <v>#REF!</v>
      </c>
      <c r="AA28" s="569" t="e">
        <f t="shared" si="0"/>
        <v>#REF!</v>
      </c>
      <c r="AB28" s="569" t="e">
        <f t="shared" si="1"/>
        <v>#REF!</v>
      </c>
      <c r="AC28" s="569" t="e">
        <f t="shared" si="2"/>
        <v>#REF!</v>
      </c>
      <c r="AD28" s="569" t="e">
        <f t="shared" si="19"/>
        <v>#REF!</v>
      </c>
      <c r="AE28" s="569" t="e">
        <f t="shared" si="3"/>
        <v>#REF!</v>
      </c>
      <c r="AF28" s="569">
        <f t="shared" si="4"/>
        <v>0</v>
      </c>
      <c r="AG28" s="569" t="e">
        <f t="shared" si="5"/>
        <v>#REF!</v>
      </c>
      <c r="AH28" s="569" t="e">
        <f t="shared" si="20"/>
        <v>#REF!</v>
      </c>
      <c r="AI28" s="569" t="e">
        <f t="shared" si="6"/>
        <v>#REF!</v>
      </c>
      <c r="AJ28" s="569" t="e">
        <f t="shared" si="7"/>
        <v>#REF!</v>
      </c>
      <c r="AK28" s="569" t="e">
        <f t="shared" si="8"/>
        <v>#REF!</v>
      </c>
      <c r="AL28" s="569" t="e">
        <f t="shared" si="21"/>
        <v>#REF!</v>
      </c>
      <c r="AM28" s="569" t="e">
        <f t="shared" si="9"/>
        <v>#REF!</v>
      </c>
      <c r="AN28" s="569" t="e">
        <f t="shared" si="10"/>
        <v>#REF!</v>
      </c>
      <c r="AO28" s="569" t="e">
        <f t="shared" si="11"/>
        <v>#REF!</v>
      </c>
      <c r="AP28" s="569" t="e">
        <f t="shared" si="22"/>
        <v>#REF!</v>
      </c>
      <c r="AQ28" s="569" t="e">
        <f t="shared" si="12"/>
        <v>#REF!</v>
      </c>
      <c r="AR28" s="569" t="e">
        <f t="shared" si="23"/>
        <v>#REF!</v>
      </c>
      <c r="AS28" s="570">
        <v>23</v>
      </c>
      <c r="AT28" s="114" t="e">
        <f t="shared" si="13"/>
        <v>#REF!</v>
      </c>
      <c r="AU28" s="114" t="e">
        <f t="shared" si="14"/>
        <v>#REF!</v>
      </c>
      <c r="AV28" s="114" t="e">
        <f t="shared" si="15"/>
        <v>#REF!</v>
      </c>
      <c r="AW28" s="114" t="e">
        <f t="shared" si="16"/>
        <v>#REF!</v>
      </c>
      <c r="AX28" s="557" t="e">
        <f t="shared" si="17"/>
        <v>#REF!</v>
      </c>
    </row>
    <row r="29" spans="2:50">
      <c r="B29" s="570">
        <v>24</v>
      </c>
      <c r="C29" s="570"/>
      <c r="D29" s="570"/>
      <c r="E29" s="570"/>
      <c r="F29" s="570"/>
      <c r="G29" s="570" t="e">
        <f t="shared" si="18"/>
        <v>#REF!</v>
      </c>
      <c r="H29" s="570">
        <f t="shared" si="26"/>
        <v>209</v>
      </c>
      <c r="I29" s="570">
        <f t="shared" si="26"/>
        <v>25</v>
      </c>
      <c r="J29" s="570">
        <f t="shared" si="26"/>
        <v>4</v>
      </c>
      <c r="K29" s="570">
        <f t="shared" si="24"/>
        <v>238</v>
      </c>
      <c r="L29" s="569" t="e">
        <f>IF(K29&gt;200,#REF!,IF('FCL3aVR=0'!K29&gt;150,#REF!,IF(K29&gt;100,#REF!,IF('FCL3aVR=0'!K29&gt;50,#REF!,#REF!))))*K29*$E$1</f>
        <v>#REF!</v>
      </c>
      <c r="M29" s="569" t="e">
        <f>IF(H29&gt;200,#REF!,IF('FCL3aVR=0'!H29&gt;150,#REF!,IF(H29&gt;100,#REF!,IF('FCL3aVR=0'!H29&gt;50,#REF!,#REF!))))*H29*$E$1</f>
        <v>#REF!</v>
      </c>
      <c r="N29" s="569" t="e">
        <f>IF(I29&gt;200,#REF!,IF('FCL3aVR=0'!I29&gt;150,#REF!,IF(I29&gt;100,#REF!,IF('FCL3aVR=0'!I29&gt;50,#REF!,#REF!))))*I29*$E$1</f>
        <v>#REF!</v>
      </c>
      <c r="O29" s="569" t="e">
        <f>IF(J29&gt;200,#REF!,IF('FCL3aVR=0'!J29&gt;150,#REF!,IF(J29&gt;100,#REF!,IF('FCL3aVR=0'!J29&gt;50,#REF!,#REF!))))*J29*$E$1</f>
        <v>#REF!</v>
      </c>
      <c r="P29" s="569">
        <f>+IF(K29&gt;200,S_!$F$5,IF('FCL3aVR=0'!K29&gt;150,S_!#REF!,IF('FCL3aVR=0'!K29&gt;100,S_!#REF!,IF('FCL3aVR=0'!K29&gt;50,S_!#REF!,S_!#REF!))))*K29*$E$1</f>
        <v>0</v>
      </c>
      <c r="Q29" s="569" t="e">
        <f>(H29*S_!#REF!+S_!#REF!*'FCL3aVR=0'!J29+'FCL3aVR=0'!I29*S_!#REF!)*$E$1</f>
        <v>#REF!</v>
      </c>
      <c r="R29" s="569" t="e">
        <f>#REF!*$D$1*$E$1</f>
        <v>#REF!</v>
      </c>
      <c r="S29" s="569"/>
      <c r="T29" s="569"/>
      <c r="U29" s="569" t="e">
        <f>IF(H29&gt;200,#REF!,IF('FCL3aVR=0'!H29&gt;150,#REF!,IF('FCL3aVR=0'!H29&gt;100,#REF!,IF('FCL3aVR=0'!H29&gt;50,#REF!,#REF!))))*H29</f>
        <v>#REF!</v>
      </c>
      <c r="V29" s="569" t="e">
        <f>IF(I29&gt;200,#REF!,IF('FCL3aVR=0'!I29&gt;150,#REF!,IF('FCL3aVR=0'!I29&gt;100,#REF!,IF('FCL3aVR=0'!I29&gt;50,#REF!,#REF!))))*I29</f>
        <v>#REF!</v>
      </c>
      <c r="W29" s="569" t="e">
        <f>IF(J29&gt;200,#REF!,IF('FCL3aVR=0'!J29&gt;150,#REF!,IF('FCL3aVR=0'!J29&gt;100,#REF!,IF('FCL3aVR=0'!J29&gt;50,#REF!,#REF!))))*J29</f>
        <v>#REF!</v>
      </c>
      <c r="X29" s="569" t="e">
        <f>IF(H29&gt;200,#REF!,IF('FCL3aVR=0'!H29&gt;150,#REF!,IF('FCL3aVR=0'!H29&gt;100,#REF!,IF('FCL3aVR=0'!H29&gt;50,#REF!,#REF!))))*H29</f>
        <v>#REF!</v>
      </c>
      <c r="Y29" s="569" t="e">
        <f>IF(I29&gt;200,#REF!,IF('FCL3aVR=0'!I29&gt;150,#REF!,IF('FCL3aVR=0'!I29&gt;100,#REF!,IF('FCL3aVR=0'!I29&gt;50,#REF!,#REF!))))*I29</f>
        <v>#REF!</v>
      </c>
      <c r="Z29" s="569" t="e">
        <f>IF(J29&gt;200,#REF!,IF('FCL3aVR=0'!J29&gt;150,#REF!,IF('FCL3aVR=0'!J29&gt;100,#REF!,IF('FCL3aVR=0'!J29&gt;50,#REF!,#REF!))))*J29</f>
        <v>#REF!</v>
      </c>
      <c r="AA29" s="569" t="e">
        <f t="shared" si="0"/>
        <v>#REF!</v>
      </c>
      <c r="AB29" s="569" t="e">
        <f t="shared" si="1"/>
        <v>#REF!</v>
      </c>
      <c r="AC29" s="569" t="e">
        <f t="shared" si="2"/>
        <v>#REF!</v>
      </c>
      <c r="AD29" s="569" t="e">
        <f t="shared" si="19"/>
        <v>#REF!</v>
      </c>
      <c r="AE29" s="569" t="e">
        <f t="shared" si="3"/>
        <v>#REF!</v>
      </c>
      <c r="AF29" s="569">
        <f t="shared" si="4"/>
        <v>0</v>
      </c>
      <c r="AG29" s="569" t="e">
        <f t="shared" si="5"/>
        <v>#REF!</v>
      </c>
      <c r="AH29" s="569" t="e">
        <f t="shared" si="20"/>
        <v>#REF!</v>
      </c>
      <c r="AI29" s="569" t="e">
        <f t="shared" si="6"/>
        <v>#REF!</v>
      </c>
      <c r="AJ29" s="569" t="e">
        <f t="shared" si="7"/>
        <v>#REF!</v>
      </c>
      <c r="AK29" s="569" t="e">
        <f t="shared" si="8"/>
        <v>#REF!</v>
      </c>
      <c r="AL29" s="569" t="e">
        <f t="shared" si="21"/>
        <v>#REF!</v>
      </c>
      <c r="AM29" s="569" t="e">
        <f t="shared" si="9"/>
        <v>#REF!</v>
      </c>
      <c r="AN29" s="569" t="e">
        <f t="shared" si="10"/>
        <v>#REF!</v>
      </c>
      <c r="AO29" s="569" t="e">
        <f t="shared" si="11"/>
        <v>#REF!</v>
      </c>
      <c r="AP29" s="569" t="e">
        <f t="shared" si="22"/>
        <v>#REF!</v>
      </c>
      <c r="AQ29" s="569" t="e">
        <f t="shared" si="12"/>
        <v>#REF!</v>
      </c>
      <c r="AR29" s="569" t="e">
        <f t="shared" si="23"/>
        <v>#REF!</v>
      </c>
      <c r="AS29" s="570">
        <v>24</v>
      </c>
      <c r="AT29" s="114" t="e">
        <f t="shared" si="13"/>
        <v>#REF!</v>
      </c>
      <c r="AU29" s="114" t="e">
        <f t="shared" si="14"/>
        <v>#REF!</v>
      </c>
      <c r="AV29" s="114" t="e">
        <f t="shared" si="15"/>
        <v>#REF!</v>
      </c>
      <c r="AW29" s="114" t="e">
        <f t="shared" si="16"/>
        <v>#REF!</v>
      </c>
      <c r="AX29" s="557" t="e">
        <f t="shared" si="17"/>
        <v>#REF!</v>
      </c>
    </row>
    <row r="30" spans="2:50">
      <c r="B30" s="570">
        <v>25</v>
      </c>
      <c r="C30" s="570"/>
      <c r="D30" s="570"/>
      <c r="E30" s="570"/>
      <c r="F30" s="570"/>
      <c r="G30" s="570" t="e">
        <f t="shared" si="18"/>
        <v>#REF!</v>
      </c>
      <c r="H30" s="570">
        <f t="shared" si="26"/>
        <v>209</v>
      </c>
      <c r="I30" s="570">
        <f t="shared" si="26"/>
        <v>25</v>
      </c>
      <c r="J30" s="570">
        <f t="shared" si="26"/>
        <v>4</v>
      </c>
      <c r="K30" s="570">
        <f t="shared" si="24"/>
        <v>238</v>
      </c>
      <c r="L30" s="569" t="e">
        <f>IF(K30&gt;200,#REF!,IF('FCL3aVR=0'!K30&gt;150,#REF!,IF(K30&gt;100,#REF!,IF('FCL3aVR=0'!K30&gt;50,#REF!,#REF!))))*K30*$E$1</f>
        <v>#REF!</v>
      </c>
      <c r="M30" s="569" t="e">
        <f>IF(H30&gt;200,#REF!,IF('FCL3aVR=0'!H30&gt;150,#REF!,IF(H30&gt;100,#REF!,IF('FCL3aVR=0'!H30&gt;50,#REF!,#REF!))))*H30*$E$1</f>
        <v>#REF!</v>
      </c>
      <c r="N30" s="569" t="e">
        <f>IF(I30&gt;200,#REF!,IF('FCL3aVR=0'!I30&gt;150,#REF!,IF(I30&gt;100,#REF!,IF('FCL3aVR=0'!I30&gt;50,#REF!,#REF!))))*I30*$E$1</f>
        <v>#REF!</v>
      </c>
      <c r="O30" s="569" t="e">
        <f>IF(J30&gt;200,#REF!,IF('FCL3aVR=0'!J30&gt;150,#REF!,IF(J30&gt;100,#REF!,IF('FCL3aVR=0'!J30&gt;50,#REF!,#REF!))))*J30*$E$1</f>
        <v>#REF!</v>
      </c>
      <c r="P30" s="569">
        <f>+IF(K30&gt;200,S_!$F$5,IF('FCL3aVR=0'!K30&gt;150,S_!#REF!,IF('FCL3aVR=0'!K30&gt;100,S_!#REF!,IF('FCL3aVR=0'!K30&gt;50,S_!#REF!,S_!#REF!))))*K30*$E$1</f>
        <v>0</v>
      </c>
      <c r="Q30" s="569" t="e">
        <f>(H30*S_!#REF!+S_!#REF!*'FCL3aVR=0'!J30+'FCL3aVR=0'!I30*S_!#REF!)*$E$1</f>
        <v>#REF!</v>
      </c>
      <c r="R30" s="569" t="e">
        <f>#REF!*$D$1*$E$1</f>
        <v>#REF!</v>
      </c>
      <c r="S30" s="569"/>
      <c r="T30" s="569"/>
      <c r="U30" s="569" t="e">
        <f>IF(H30&gt;200,#REF!,IF('FCL3aVR=0'!H30&gt;150,#REF!,IF('FCL3aVR=0'!H30&gt;100,#REF!,IF('FCL3aVR=0'!H30&gt;50,#REF!,#REF!))))*H30</f>
        <v>#REF!</v>
      </c>
      <c r="V30" s="569" t="e">
        <f>IF(I30&gt;200,#REF!,IF('FCL3aVR=0'!I30&gt;150,#REF!,IF('FCL3aVR=0'!I30&gt;100,#REF!,IF('FCL3aVR=0'!I30&gt;50,#REF!,#REF!))))*I30</f>
        <v>#REF!</v>
      </c>
      <c r="W30" s="569" t="e">
        <f>IF(J30&gt;200,#REF!,IF('FCL3aVR=0'!J30&gt;150,#REF!,IF('FCL3aVR=0'!J30&gt;100,#REF!,IF('FCL3aVR=0'!J30&gt;50,#REF!,#REF!))))*J30</f>
        <v>#REF!</v>
      </c>
      <c r="X30" s="569" t="e">
        <f>IF(H30&gt;200,#REF!,IF('FCL3aVR=0'!H30&gt;150,#REF!,IF('FCL3aVR=0'!H30&gt;100,#REF!,IF('FCL3aVR=0'!H30&gt;50,#REF!,#REF!))))*H30</f>
        <v>#REF!</v>
      </c>
      <c r="Y30" s="569" t="e">
        <f>IF(I30&gt;200,#REF!,IF('FCL3aVR=0'!I30&gt;150,#REF!,IF('FCL3aVR=0'!I30&gt;100,#REF!,IF('FCL3aVR=0'!I30&gt;50,#REF!,#REF!))))*I30</f>
        <v>#REF!</v>
      </c>
      <c r="Z30" s="569" t="e">
        <f>IF(J30&gt;200,#REF!,IF('FCL3aVR=0'!J30&gt;150,#REF!,IF('FCL3aVR=0'!J30&gt;100,#REF!,IF('FCL3aVR=0'!J30&gt;50,#REF!,#REF!))))*J30</f>
        <v>#REF!</v>
      </c>
      <c r="AA30" s="569" t="e">
        <f t="shared" si="0"/>
        <v>#REF!</v>
      </c>
      <c r="AB30" s="569" t="e">
        <f t="shared" si="1"/>
        <v>#REF!</v>
      </c>
      <c r="AC30" s="569" t="e">
        <f t="shared" si="2"/>
        <v>#REF!</v>
      </c>
      <c r="AD30" s="569" t="e">
        <f t="shared" si="19"/>
        <v>#REF!</v>
      </c>
      <c r="AE30" s="569" t="e">
        <f t="shared" si="3"/>
        <v>#REF!</v>
      </c>
      <c r="AF30" s="569">
        <f t="shared" si="4"/>
        <v>0</v>
      </c>
      <c r="AG30" s="569" t="e">
        <f t="shared" si="5"/>
        <v>#REF!</v>
      </c>
      <c r="AH30" s="569" t="e">
        <f t="shared" si="20"/>
        <v>#REF!</v>
      </c>
      <c r="AI30" s="569" t="e">
        <f t="shared" si="6"/>
        <v>#REF!</v>
      </c>
      <c r="AJ30" s="569" t="e">
        <f t="shared" si="7"/>
        <v>#REF!</v>
      </c>
      <c r="AK30" s="569" t="e">
        <f t="shared" si="8"/>
        <v>#REF!</v>
      </c>
      <c r="AL30" s="569" t="e">
        <f t="shared" si="21"/>
        <v>#REF!</v>
      </c>
      <c r="AM30" s="569" t="e">
        <f t="shared" si="9"/>
        <v>#REF!</v>
      </c>
      <c r="AN30" s="569" t="e">
        <f t="shared" si="10"/>
        <v>#REF!</v>
      </c>
      <c r="AO30" s="569" t="e">
        <f t="shared" si="11"/>
        <v>#REF!</v>
      </c>
      <c r="AP30" s="569" t="e">
        <f t="shared" si="22"/>
        <v>#REF!</v>
      </c>
      <c r="AQ30" s="569" t="e">
        <f t="shared" si="12"/>
        <v>#REF!</v>
      </c>
      <c r="AR30" s="569" t="e">
        <f t="shared" si="23"/>
        <v>#REF!</v>
      </c>
      <c r="AS30" s="570">
        <v>25</v>
      </c>
      <c r="AT30" s="114" t="e">
        <f t="shared" si="13"/>
        <v>#REF!</v>
      </c>
      <c r="AU30" s="114" t="e">
        <f t="shared" si="14"/>
        <v>#REF!</v>
      </c>
      <c r="AV30" s="114" t="e">
        <f t="shared" si="15"/>
        <v>#REF!</v>
      </c>
      <c r="AW30" s="114" t="e">
        <f t="shared" si="16"/>
        <v>#REF!</v>
      </c>
      <c r="AX30" s="557" t="e">
        <f t="shared" si="17"/>
        <v>#REF!</v>
      </c>
    </row>
    <row r="31" spans="2:50">
      <c r="B31" s="570">
        <v>26</v>
      </c>
      <c r="C31" s="570"/>
      <c r="D31" s="570"/>
      <c r="E31" s="570"/>
      <c r="F31" s="570"/>
      <c r="G31" s="570" t="e">
        <f t="shared" si="18"/>
        <v>#REF!</v>
      </c>
      <c r="H31" s="570">
        <f t="shared" si="26"/>
        <v>209</v>
      </c>
      <c r="I31" s="570">
        <f t="shared" si="26"/>
        <v>25</v>
      </c>
      <c r="J31" s="570">
        <f t="shared" si="26"/>
        <v>4</v>
      </c>
      <c r="K31" s="570">
        <f t="shared" si="24"/>
        <v>238</v>
      </c>
      <c r="L31" s="569" t="e">
        <f>IF(K31&gt;200,#REF!,IF('FCL3aVR=0'!K31&gt;150,#REF!,IF(K31&gt;100,#REF!,IF('FCL3aVR=0'!K31&gt;50,#REF!,#REF!))))*K31*$E$1</f>
        <v>#REF!</v>
      </c>
      <c r="M31" s="569" t="e">
        <f>IF(H31&gt;200,#REF!,IF('FCL3aVR=0'!H31&gt;150,#REF!,IF(H31&gt;100,#REF!,IF('FCL3aVR=0'!H31&gt;50,#REF!,#REF!))))*H31*$E$1</f>
        <v>#REF!</v>
      </c>
      <c r="N31" s="569" t="e">
        <f>IF(I31&gt;200,#REF!,IF('FCL3aVR=0'!I31&gt;150,#REF!,IF(I31&gt;100,#REF!,IF('FCL3aVR=0'!I31&gt;50,#REF!,#REF!))))*I31*$E$1</f>
        <v>#REF!</v>
      </c>
      <c r="O31" s="569" t="e">
        <f>IF(J31&gt;200,#REF!,IF('FCL3aVR=0'!J31&gt;150,#REF!,IF(J31&gt;100,#REF!,IF('FCL3aVR=0'!J31&gt;50,#REF!,#REF!))))*J31*$E$1</f>
        <v>#REF!</v>
      </c>
      <c r="P31" s="569">
        <f>+IF(K31&gt;200,S_!$F$5,IF('FCL3aVR=0'!K31&gt;150,S_!#REF!,IF('FCL3aVR=0'!K31&gt;100,S_!#REF!,IF('FCL3aVR=0'!K31&gt;50,S_!#REF!,S_!#REF!))))*K31*$E$1</f>
        <v>0</v>
      </c>
      <c r="Q31" s="569" t="e">
        <f>(H31*S_!#REF!+S_!#REF!*'FCL3aVR=0'!J31+'FCL3aVR=0'!I31*S_!#REF!)*$E$1</f>
        <v>#REF!</v>
      </c>
      <c r="R31" s="569" t="e">
        <f>#REF!*$D$1*$E$1</f>
        <v>#REF!</v>
      </c>
      <c r="S31" s="569"/>
      <c r="T31" s="569"/>
      <c r="U31" s="569" t="e">
        <f>IF(H31&gt;200,#REF!,IF('FCL3aVR=0'!H31&gt;150,#REF!,IF('FCL3aVR=0'!H31&gt;100,#REF!,IF('FCL3aVR=0'!H31&gt;50,#REF!,#REF!))))*H31</f>
        <v>#REF!</v>
      </c>
      <c r="V31" s="569" t="e">
        <f>IF(I31&gt;200,#REF!,IF('FCL3aVR=0'!I31&gt;150,#REF!,IF('FCL3aVR=0'!I31&gt;100,#REF!,IF('FCL3aVR=0'!I31&gt;50,#REF!,#REF!))))*I31</f>
        <v>#REF!</v>
      </c>
      <c r="W31" s="569" t="e">
        <f>IF(J31&gt;200,#REF!,IF('FCL3aVR=0'!J31&gt;150,#REF!,IF('FCL3aVR=0'!J31&gt;100,#REF!,IF('FCL3aVR=0'!J31&gt;50,#REF!,#REF!))))*J31</f>
        <v>#REF!</v>
      </c>
      <c r="X31" s="569" t="e">
        <f>IF(H31&gt;200,#REF!,IF('FCL3aVR=0'!H31&gt;150,#REF!,IF('FCL3aVR=0'!H31&gt;100,#REF!,IF('FCL3aVR=0'!H31&gt;50,#REF!,#REF!))))*H31</f>
        <v>#REF!</v>
      </c>
      <c r="Y31" s="569" t="e">
        <f>IF(I31&gt;200,#REF!,IF('FCL3aVR=0'!I31&gt;150,#REF!,IF('FCL3aVR=0'!I31&gt;100,#REF!,IF('FCL3aVR=0'!I31&gt;50,#REF!,#REF!))))*I31</f>
        <v>#REF!</v>
      </c>
      <c r="Z31" s="569" t="e">
        <f>IF(J31&gt;200,#REF!,IF('FCL3aVR=0'!J31&gt;150,#REF!,IF('FCL3aVR=0'!J31&gt;100,#REF!,IF('FCL3aVR=0'!J31&gt;50,#REF!,#REF!))))*J31</f>
        <v>#REF!</v>
      </c>
      <c r="AA31" s="569" t="e">
        <f t="shared" si="0"/>
        <v>#REF!</v>
      </c>
      <c r="AB31" s="569" t="e">
        <f t="shared" si="1"/>
        <v>#REF!</v>
      </c>
      <c r="AC31" s="569" t="e">
        <f t="shared" si="2"/>
        <v>#REF!</v>
      </c>
      <c r="AD31" s="569" t="e">
        <f t="shared" si="19"/>
        <v>#REF!</v>
      </c>
      <c r="AE31" s="569" t="e">
        <f t="shared" si="3"/>
        <v>#REF!</v>
      </c>
      <c r="AF31" s="569">
        <f t="shared" si="4"/>
        <v>0</v>
      </c>
      <c r="AG31" s="569" t="e">
        <f t="shared" si="5"/>
        <v>#REF!</v>
      </c>
      <c r="AH31" s="569" t="e">
        <f t="shared" si="20"/>
        <v>#REF!</v>
      </c>
      <c r="AI31" s="569" t="e">
        <f t="shared" si="6"/>
        <v>#REF!</v>
      </c>
      <c r="AJ31" s="569" t="e">
        <f t="shared" si="7"/>
        <v>#REF!</v>
      </c>
      <c r="AK31" s="569" t="e">
        <f t="shared" si="8"/>
        <v>#REF!</v>
      </c>
      <c r="AL31" s="569" t="e">
        <f t="shared" si="21"/>
        <v>#REF!</v>
      </c>
      <c r="AM31" s="569" t="e">
        <f t="shared" si="9"/>
        <v>#REF!</v>
      </c>
      <c r="AN31" s="569" t="e">
        <f t="shared" si="10"/>
        <v>#REF!</v>
      </c>
      <c r="AO31" s="569" t="e">
        <f t="shared" si="11"/>
        <v>#REF!</v>
      </c>
      <c r="AP31" s="569" t="e">
        <f t="shared" si="22"/>
        <v>#REF!</v>
      </c>
      <c r="AQ31" s="569" t="e">
        <f t="shared" si="12"/>
        <v>#REF!</v>
      </c>
      <c r="AR31" s="569" t="e">
        <f t="shared" si="23"/>
        <v>#REF!</v>
      </c>
      <c r="AS31" s="570">
        <v>26</v>
      </c>
      <c r="AT31" s="114" t="e">
        <f t="shared" si="13"/>
        <v>#REF!</v>
      </c>
      <c r="AU31" s="114" t="e">
        <f t="shared" si="14"/>
        <v>#REF!</v>
      </c>
      <c r="AV31" s="114" t="e">
        <f t="shared" si="15"/>
        <v>#REF!</v>
      </c>
      <c r="AW31" s="114" t="e">
        <f t="shared" si="16"/>
        <v>#REF!</v>
      </c>
      <c r="AX31" s="557" t="e">
        <f t="shared" si="17"/>
        <v>#REF!</v>
      </c>
    </row>
    <row r="32" spans="2:50">
      <c r="B32" s="570">
        <v>27</v>
      </c>
      <c r="C32" s="570"/>
      <c r="D32" s="570"/>
      <c r="E32" s="570"/>
      <c r="F32" s="570"/>
      <c r="G32" s="570" t="e">
        <f t="shared" si="18"/>
        <v>#REF!</v>
      </c>
      <c r="H32" s="570">
        <f t="shared" si="26"/>
        <v>209</v>
      </c>
      <c r="I32" s="570">
        <f t="shared" si="26"/>
        <v>25</v>
      </c>
      <c r="J32" s="570">
        <f t="shared" si="26"/>
        <v>4</v>
      </c>
      <c r="K32" s="570">
        <f t="shared" si="24"/>
        <v>238</v>
      </c>
      <c r="L32" s="569" t="e">
        <f>IF(K32&gt;200,#REF!,IF('FCL3aVR=0'!K32&gt;150,#REF!,IF(K32&gt;100,#REF!,IF('FCL3aVR=0'!K32&gt;50,#REF!,#REF!))))*K32*$E$1</f>
        <v>#REF!</v>
      </c>
      <c r="M32" s="569" t="e">
        <f>IF(H32&gt;200,#REF!,IF('FCL3aVR=0'!H32&gt;150,#REF!,IF(H32&gt;100,#REF!,IF('FCL3aVR=0'!H32&gt;50,#REF!,#REF!))))*H32*$E$1</f>
        <v>#REF!</v>
      </c>
      <c r="N32" s="569" t="e">
        <f>IF(I32&gt;200,#REF!,IF('FCL3aVR=0'!I32&gt;150,#REF!,IF(I32&gt;100,#REF!,IF('FCL3aVR=0'!I32&gt;50,#REF!,#REF!))))*I32*$E$1</f>
        <v>#REF!</v>
      </c>
      <c r="O32" s="569" t="e">
        <f>IF(J32&gt;200,#REF!,IF('FCL3aVR=0'!J32&gt;150,#REF!,IF(J32&gt;100,#REF!,IF('FCL3aVR=0'!J32&gt;50,#REF!,#REF!))))*J32*$E$1</f>
        <v>#REF!</v>
      </c>
      <c r="P32" s="569">
        <f>+IF(K32&gt;200,S_!$F$5,IF('FCL3aVR=0'!K32&gt;150,S_!#REF!,IF('FCL3aVR=0'!K32&gt;100,S_!#REF!,IF('FCL3aVR=0'!K32&gt;50,S_!#REF!,S_!#REF!))))*K32*$E$1</f>
        <v>0</v>
      </c>
      <c r="Q32" s="569" t="e">
        <f>(H32*S_!#REF!+S_!#REF!*'FCL3aVR=0'!J32+'FCL3aVR=0'!I32*S_!#REF!)*$E$1</f>
        <v>#REF!</v>
      </c>
      <c r="R32" s="569" t="e">
        <f>#REF!*$D$1*$E$1</f>
        <v>#REF!</v>
      </c>
      <c r="S32" s="569"/>
      <c r="T32" s="569"/>
      <c r="U32" s="569" t="e">
        <f>IF(H32&gt;200,#REF!,IF('FCL3aVR=0'!H32&gt;150,#REF!,IF('FCL3aVR=0'!H32&gt;100,#REF!,IF('FCL3aVR=0'!H32&gt;50,#REF!,#REF!))))*H32</f>
        <v>#REF!</v>
      </c>
      <c r="V32" s="569" t="e">
        <f>IF(I32&gt;200,#REF!,IF('FCL3aVR=0'!I32&gt;150,#REF!,IF('FCL3aVR=0'!I32&gt;100,#REF!,IF('FCL3aVR=0'!I32&gt;50,#REF!,#REF!))))*I32</f>
        <v>#REF!</v>
      </c>
      <c r="W32" s="569" t="e">
        <f>IF(J32&gt;200,#REF!,IF('FCL3aVR=0'!J32&gt;150,#REF!,IF('FCL3aVR=0'!J32&gt;100,#REF!,IF('FCL3aVR=0'!J32&gt;50,#REF!,#REF!))))*J32</f>
        <v>#REF!</v>
      </c>
      <c r="X32" s="569" t="e">
        <f>IF(H32&gt;200,#REF!,IF('FCL3aVR=0'!H32&gt;150,#REF!,IF('FCL3aVR=0'!H32&gt;100,#REF!,IF('FCL3aVR=0'!H32&gt;50,#REF!,#REF!))))*H32</f>
        <v>#REF!</v>
      </c>
      <c r="Y32" s="569" t="e">
        <f>IF(I32&gt;200,#REF!,IF('FCL3aVR=0'!I32&gt;150,#REF!,IF('FCL3aVR=0'!I32&gt;100,#REF!,IF('FCL3aVR=0'!I32&gt;50,#REF!,#REF!))))*I32</f>
        <v>#REF!</v>
      </c>
      <c r="Z32" s="569" t="e">
        <f>IF(J32&gt;200,#REF!,IF('FCL3aVR=0'!J32&gt;150,#REF!,IF('FCL3aVR=0'!J32&gt;100,#REF!,IF('FCL3aVR=0'!J32&gt;50,#REF!,#REF!))))*J32</f>
        <v>#REF!</v>
      </c>
      <c r="AA32" s="569" t="e">
        <f t="shared" si="0"/>
        <v>#REF!</v>
      </c>
      <c r="AB32" s="569" t="e">
        <f t="shared" si="1"/>
        <v>#REF!</v>
      </c>
      <c r="AC32" s="569" t="e">
        <f t="shared" si="2"/>
        <v>#REF!</v>
      </c>
      <c r="AD32" s="569" t="e">
        <f t="shared" si="19"/>
        <v>#REF!</v>
      </c>
      <c r="AE32" s="569" t="e">
        <f t="shared" si="3"/>
        <v>#REF!</v>
      </c>
      <c r="AF32" s="569">
        <f t="shared" si="4"/>
        <v>0</v>
      </c>
      <c r="AG32" s="569" t="e">
        <f t="shared" si="5"/>
        <v>#REF!</v>
      </c>
      <c r="AH32" s="569" t="e">
        <f t="shared" si="20"/>
        <v>#REF!</v>
      </c>
      <c r="AI32" s="569" t="e">
        <f t="shared" si="6"/>
        <v>#REF!</v>
      </c>
      <c r="AJ32" s="569" t="e">
        <f t="shared" si="7"/>
        <v>#REF!</v>
      </c>
      <c r="AK32" s="569" t="e">
        <f t="shared" si="8"/>
        <v>#REF!</v>
      </c>
      <c r="AL32" s="569" t="e">
        <f t="shared" si="21"/>
        <v>#REF!</v>
      </c>
      <c r="AM32" s="569" t="e">
        <f t="shared" si="9"/>
        <v>#REF!</v>
      </c>
      <c r="AN32" s="569" t="e">
        <f t="shared" si="10"/>
        <v>#REF!</v>
      </c>
      <c r="AO32" s="569" t="e">
        <f t="shared" si="11"/>
        <v>#REF!</v>
      </c>
      <c r="AP32" s="569" t="e">
        <f t="shared" si="22"/>
        <v>#REF!</v>
      </c>
      <c r="AQ32" s="569" t="e">
        <f t="shared" si="12"/>
        <v>#REF!</v>
      </c>
      <c r="AR32" s="569" t="e">
        <f t="shared" si="23"/>
        <v>#REF!</v>
      </c>
      <c r="AS32" s="570">
        <v>27</v>
      </c>
      <c r="AT32" s="114" t="e">
        <f t="shared" si="13"/>
        <v>#REF!</v>
      </c>
      <c r="AU32" s="114" t="e">
        <f t="shared" si="14"/>
        <v>#REF!</v>
      </c>
      <c r="AV32" s="114" t="e">
        <f t="shared" si="15"/>
        <v>#REF!</v>
      </c>
      <c r="AW32" s="114" t="e">
        <f t="shared" si="16"/>
        <v>#REF!</v>
      </c>
      <c r="AX32" s="557" t="e">
        <f t="shared" si="17"/>
        <v>#REF!</v>
      </c>
    </row>
    <row r="33" spans="1:50">
      <c r="B33" s="570">
        <v>28</v>
      </c>
      <c r="C33" s="570"/>
      <c r="D33" s="570"/>
      <c r="E33" s="570"/>
      <c r="F33" s="570"/>
      <c r="G33" s="570" t="e">
        <f t="shared" si="18"/>
        <v>#REF!</v>
      </c>
      <c r="H33" s="570">
        <f t="shared" si="26"/>
        <v>209</v>
      </c>
      <c r="I33" s="570">
        <f t="shared" si="26"/>
        <v>25</v>
      </c>
      <c r="J33" s="570">
        <f t="shared" si="26"/>
        <v>4</v>
      </c>
      <c r="K33" s="570">
        <f t="shared" si="24"/>
        <v>238</v>
      </c>
      <c r="L33" s="569" t="e">
        <f>IF(K33&gt;200,#REF!,IF('FCL3aVR=0'!K33&gt;150,#REF!,IF(K33&gt;100,#REF!,IF('FCL3aVR=0'!K33&gt;50,#REF!,#REF!))))*K33*$E$1</f>
        <v>#REF!</v>
      </c>
      <c r="M33" s="569" t="e">
        <f>IF(H33&gt;200,#REF!,IF('FCL3aVR=0'!H33&gt;150,#REF!,IF(H33&gt;100,#REF!,IF('FCL3aVR=0'!H33&gt;50,#REF!,#REF!))))*H33*$E$1</f>
        <v>#REF!</v>
      </c>
      <c r="N33" s="569" t="e">
        <f>IF(I33&gt;200,#REF!,IF('FCL3aVR=0'!I33&gt;150,#REF!,IF(I33&gt;100,#REF!,IF('FCL3aVR=0'!I33&gt;50,#REF!,#REF!))))*I33*$E$1</f>
        <v>#REF!</v>
      </c>
      <c r="O33" s="569" t="e">
        <f>IF(J33&gt;200,#REF!,IF('FCL3aVR=0'!J33&gt;150,#REF!,IF(J33&gt;100,#REF!,IF('FCL3aVR=0'!J33&gt;50,#REF!,#REF!))))*J33*$E$1</f>
        <v>#REF!</v>
      </c>
      <c r="P33" s="569">
        <f>+IF(K33&gt;200,S_!$F$5,IF('FCL3aVR=0'!K33&gt;150,S_!#REF!,IF('FCL3aVR=0'!K33&gt;100,S_!#REF!,IF('FCL3aVR=0'!K33&gt;50,S_!#REF!,S_!#REF!))))*K33*$E$1</f>
        <v>0</v>
      </c>
      <c r="Q33" s="569" t="e">
        <f>(H33*S_!#REF!+S_!#REF!*'FCL3aVR=0'!J33+'FCL3aVR=0'!I33*S_!#REF!)*$E$1</f>
        <v>#REF!</v>
      </c>
      <c r="R33" s="569"/>
      <c r="S33" s="569"/>
      <c r="T33" s="569"/>
      <c r="U33" s="569" t="e">
        <f>IF(H33&gt;200,#REF!,IF('FCL3aVR=0'!H33&gt;150,#REF!,IF('FCL3aVR=0'!H33&gt;100,#REF!,IF('FCL3aVR=0'!H33&gt;50,#REF!,#REF!))))*H33</f>
        <v>#REF!</v>
      </c>
      <c r="V33" s="569" t="e">
        <f>IF(I33&gt;200,#REF!,IF('FCL3aVR=0'!I33&gt;150,#REF!,IF('FCL3aVR=0'!I33&gt;100,#REF!,IF('FCL3aVR=0'!I33&gt;50,#REF!,#REF!))))*I33</f>
        <v>#REF!</v>
      </c>
      <c r="W33" s="569" t="e">
        <f>IF(J33&gt;200,#REF!,IF('FCL3aVR=0'!J33&gt;150,#REF!,IF('FCL3aVR=0'!J33&gt;100,#REF!,IF('FCL3aVR=0'!J33&gt;50,#REF!,#REF!))))*J33</f>
        <v>#REF!</v>
      </c>
      <c r="X33" s="569" t="e">
        <f>IF(H33&gt;200,#REF!,IF('FCL3aVR=0'!H33&gt;150,#REF!,IF('FCL3aVR=0'!H33&gt;100,#REF!,IF('FCL3aVR=0'!H33&gt;50,#REF!,#REF!))))*H33</f>
        <v>#REF!</v>
      </c>
      <c r="Y33" s="569" t="e">
        <f>IF(I33&gt;200,#REF!,IF('FCL3aVR=0'!I33&gt;150,#REF!,IF('FCL3aVR=0'!I33&gt;100,#REF!,IF('FCL3aVR=0'!I33&gt;50,#REF!,#REF!))))*I33</f>
        <v>#REF!</v>
      </c>
      <c r="Z33" s="569" t="e">
        <f>IF(J33&gt;200,#REF!,IF('FCL3aVR=0'!J33&gt;150,#REF!,IF('FCL3aVR=0'!J33&gt;100,#REF!,IF('FCL3aVR=0'!J33&gt;50,#REF!,#REF!))))*J33</f>
        <v>#REF!</v>
      </c>
      <c r="AA33" s="569" t="e">
        <f t="shared" si="0"/>
        <v>#REF!</v>
      </c>
      <c r="AB33" s="569">
        <f t="shared" si="1"/>
        <v>0</v>
      </c>
      <c r="AC33" s="569" t="e">
        <f t="shared" si="2"/>
        <v>#REF!</v>
      </c>
      <c r="AD33" s="569" t="e">
        <f t="shared" si="19"/>
        <v>#REF!</v>
      </c>
      <c r="AE33" s="569" t="e">
        <f t="shared" si="3"/>
        <v>#REF!</v>
      </c>
      <c r="AF33" s="569">
        <f t="shared" si="4"/>
        <v>0</v>
      </c>
      <c r="AG33" s="569" t="e">
        <f t="shared" si="5"/>
        <v>#REF!</v>
      </c>
      <c r="AH33" s="569" t="e">
        <f t="shared" si="20"/>
        <v>#REF!</v>
      </c>
      <c r="AI33" s="569" t="e">
        <f t="shared" si="6"/>
        <v>#REF!</v>
      </c>
      <c r="AJ33" s="569" t="e">
        <f t="shared" si="7"/>
        <v>#REF!</v>
      </c>
      <c r="AK33" s="569" t="e">
        <f t="shared" si="8"/>
        <v>#REF!</v>
      </c>
      <c r="AL33" s="569" t="e">
        <f t="shared" si="21"/>
        <v>#REF!</v>
      </c>
      <c r="AM33" s="569" t="e">
        <f t="shared" si="9"/>
        <v>#REF!</v>
      </c>
      <c r="AN33" s="569" t="e">
        <f t="shared" si="10"/>
        <v>#REF!</v>
      </c>
      <c r="AO33" s="569" t="e">
        <f t="shared" si="11"/>
        <v>#REF!</v>
      </c>
      <c r="AP33" s="569" t="e">
        <f t="shared" si="22"/>
        <v>#REF!</v>
      </c>
      <c r="AQ33" s="569" t="e">
        <f t="shared" si="12"/>
        <v>#REF!</v>
      </c>
      <c r="AR33" s="569" t="e">
        <f t="shared" si="23"/>
        <v>#REF!</v>
      </c>
      <c r="AS33" s="570">
        <v>28</v>
      </c>
      <c r="AT33" s="114" t="e">
        <f t="shared" si="13"/>
        <v>#REF!</v>
      </c>
      <c r="AU33" s="114" t="e">
        <f t="shared" si="14"/>
        <v>#REF!</v>
      </c>
      <c r="AV33" s="114" t="e">
        <f t="shared" si="15"/>
        <v>#REF!</v>
      </c>
      <c r="AW33" s="114" t="e">
        <f t="shared" si="16"/>
        <v>#REF!</v>
      </c>
      <c r="AX33" s="557" t="e">
        <f t="shared" si="17"/>
        <v>#REF!</v>
      </c>
    </row>
    <row r="34" spans="1:50">
      <c r="B34" s="570">
        <v>29</v>
      </c>
      <c r="C34" s="570"/>
      <c r="D34" s="570"/>
      <c r="E34" s="570"/>
      <c r="F34" s="570"/>
      <c r="G34" s="570" t="e">
        <f t="shared" si="18"/>
        <v>#REF!</v>
      </c>
      <c r="H34" s="570">
        <f t="shared" si="26"/>
        <v>209</v>
      </c>
      <c r="I34" s="570">
        <f t="shared" si="26"/>
        <v>25</v>
      </c>
      <c r="J34" s="570">
        <f t="shared" si="26"/>
        <v>4</v>
      </c>
      <c r="K34" s="570">
        <f t="shared" si="24"/>
        <v>238</v>
      </c>
      <c r="L34" s="569" t="e">
        <f>IF(K34&gt;200,#REF!,IF('FCL3aVR=0'!K34&gt;150,#REF!,IF(K34&gt;100,#REF!,IF('FCL3aVR=0'!K34&gt;50,#REF!,#REF!))))*K34*$E$1</f>
        <v>#REF!</v>
      </c>
      <c r="M34" s="569" t="e">
        <f>IF(H34&gt;200,#REF!,IF('FCL3aVR=0'!H34&gt;150,#REF!,IF(H34&gt;100,#REF!,IF('FCL3aVR=0'!H34&gt;50,#REF!,#REF!))))*H34*$E$1</f>
        <v>#REF!</v>
      </c>
      <c r="N34" s="569" t="e">
        <f>IF(I34&gt;200,#REF!,IF('FCL3aVR=0'!I34&gt;150,#REF!,IF(I34&gt;100,#REF!,IF('FCL3aVR=0'!I34&gt;50,#REF!,#REF!))))*I34*$E$1</f>
        <v>#REF!</v>
      </c>
      <c r="O34" s="569" t="e">
        <f>IF(J34&gt;200,#REF!,IF('FCL3aVR=0'!J34&gt;150,#REF!,IF(J34&gt;100,#REF!,IF('FCL3aVR=0'!J34&gt;50,#REF!,#REF!))))*J34*$E$1</f>
        <v>#REF!</v>
      </c>
      <c r="P34" s="569">
        <f>+IF(K34&gt;200,S_!$F$5,IF('FCL3aVR=0'!K34&gt;150,S_!#REF!,IF('FCL3aVR=0'!K34&gt;100,S_!#REF!,IF('FCL3aVR=0'!K34&gt;50,S_!#REF!,S_!#REF!))))*K34*$E$1</f>
        <v>0</v>
      </c>
      <c r="Q34" s="569" t="e">
        <f>(H34*S_!#REF!+S_!#REF!*'FCL3aVR=0'!J34+'FCL3aVR=0'!I34*S_!#REF!)*$E$1</f>
        <v>#REF!</v>
      </c>
      <c r="R34" s="569"/>
      <c r="S34" s="569"/>
      <c r="T34" s="569"/>
      <c r="U34" s="569" t="e">
        <f>IF(H34&gt;200,#REF!,IF('FCL3aVR=0'!H34&gt;150,#REF!,IF('FCL3aVR=0'!H34&gt;100,#REF!,IF('FCL3aVR=0'!H34&gt;50,#REF!,#REF!))))*H34</f>
        <v>#REF!</v>
      </c>
      <c r="V34" s="569" t="e">
        <f>IF(I34&gt;200,#REF!,IF('FCL3aVR=0'!I34&gt;150,#REF!,IF('FCL3aVR=0'!I34&gt;100,#REF!,IF('FCL3aVR=0'!I34&gt;50,#REF!,#REF!))))*I34</f>
        <v>#REF!</v>
      </c>
      <c r="W34" s="569" t="e">
        <f>IF(J34&gt;200,#REF!,IF('FCL3aVR=0'!J34&gt;150,#REF!,IF('FCL3aVR=0'!J34&gt;100,#REF!,IF('FCL3aVR=0'!J34&gt;50,#REF!,#REF!))))*J34</f>
        <v>#REF!</v>
      </c>
      <c r="X34" s="569" t="e">
        <f>IF(H34&gt;200,#REF!,IF('FCL3aVR=0'!H34&gt;150,#REF!,IF('FCL3aVR=0'!H34&gt;100,#REF!,IF('FCL3aVR=0'!H34&gt;50,#REF!,#REF!))))*H34</f>
        <v>#REF!</v>
      </c>
      <c r="Y34" s="569" t="e">
        <f>IF(I34&gt;200,#REF!,IF('FCL3aVR=0'!I34&gt;150,#REF!,IF('FCL3aVR=0'!I34&gt;100,#REF!,IF('FCL3aVR=0'!I34&gt;50,#REF!,#REF!))))*I34</f>
        <v>#REF!</v>
      </c>
      <c r="Z34" s="569" t="e">
        <f>IF(J34&gt;200,#REF!,IF('FCL3aVR=0'!J34&gt;150,#REF!,IF('FCL3aVR=0'!J34&gt;100,#REF!,IF('FCL3aVR=0'!J34&gt;50,#REF!,#REF!))))*J34</f>
        <v>#REF!</v>
      </c>
      <c r="AA34" s="569" t="e">
        <f t="shared" si="0"/>
        <v>#REF!</v>
      </c>
      <c r="AB34" s="569">
        <f t="shared" si="1"/>
        <v>0</v>
      </c>
      <c r="AC34" s="569" t="e">
        <f t="shared" si="2"/>
        <v>#REF!</v>
      </c>
      <c r="AD34" s="569" t="e">
        <f t="shared" si="19"/>
        <v>#REF!</v>
      </c>
      <c r="AE34" s="569" t="e">
        <f t="shared" si="3"/>
        <v>#REF!</v>
      </c>
      <c r="AF34" s="569">
        <f t="shared" si="4"/>
        <v>0</v>
      </c>
      <c r="AG34" s="569" t="e">
        <f t="shared" si="5"/>
        <v>#REF!</v>
      </c>
      <c r="AH34" s="569" t="e">
        <f t="shared" si="20"/>
        <v>#REF!</v>
      </c>
      <c r="AI34" s="569" t="e">
        <f t="shared" si="6"/>
        <v>#REF!</v>
      </c>
      <c r="AJ34" s="569" t="e">
        <f t="shared" si="7"/>
        <v>#REF!</v>
      </c>
      <c r="AK34" s="569" t="e">
        <f t="shared" si="8"/>
        <v>#REF!</v>
      </c>
      <c r="AL34" s="569" t="e">
        <f t="shared" si="21"/>
        <v>#REF!</v>
      </c>
      <c r="AM34" s="569" t="e">
        <f t="shared" si="9"/>
        <v>#REF!</v>
      </c>
      <c r="AN34" s="569" t="e">
        <f t="shared" si="10"/>
        <v>#REF!</v>
      </c>
      <c r="AO34" s="569" t="e">
        <f t="shared" si="11"/>
        <v>#REF!</v>
      </c>
      <c r="AP34" s="569" t="e">
        <f t="shared" si="22"/>
        <v>#REF!</v>
      </c>
      <c r="AQ34" s="569" t="e">
        <f t="shared" si="12"/>
        <v>#REF!</v>
      </c>
      <c r="AR34" s="569" t="e">
        <f t="shared" si="23"/>
        <v>#REF!</v>
      </c>
      <c r="AS34" s="570">
        <v>29</v>
      </c>
      <c r="AT34" s="114" t="e">
        <f t="shared" si="13"/>
        <v>#REF!</v>
      </c>
      <c r="AU34" s="114" t="e">
        <f t="shared" si="14"/>
        <v>#REF!</v>
      </c>
      <c r="AV34" s="114" t="e">
        <f t="shared" si="15"/>
        <v>#REF!</v>
      </c>
      <c r="AW34" s="114" t="e">
        <f t="shared" si="16"/>
        <v>#REF!</v>
      </c>
      <c r="AX34" s="557" t="e">
        <f t="shared" si="17"/>
        <v>#REF!</v>
      </c>
    </row>
    <row r="35" spans="1:50">
      <c r="B35" s="570">
        <v>30</v>
      </c>
      <c r="C35" s="570"/>
      <c r="D35" s="570"/>
      <c r="E35" s="570"/>
      <c r="F35" s="570"/>
      <c r="G35" s="570" t="e">
        <f t="shared" si="18"/>
        <v>#REF!</v>
      </c>
      <c r="H35" s="570">
        <f t="shared" si="26"/>
        <v>209</v>
      </c>
      <c r="I35" s="570">
        <f t="shared" si="26"/>
        <v>25</v>
      </c>
      <c r="J35" s="570">
        <f t="shared" si="26"/>
        <v>4</v>
      </c>
      <c r="K35" s="570">
        <f t="shared" si="24"/>
        <v>238</v>
      </c>
      <c r="L35" s="569" t="e">
        <f>IF(K35&gt;200,#REF!,IF('FCL3aVR=0'!K35&gt;150,#REF!,IF(K35&gt;100,#REF!,IF('FCL3aVR=0'!K35&gt;50,#REF!,#REF!))))*K35*$E$1</f>
        <v>#REF!</v>
      </c>
      <c r="M35" s="569" t="e">
        <f>IF(H35&gt;200,#REF!,IF('FCL3aVR=0'!H35&gt;150,#REF!,IF(H35&gt;100,#REF!,IF('FCL3aVR=0'!H35&gt;50,#REF!,#REF!))))*H35*$E$1</f>
        <v>#REF!</v>
      </c>
      <c r="N35" s="569" t="e">
        <f>IF(I35&gt;200,#REF!,IF('FCL3aVR=0'!I35&gt;150,#REF!,IF(I35&gt;100,#REF!,IF('FCL3aVR=0'!I35&gt;50,#REF!,#REF!))))*I35*$E$1</f>
        <v>#REF!</v>
      </c>
      <c r="O35" s="569" t="e">
        <f>IF(J35&gt;200,#REF!,IF('FCL3aVR=0'!J35&gt;150,#REF!,IF(J35&gt;100,#REF!,IF('FCL3aVR=0'!J35&gt;50,#REF!,#REF!))))*J35*$E$1</f>
        <v>#REF!</v>
      </c>
      <c r="P35" s="569">
        <f>+IF(K35&gt;200,S_!$F$5,IF('FCL3aVR=0'!K35&gt;150,S_!#REF!,IF('FCL3aVR=0'!K35&gt;100,S_!#REF!,IF('FCL3aVR=0'!K35&gt;50,S_!#REF!,S_!#REF!))))*K35*$E$1</f>
        <v>0</v>
      </c>
      <c r="Q35" s="569" t="e">
        <f>(H35*S_!#REF!+S_!#REF!*'FCL3aVR=0'!J35+'FCL3aVR=0'!I35*S_!#REF!)*$E$1</f>
        <v>#REF!</v>
      </c>
      <c r="R35" s="569"/>
      <c r="S35" s="569"/>
      <c r="T35" s="569"/>
      <c r="U35" s="569" t="e">
        <f>IF(H35&gt;200,#REF!,IF('FCL3aVR=0'!H35&gt;150,#REF!,IF('FCL3aVR=0'!H35&gt;100,#REF!,IF('FCL3aVR=0'!H35&gt;50,#REF!,#REF!))))*H35</f>
        <v>#REF!</v>
      </c>
      <c r="V35" s="569" t="e">
        <f>IF(I35&gt;200,#REF!,IF('FCL3aVR=0'!I35&gt;150,#REF!,IF('FCL3aVR=0'!I35&gt;100,#REF!,IF('FCL3aVR=0'!I35&gt;50,#REF!,#REF!))))*I35</f>
        <v>#REF!</v>
      </c>
      <c r="W35" s="569" t="e">
        <f>IF(J35&gt;200,#REF!,IF('FCL3aVR=0'!J35&gt;150,#REF!,IF('FCL3aVR=0'!J35&gt;100,#REF!,IF('FCL3aVR=0'!J35&gt;50,#REF!,#REF!))))*J35</f>
        <v>#REF!</v>
      </c>
      <c r="X35" s="569" t="e">
        <f>IF(H35&gt;200,#REF!,IF('FCL3aVR=0'!H35&gt;150,#REF!,IF('FCL3aVR=0'!H35&gt;100,#REF!,IF('FCL3aVR=0'!H35&gt;50,#REF!,#REF!))))*H35</f>
        <v>#REF!</v>
      </c>
      <c r="Y35" s="569" t="e">
        <f>IF(I35&gt;200,#REF!,IF('FCL3aVR=0'!I35&gt;150,#REF!,IF('FCL3aVR=0'!I35&gt;100,#REF!,IF('FCL3aVR=0'!I35&gt;50,#REF!,#REF!))))*I35</f>
        <v>#REF!</v>
      </c>
      <c r="Z35" s="569" t="e">
        <f>IF(J35&gt;200,#REF!,IF('FCL3aVR=0'!J35&gt;150,#REF!,IF('FCL3aVR=0'!J35&gt;100,#REF!,IF('FCL3aVR=0'!J35&gt;50,#REF!,#REF!))))*J35</f>
        <v>#REF!</v>
      </c>
      <c r="AA35" s="569" t="e">
        <f t="shared" si="0"/>
        <v>#REF!</v>
      </c>
      <c r="AB35" s="569">
        <f t="shared" si="1"/>
        <v>0</v>
      </c>
      <c r="AC35" s="569" t="e">
        <f t="shared" si="2"/>
        <v>#REF!</v>
      </c>
      <c r="AD35" s="569" t="e">
        <f t="shared" si="19"/>
        <v>#REF!</v>
      </c>
      <c r="AE35" s="569" t="e">
        <f t="shared" si="3"/>
        <v>#REF!</v>
      </c>
      <c r="AF35" s="569">
        <f t="shared" si="4"/>
        <v>0</v>
      </c>
      <c r="AG35" s="569" t="e">
        <f t="shared" si="5"/>
        <v>#REF!</v>
      </c>
      <c r="AH35" s="569" t="e">
        <f t="shared" si="20"/>
        <v>#REF!</v>
      </c>
      <c r="AI35" s="569" t="e">
        <f t="shared" si="6"/>
        <v>#REF!</v>
      </c>
      <c r="AJ35" s="569" t="e">
        <f t="shared" si="7"/>
        <v>#REF!</v>
      </c>
      <c r="AK35" s="569" t="e">
        <f t="shared" si="8"/>
        <v>#REF!</v>
      </c>
      <c r="AL35" s="569" t="e">
        <f t="shared" si="21"/>
        <v>#REF!</v>
      </c>
      <c r="AM35" s="569" t="e">
        <f t="shared" si="9"/>
        <v>#REF!</v>
      </c>
      <c r="AN35" s="569" t="e">
        <f t="shared" si="10"/>
        <v>#REF!</v>
      </c>
      <c r="AO35" s="569" t="e">
        <f t="shared" si="11"/>
        <v>#REF!</v>
      </c>
      <c r="AP35" s="569" t="e">
        <f t="shared" si="22"/>
        <v>#REF!</v>
      </c>
      <c r="AQ35" s="569" t="e">
        <f t="shared" si="12"/>
        <v>#REF!</v>
      </c>
      <c r="AR35" s="569" t="e">
        <f t="shared" si="23"/>
        <v>#REF!</v>
      </c>
      <c r="AS35" s="570">
        <v>30</v>
      </c>
      <c r="AT35" s="114" t="e">
        <f t="shared" si="13"/>
        <v>#REF!</v>
      </c>
      <c r="AU35" s="114" t="e">
        <f t="shared" si="14"/>
        <v>#REF!</v>
      </c>
      <c r="AV35" s="114" t="e">
        <f t="shared" si="15"/>
        <v>#REF!</v>
      </c>
      <c r="AW35" s="114" t="e">
        <f t="shared" si="16"/>
        <v>#REF!</v>
      </c>
      <c r="AX35" s="557" t="e">
        <f t="shared" si="17"/>
        <v>#REF!</v>
      </c>
    </row>
    <row r="36" spans="1:50">
      <c r="B36" s="570">
        <v>31</v>
      </c>
      <c r="C36" s="570"/>
      <c r="D36" s="570"/>
      <c r="E36" s="570"/>
      <c r="F36" s="570"/>
      <c r="G36" s="570" t="e">
        <f t="shared" si="18"/>
        <v>#REF!</v>
      </c>
      <c r="H36" s="570">
        <f t="shared" si="26"/>
        <v>209</v>
      </c>
      <c r="I36" s="570">
        <f t="shared" si="26"/>
        <v>25</v>
      </c>
      <c r="J36" s="570">
        <f t="shared" si="26"/>
        <v>4</v>
      </c>
      <c r="K36" s="570">
        <f t="shared" si="24"/>
        <v>238</v>
      </c>
      <c r="L36" s="569" t="e">
        <f>IF(K36&gt;200,#REF!,IF('FCL3aVR=0'!K36&gt;150,#REF!,IF(K36&gt;100,#REF!,IF('FCL3aVR=0'!K36&gt;50,#REF!,#REF!))))*K36*$E$1</f>
        <v>#REF!</v>
      </c>
      <c r="M36" s="569" t="e">
        <f>IF(H36&gt;200,#REF!,IF('FCL3aVR=0'!H36&gt;150,#REF!,IF(H36&gt;100,#REF!,IF('FCL3aVR=0'!H36&gt;50,#REF!,#REF!))))*H36*$E$1</f>
        <v>#REF!</v>
      </c>
      <c r="N36" s="569" t="e">
        <f>IF(I36&gt;200,#REF!,IF('FCL3aVR=0'!I36&gt;150,#REF!,IF(I36&gt;100,#REF!,IF('FCL3aVR=0'!I36&gt;50,#REF!,#REF!))))*I36*$E$1</f>
        <v>#REF!</v>
      </c>
      <c r="O36" s="569" t="e">
        <f>IF(J36&gt;200,#REF!,IF('FCL3aVR=0'!J36&gt;150,#REF!,IF(J36&gt;100,#REF!,IF('FCL3aVR=0'!J36&gt;50,#REF!,#REF!))))*J36*$E$1</f>
        <v>#REF!</v>
      </c>
      <c r="P36" s="569">
        <f>+IF(K36&gt;200,S_!$F$5,IF('FCL3aVR=0'!K36&gt;150,S_!#REF!,IF('FCL3aVR=0'!K36&gt;100,S_!#REF!,IF('FCL3aVR=0'!K36&gt;50,S_!#REF!,S_!#REF!))))*K36*$E$1</f>
        <v>0</v>
      </c>
      <c r="Q36" s="569" t="e">
        <f>(H36*S_!#REF!+S_!#REF!*'FCL3aVR=0'!J36+'FCL3aVR=0'!I36*S_!#REF!)*$E$1</f>
        <v>#REF!</v>
      </c>
      <c r="R36" s="569"/>
      <c r="S36" s="569"/>
      <c r="T36" s="569"/>
      <c r="U36" s="569" t="e">
        <f>IF(H36&gt;200,#REF!,IF('FCL3aVR=0'!H36&gt;150,#REF!,IF('FCL3aVR=0'!H36&gt;100,#REF!,IF('FCL3aVR=0'!H36&gt;50,#REF!,#REF!))))*H36</f>
        <v>#REF!</v>
      </c>
      <c r="V36" s="569" t="e">
        <f>IF(I36&gt;200,#REF!,IF('FCL3aVR=0'!I36&gt;150,#REF!,IF('FCL3aVR=0'!I36&gt;100,#REF!,IF('FCL3aVR=0'!I36&gt;50,#REF!,#REF!))))*I36</f>
        <v>#REF!</v>
      </c>
      <c r="W36" s="569" t="e">
        <f>IF(J36&gt;200,#REF!,IF('FCL3aVR=0'!J36&gt;150,#REF!,IF('FCL3aVR=0'!J36&gt;100,#REF!,IF('FCL3aVR=0'!J36&gt;50,#REF!,#REF!))))*J36</f>
        <v>#REF!</v>
      </c>
      <c r="X36" s="569" t="e">
        <f>IF(H36&gt;200,#REF!,IF('FCL3aVR=0'!H36&gt;150,#REF!,IF('FCL3aVR=0'!H36&gt;100,#REF!,IF('FCL3aVR=0'!H36&gt;50,#REF!,#REF!))))*H36</f>
        <v>#REF!</v>
      </c>
      <c r="Y36" s="569" t="e">
        <f>IF(I36&gt;200,#REF!,IF('FCL3aVR=0'!I36&gt;150,#REF!,IF('FCL3aVR=0'!I36&gt;100,#REF!,IF('FCL3aVR=0'!I36&gt;50,#REF!,#REF!))))*I36</f>
        <v>#REF!</v>
      </c>
      <c r="Z36" s="569" t="e">
        <f>IF(J36&gt;200,#REF!,IF('FCL3aVR=0'!J36&gt;150,#REF!,IF('FCL3aVR=0'!J36&gt;100,#REF!,IF('FCL3aVR=0'!J36&gt;50,#REF!,#REF!))))*J36</f>
        <v>#REF!</v>
      </c>
      <c r="AA36" s="569" t="e">
        <f t="shared" si="0"/>
        <v>#REF!</v>
      </c>
      <c r="AB36" s="569">
        <f t="shared" si="1"/>
        <v>0</v>
      </c>
      <c r="AC36" s="569" t="e">
        <f t="shared" si="2"/>
        <v>#REF!</v>
      </c>
      <c r="AD36" s="569" t="e">
        <f t="shared" si="19"/>
        <v>#REF!</v>
      </c>
      <c r="AE36" s="569" t="e">
        <f t="shared" si="3"/>
        <v>#REF!</v>
      </c>
      <c r="AF36" s="569">
        <f t="shared" si="4"/>
        <v>0</v>
      </c>
      <c r="AG36" s="569" t="e">
        <f t="shared" si="5"/>
        <v>#REF!</v>
      </c>
      <c r="AH36" s="569" t="e">
        <f t="shared" si="20"/>
        <v>#REF!</v>
      </c>
      <c r="AI36" s="569" t="e">
        <f t="shared" si="6"/>
        <v>#REF!</v>
      </c>
      <c r="AJ36" s="569" t="e">
        <f t="shared" si="7"/>
        <v>#REF!</v>
      </c>
      <c r="AK36" s="569" t="e">
        <f t="shared" si="8"/>
        <v>#REF!</v>
      </c>
      <c r="AL36" s="569" t="e">
        <f t="shared" si="21"/>
        <v>#REF!</v>
      </c>
      <c r="AM36" s="569" t="e">
        <f t="shared" si="9"/>
        <v>#REF!</v>
      </c>
      <c r="AN36" s="569" t="e">
        <f t="shared" si="10"/>
        <v>#REF!</v>
      </c>
      <c r="AO36" s="569" t="e">
        <f t="shared" si="11"/>
        <v>#REF!</v>
      </c>
      <c r="AP36" s="569" t="e">
        <f t="shared" si="22"/>
        <v>#REF!</v>
      </c>
      <c r="AQ36" s="569" t="e">
        <f t="shared" si="12"/>
        <v>#REF!</v>
      </c>
      <c r="AR36" s="569" t="e">
        <f t="shared" si="23"/>
        <v>#REF!</v>
      </c>
      <c r="AS36" s="570">
        <v>31</v>
      </c>
      <c r="AT36" s="114" t="e">
        <f t="shared" si="13"/>
        <v>#REF!</v>
      </c>
      <c r="AU36" s="114" t="e">
        <f t="shared" si="14"/>
        <v>#REF!</v>
      </c>
      <c r="AV36" s="114" t="e">
        <f t="shared" si="15"/>
        <v>#REF!</v>
      </c>
      <c r="AW36" s="114" t="e">
        <f t="shared" si="16"/>
        <v>#REF!</v>
      </c>
      <c r="AX36" s="557" t="e">
        <f t="shared" si="17"/>
        <v>#REF!</v>
      </c>
    </row>
    <row r="37" spans="1:50">
      <c r="B37" s="570">
        <v>32</v>
      </c>
      <c r="C37" s="570"/>
      <c r="D37" s="570"/>
      <c r="E37" s="570"/>
      <c r="F37" s="570"/>
      <c r="G37" s="570" t="e">
        <f t="shared" si="18"/>
        <v>#REF!</v>
      </c>
      <c r="H37" s="570">
        <f t="shared" si="26"/>
        <v>209</v>
      </c>
      <c r="I37" s="570">
        <f t="shared" si="26"/>
        <v>25</v>
      </c>
      <c r="J37" s="570">
        <f t="shared" si="26"/>
        <v>4</v>
      </c>
      <c r="K37" s="570">
        <f t="shared" si="24"/>
        <v>238</v>
      </c>
      <c r="L37" s="569" t="e">
        <f>IF(K37&gt;200,#REF!,IF('FCL3aVR=0'!K37&gt;150,#REF!,IF(K37&gt;100,#REF!,IF('FCL3aVR=0'!K37&gt;50,#REF!,#REF!))))*K37*$E$1</f>
        <v>#REF!</v>
      </c>
      <c r="M37" s="569" t="e">
        <f>IF(H37&gt;200,#REF!,IF('FCL3aVR=0'!H37&gt;150,#REF!,IF(H37&gt;100,#REF!,IF('FCL3aVR=0'!H37&gt;50,#REF!,#REF!))))*H37*$E$1</f>
        <v>#REF!</v>
      </c>
      <c r="N37" s="569" t="e">
        <f>IF(I37&gt;200,#REF!,IF('FCL3aVR=0'!I37&gt;150,#REF!,IF(I37&gt;100,#REF!,IF('FCL3aVR=0'!I37&gt;50,#REF!,#REF!))))*I37*$E$1</f>
        <v>#REF!</v>
      </c>
      <c r="O37" s="569" t="e">
        <f>IF(J37&gt;200,#REF!,IF('FCL3aVR=0'!J37&gt;150,#REF!,IF(J37&gt;100,#REF!,IF('FCL3aVR=0'!J37&gt;50,#REF!,#REF!))))*J37*$E$1</f>
        <v>#REF!</v>
      </c>
      <c r="P37" s="569">
        <f>+IF(K37&gt;200,S_!$F$5,IF('FCL3aVR=0'!K37&gt;150,S_!#REF!,IF('FCL3aVR=0'!K37&gt;100,S_!#REF!,IF('FCL3aVR=0'!K37&gt;50,S_!#REF!,S_!#REF!))))*K37*$E$1</f>
        <v>0</v>
      </c>
      <c r="Q37" s="569" t="e">
        <f>(H37*S_!#REF!+S_!#REF!*'FCL3aVR=0'!J37+'FCL3aVR=0'!I37*S_!#REF!)*$E$1</f>
        <v>#REF!</v>
      </c>
      <c r="R37" s="569"/>
      <c r="S37" s="569"/>
      <c r="T37" s="569"/>
      <c r="U37" s="569" t="e">
        <f>IF(H37&gt;200,#REF!,IF('FCL3aVR=0'!H37&gt;150,#REF!,IF('FCL3aVR=0'!H37&gt;100,#REF!,IF('FCL3aVR=0'!H37&gt;50,#REF!,#REF!))))*H37</f>
        <v>#REF!</v>
      </c>
      <c r="V37" s="569" t="e">
        <f>IF(I37&gt;200,#REF!,IF('FCL3aVR=0'!I37&gt;150,#REF!,IF('FCL3aVR=0'!I37&gt;100,#REF!,IF('FCL3aVR=0'!I37&gt;50,#REF!,#REF!))))*I37</f>
        <v>#REF!</v>
      </c>
      <c r="W37" s="569" t="e">
        <f>IF(J37&gt;200,#REF!,IF('FCL3aVR=0'!J37&gt;150,#REF!,IF('FCL3aVR=0'!J37&gt;100,#REF!,IF('FCL3aVR=0'!J37&gt;50,#REF!,#REF!))))*J37</f>
        <v>#REF!</v>
      </c>
      <c r="X37" s="569" t="e">
        <f>IF(H37&gt;200,#REF!,IF('FCL3aVR=0'!H37&gt;150,#REF!,IF('FCL3aVR=0'!H37&gt;100,#REF!,IF('FCL3aVR=0'!H37&gt;50,#REF!,#REF!))))*H37</f>
        <v>#REF!</v>
      </c>
      <c r="Y37" s="569" t="e">
        <f>IF(I37&gt;200,#REF!,IF('FCL3aVR=0'!I37&gt;150,#REF!,IF('FCL3aVR=0'!I37&gt;100,#REF!,IF('FCL3aVR=0'!I37&gt;50,#REF!,#REF!))))*I37</f>
        <v>#REF!</v>
      </c>
      <c r="Z37" s="569" t="e">
        <f>IF(J37&gt;200,#REF!,IF('FCL3aVR=0'!J37&gt;150,#REF!,IF('FCL3aVR=0'!J37&gt;100,#REF!,IF('FCL3aVR=0'!J37&gt;50,#REF!,#REF!))))*J37</f>
        <v>#REF!</v>
      </c>
      <c r="AA37" s="569" t="e">
        <f t="shared" si="0"/>
        <v>#REF!</v>
      </c>
      <c r="AB37" s="569">
        <f t="shared" si="1"/>
        <v>0</v>
      </c>
      <c r="AC37" s="569" t="e">
        <f t="shared" si="2"/>
        <v>#REF!</v>
      </c>
      <c r="AD37" s="569" t="e">
        <f t="shared" si="19"/>
        <v>#REF!</v>
      </c>
      <c r="AE37" s="569" t="e">
        <f t="shared" si="3"/>
        <v>#REF!</v>
      </c>
      <c r="AF37" s="569">
        <f t="shared" si="4"/>
        <v>0</v>
      </c>
      <c r="AG37" s="569" t="e">
        <f t="shared" si="5"/>
        <v>#REF!</v>
      </c>
      <c r="AH37" s="569" t="e">
        <f t="shared" si="20"/>
        <v>#REF!</v>
      </c>
      <c r="AI37" s="569" t="e">
        <f t="shared" si="6"/>
        <v>#REF!</v>
      </c>
      <c r="AJ37" s="569" t="e">
        <f t="shared" si="7"/>
        <v>#REF!</v>
      </c>
      <c r="AK37" s="569" t="e">
        <f t="shared" si="8"/>
        <v>#REF!</v>
      </c>
      <c r="AL37" s="569" t="e">
        <f t="shared" si="21"/>
        <v>#REF!</v>
      </c>
      <c r="AM37" s="569" t="e">
        <f t="shared" si="9"/>
        <v>#REF!</v>
      </c>
      <c r="AN37" s="569" t="e">
        <f t="shared" si="10"/>
        <v>#REF!</v>
      </c>
      <c r="AO37" s="569" t="e">
        <f t="shared" si="11"/>
        <v>#REF!</v>
      </c>
      <c r="AP37" s="569" t="e">
        <f t="shared" si="22"/>
        <v>#REF!</v>
      </c>
      <c r="AQ37" s="569" t="e">
        <f t="shared" si="12"/>
        <v>#REF!</v>
      </c>
      <c r="AR37" s="569" t="e">
        <f t="shared" si="23"/>
        <v>#REF!</v>
      </c>
      <c r="AS37" s="570">
        <v>32</v>
      </c>
      <c r="AT37" s="114" t="e">
        <f t="shared" si="13"/>
        <v>#REF!</v>
      </c>
      <c r="AU37" s="114" t="e">
        <f t="shared" si="14"/>
        <v>#REF!</v>
      </c>
      <c r="AV37" s="114" t="e">
        <f t="shared" si="15"/>
        <v>#REF!</v>
      </c>
      <c r="AW37" s="114" t="e">
        <f t="shared" si="16"/>
        <v>#REF!</v>
      </c>
      <c r="AX37" s="557" t="e">
        <f t="shared" si="17"/>
        <v>#REF!</v>
      </c>
    </row>
    <row r="38" spans="1:50">
      <c r="B38" s="570">
        <v>33</v>
      </c>
      <c r="C38" s="570"/>
      <c r="D38" s="570"/>
      <c r="E38" s="570"/>
      <c r="F38" s="570"/>
      <c r="G38" s="570" t="e">
        <f t="shared" si="18"/>
        <v>#REF!</v>
      </c>
      <c r="H38" s="570">
        <f t="shared" si="26"/>
        <v>209</v>
      </c>
      <c r="I38" s="570">
        <f t="shared" si="26"/>
        <v>25</v>
      </c>
      <c r="J38" s="570">
        <f t="shared" si="26"/>
        <v>4</v>
      </c>
      <c r="K38" s="570">
        <f t="shared" si="24"/>
        <v>238</v>
      </c>
      <c r="L38" s="569" t="e">
        <f>IF(K38&gt;200,#REF!,IF('FCL3aVR=0'!K38&gt;150,#REF!,IF(K38&gt;100,#REF!,IF('FCL3aVR=0'!K38&gt;50,#REF!,#REF!))))*K38*$E$1</f>
        <v>#REF!</v>
      </c>
      <c r="M38" s="569" t="e">
        <f>IF(H38&gt;200,#REF!,IF('FCL3aVR=0'!H38&gt;150,#REF!,IF(H38&gt;100,#REF!,IF('FCL3aVR=0'!H38&gt;50,#REF!,#REF!))))*H38*$E$1</f>
        <v>#REF!</v>
      </c>
      <c r="N38" s="569" t="e">
        <f>IF(I38&gt;200,#REF!,IF('FCL3aVR=0'!I38&gt;150,#REF!,IF(I38&gt;100,#REF!,IF('FCL3aVR=0'!I38&gt;50,#REF!,#REF!))))*I38*$E$1</f>
        <v>#REF!</v>
      </c>
      <c r="O38" s="569" t="e">
        <f>IF(J38&gt;200,#REF!,IF('FCL3aVR=0'!J38&gt;150,#REF!,IF(J38&gt;100,#REF!,IF('FCL3aVR=0'!J38&gt;50,#REF!,#REF!))))*J38*$E$1</f>
        <v>#REF!</v>
      </c>
      <c r="P38" s="569">
        <f>+IF(K38&gt;200,S_!$F$5,IF('FCL3aVR=0'!K38&gt;150,S_!#REF!,IF('FCL3aVR=0'!K38&gt;100,S_!#REF!,IF('FCL3aVR=0'!K38&gt;50,S_!#REF!,S_!#REF!))))*K38*$E$1</f>
        <v>0</v>
      </c>
      <c r="Q38" s="569" t="e">
        <f>(H38*S_!#REF!+S_!#REF!*'FCL3aVR=0'!J38+'FCL3aVR=0'!I38*S_!#REF!)*$E$1</f>
        <v>#REF!</v>
      </c>
      <c r="R38" s="569"/>
      <c r="S38" s="569"/>
      <c r="T38" s="569"/>
      <c r="U38" s="569" t="e">
        <f>IF(H38&gt;200,#REF!,IF('FCL3aVR=0'!H38&gt;150,#REF!,IF('FCL3aVR=0'!H38&gt;100,#REF!,IF('FCL3aVR=0'!H38&gt;50,#REF!,#REF!))))*H38</f>
        <v>#REF!</v>
      </c>
      <c r="V38" s="569" t="e">
        <f>IF(I38&gt;200,#REF!,IF('FCL3aVR=0'!I38&gt;150,#REF!,IF('FCL3aVR=0'!I38&gt;100,#REF!,IF('FCL3aVR=0'!I38&gt;50,#REF!,#REF!))))*I38</f>
        <v>#REF!</v>
      </c>
      <c r="W38" s="569" t="e">
        <f>IF(J38&gt;200,#REF!,IF('FCL3aVR=0'!J38&gt;150,#REF!,IF('FCL3aVR=0'!J38&gt;100,#REF!,IF('FCL3aVR=0'!J38&gt;50,#REF!,#REF!))))*J38</f>
        <v>#REF!</v>
      </c>
      <c r="X38" s="569" t="e">
        <f>IF(H38&gt;200,#REF!,IF('FCL3aVR=0'!H38&gt;150,#REF!,IF('FCL3aVR=0'!H38&gt;100,#REF!,IF('FCL3aVR=0'!H38&gt;50,#REF!,#REF!))))*H38</f>
        <v>#REF!</v>
      </c>
      <c r="Y38" s="569" t="e">
        <f>IF(I38&gt;200,#REF!,IF('FCL3aVR=0'!I38&gt;150,#REF!,IF('FCL3aVR=0'!I38&gt;100,#REF!,IF('FCL3aVR=0'!I38&gt;50,#REF!,#REF!))))*I38</f>
        <v>#REF!</v>
      </c>
      <c r="Z38" s="569" t="e">
        <f>IF(J38&gt;200,#REF!,IF('FCL3aVR=0'!J38&gt;150,#REF!,IF('FCL3aVR=0'!J38&gt;100,#REF!,IF('FCL3aVR=0'!J38&gt;50,#REF!,#REF!))))*J38</f>
        <v>#REF!</v>
      </c>
      <c r="AA38" s="569" t="e">
        <f t="shared" si="0"/>
        <v>#REF!</v>
      </c>
      <c r="AB38" s="569">
        <f t="shared" si="1"/>
        <v>0</v>
      </c>
      <c r="AC38" s="569" t="e">
        <f t="shared" si="2"/>
        <v>#REF!</v>
      </c>
      <c r="AD38" s="569" t="e">
        <f t="shared" si="19"/>
        <v>#REF!</v>
      </c>
      <c r="AE38" s="569" t="e">
        <f t="shared" si="3"/>
        <v>#REF!</v>
      </c>
      <c r="AF38" s="569">
        <f t="shared" si="4"/>
        <v>0</v>
      </c>
      <c r="AG38" s="569" t="e">
        <f t="shared" si="5"/>
        <v>#REF!</v>
      </c>
      <c r="AH38" s="569" t="e">
        <f t="shared" si="20"/>
        <v>#REF!</v>
      </c>
      <c r="AI38" s="569" t="e">
        <f t="shared" si="6"/>
        <v>#REF!</v>
      </c>
      <c r="AJ38" s="569" t="e">
        <f t="shared" si="7"/>
        <v>#REF!</v>
      </c>
      <c r="AK38" s="569" t="e">
        <f t="shared" si="8"/>
        <v>#REF!</v>
      </c>
      <c r="AL38" s="569" t="e">
        <f t="shared" si="21"/>
        <v>#REF!</v>
      </c>
      <c r="AM38" s="569" t="e">
        <f t="shared" si="9"/>
        <v>#REF!</v>
      </c>
      <c r="AN38" s="569" t="e">
        <f t="shared" si="10"/>
        <v>#REF!</v>
      </c>
      <c r="AO38" s="569" t="e">
        <f t="shared" si="11"/>
        <v>#REF!</v>
      </c>
      <c r="AP38" s="569" t="e">
        <f t="shared" si="22"/>
        <v>#REF!</v>
      </c>
      <c r="AQ38" s="569" t="e">
        <f t="shared" si="12"/>
        <v>#REF!</v>
      </c>
      <c r="AR38" s="569" t="e">
        <f t="shared" si="23"/>
        <v>#REF!</v>
      </c>
      <c r="AS38" s="570">
        <v>33</v>
      </c>
      <c r="AT38" s="114" t="e">
        <f t="shared" si="13"/>
        <v>#REF!</v>
      </c>
      <c r="AU38" s="114" t="e">
        <f t="shared" si="14"/>
        <v>#REF!</v>
      </c>
      <c r="AV38" s="114" t="e">
        <f t="shared" si="15"/>
        <v>#REF!</v>
      </c>
      <c r="AW38" s="114" t="e">
        <f t="shared" si="16"/>
        <v>#REF!</v>
      </c>
      <c r="AX38" s="557" t="e">
        <f t="shared" si="17"/>
        <v>#REF!</v>
      </c>
    </row>
    <row r="39" spans="1:50">
      <c r="B39" s="570">
        <v>34</v>
      </c>
      <c r="C39" s="570"/>
      <c r="D39" s="570"/>
      <c r="E39" s="570"/>
      <c r="F39" s="570"/>
      <c r="G39" s="570" t="e">
        <f t="shared" si="18"/>
        <v>#REF!</v>
      </c>
      <c r="H39" s="570">
        <f t="shared" si="26"/>
        <v>209</v>
      </c>
      <c r="I39" s="570">
        <f t="shared" si="26"/>
        <v>25</v>
      </c>
      <c r="J39" s="570">
        <f t="shared" si="26"/>
        <v>4</v>
      </c>
      <c r="K39" s="570">
        <f t="shared" si="24"/>
        <v>238</v>
      </c>
      <c r="L39" s="569" t="e">
        <f>IF(K39&gt;200,#REF!,IF('FCL3aVR=0'!K39&gt;150,#REF!,IF(K39&gt;100,#REF!,IF('FCL3aVR=0'!K39&gt;50,#REF!,#REF!))))*K39*$E$1</f>
        <v>#REF!</v>
      </c>
      <c r="M39" s="569" t="e">
        <f>IF(H39&gt;200,#REF!,IF('FCL3aVR=0'!H39&gt;150,#REF!,IF(H39&gt;100,#REF!,IF('FCL3aVR=0'!H39&gt;50,#REF!,#REF!))))*H39*$E$1</f>
        <v>#REF!</v>
      </c>
      <c r="N39" s="569" t="e">
        <f>IF(I39&gt;200,#REF!,IF('FCL3aVR=0'!I39&gt;150,#REF!,IF(I39&gt;100,#REF!,IF('FCL3aVR=0'!I39&gt;50,#REF!,#REF!))))*I39*$E$1</f>
        <v>#REF!</v>
      </c>
      <c r="O39" s="569" t="e">
        <f>IF(J39&gt;200,#REF!,IF('FCL3aVR=0'!J39&gt;150,#REF!,IF(J39&gt;100,#REF!,IF('FCL3aVR=0'!J39&gt;50,#REF!,#REF!))))*J39*$E$1</f>
        <v>#REF!</v>
      </c>
      <c r="P39" s="569">
        <f>+IF(K39&gt;200,S_!$F$5,IF('FCL3aVR=0'!K39&gt;150,S_!#REF!,IF('FCL3aVR=0'!K39&gt;100,S_!#REF!,IF('FCL3aVR=0'!K39&gt;50,S_!#REF!,S_!#REF!))))*K39*$E$1</f>
        <v>0</v>
      </c>
      <c r="Q39" s="569" t="e">
        <f>(H39*S_!#REF!+S_!#REF!*'FCL3aVR=0'!J39+'FCL3aVR=0'!I39*S_!#REF!)*$E$1</f>
        <v>#REF!</v>
      </c>
      <c r="R39" s="569"/>
      <c r="S39" s="569"/>
      <c r="T39" s="569"/>
      <c r="U39" s="569" t="e">
        <f>IF(H39&gt;200,#REF!,IF('FCL3aVR=0'!H39&gt;150,#REF!,IF('FCL3aVR=0'!H39&gt;100,#REF!,IF('FCL3aVR=0'!H39&gt;50,#REF!,#REF!))))*H39</f>
        <v>#REF!</v>
      </c>
      <c r="V39" s="569" t="e">
        <f>IF(I39&gt;200,#REF!,IF('FCL3aVR=0'!I39&gt;150,#REF!,IF('FCL3aVR=0'!I39&gt;100,#REF!,IF('FCL3aVR=0'!I39&gt;50,#REF!,#REF!))))*I39</f>
        <v>#REF!</v>
      </c>
      <c r="W39" s="569" t="e">
        <f>IF(J39&gt;200,#REF!,IF('FCL3aVR=0'!J39&gt;150,#REF!,IF('FCL3aVR=0'!J39&gt;100,#REF!,IF('FCL3aVR=0'!J39&gt;50,#REF!,#REF!))))*J39</f>
        <v>#REF!</v>
      </c>
      <c r="X39" s="569" t="e">
        <f>IF(H39&gt;200,#REF!,IF('FCL3aVR=0'!H39&gt;150,#REF!,IF('FCL3aVR=0'!H39&gt;100,#REF!,IF('FCL3aVR=0'!H39&gt;50,#REF!,#REF!))))*H39</f>
        <v>#REF!</v>
      </c>
      <c r="Y39" s="569" t="e">
        <f>IF(I39&gt;200,#REF!,IF('FCL3aVR=0'!I39&gt;150,#REF!,IF('FCL3aVR=0'!I39&gt;100,#REF!,IF('FCL3aVR=0'!I39&gt;50,#REF!,#REF!))))*I39</f>
        <v>#REF!</v>
      </c>
      <c r="Z39" s="569" t="e">
        <f>IF(J39&gt;200,#REF!,IF('FCL3aVR=0'!J39&gt;150,#REF!,IF('FCL3aVR=0'!J39&gt;100,#REF!,IF('FCL3aVR=0'!J39&gt;50,#REF!,#REF!))))*J39</f>
        <v>#REF!</v>
      </c>
      <c r="AA39" s="569" t="e">
        <f t="shared" si="0"/>
        <v>#REF!</v>
      </c>
      <c r="AB39" s="569">
        <f t="shared" si="1"/>
        <v>0</v>
      </c>
      <c r="AC39" s="569" t="e">
        <f t="shared" si="2"/>
        <v>#REF!</v>
      </c>
      <c r="AD39" s="569" t="e">
        <f t="shared" si="19"/>
        <v>#REF!</v>
      </c>
      <c r="AE39" s="569" t="e">
        <f t="shared" si="3"/>
        <v>#REF!</v>
      </c>
      <c r="AF39" s="569">
        <f t="shared" si="4"/>
        <v>0</v>
      </c>
      <c r="AG39" s="569" t="e">
        <f t="shared" si="5"/>
        <v>#REF!</v>
      </c>
      <c r="AH39" s="569" t="e">
        <f t="shared" si="20"/>
        <v>#REF!</v>
      </c>
      <c r="AI39" s="569" t="e">
        <f t="shared" si="6"/>
        <v>#REF!</v>
      </c>
      <c r="AJ39" s="569" t="e">
        <f t="shared" si="7"/>
        <v>#REF!</v>
      </c>
      <c r="AK39" s="569" t="e">
        <f t="shared" si="8"/>
        <v>#REF!</v>
      </c>
      <c r="AL39" s="569" t="e">
        <f t="shared" si="21"/>
        <v>#REF!</v>
      </c>
      <c r="AM39" s="569" t="e">
        <f t="shared" si="9"/>
        <v>#REF!</v>
      </c>
      <c r="AN39" s="569" t="e">
        <f t="shared" si="10"/>
        <v>#REF!</v>
      </c>
      <c r="AO39" s="569" t="e">
        <f t="shared" si="11"/>
        <v>#REF!</v>
      </c>
      <c r="AP39" s="569" t="e">
        <f t="shared" si="22"/>
        <v>#REF!</v>
      </c>
      <c r="AQ39" s="569" t="e">
        <f t="shared" si="12"/>
        <v>#REF!</v>
      </c>
      <c r="AR39" s="569" t="e">
        <f t="shared" si="23"/>
        <v>#REF!</v>
      </c>
      <c r="AS39" s="570">
        <v>34</v>
      </c>
      <c r="AT39" s="114" t="e">
        <f t="shared" si="13"/>
        <v>#REF!</v>
      </c>
      <c r="AU39" s="114" t="e">
        <f t="shared" si="14"/>
        <v>#REF!</v>
      </c>
      <c r="AV39" s="114" t="e">
        <f t="shared" si="15"/>
        <v>#REF!</v>
      </c>
      <c r="AW39" s="114" t="e">
        <f t="shared" si="16"/>
        <v>#REF!</v>
      </c>
      <c r="AX39" s="557" t="e">
        <f t="shared" si="17"/>
        <v>#REF!</v>
      </c>
    </row>
    <row r="40" spans="1:50">
      <c r="B40" s="570">
        <v>35</v>
      </c>
      <c r="C40" s="570"/>
      <c r="D40" s="570"/>
      <c r="E40" s="570"/>
      <c r="F40" s="570"/>
      <c r="G40" s="570" t="e">
        <f t="shared" si="18"/>
        <v>#REF!</v>
      </c>
      <c r="H40" s="570">
        <f t="shared" si="26"/>
        <v>209</v>
      </c>
      <c r="I40" s="570">
        <f t="shared" si="26"/>
        <v>25</v>
      </c>
      <c r="J40" s="570">
        <f t="shared" si="26"/>
        <v>4</v>
      </c>
      <c r="K40" s="570">
        <f t="shared" si="24"/>
        <v>238</v>
      </c>
      <c r="L40" s="569" t="e">
        <f>IF(K40&gt;200,#REF!,IF('FCL3aVR=0'!K40&gt;150,#REF!,IF(K40&gt;100,#REF!,IF('FCL3aVR=0'!K40&gt;50,#REF!,#REF!))))*K40*$E$1</f>
        <v>#REF!</v>
      </c>
      <c r="M40" s="569" t="e">
        <f>IF(H40&gt;200,#REF!,IF('FCL3aVR=0'!H40&gt;150,#REF!,IF(H40&gt;100,#REF!,IF('FCL3aVR=0'!H40&gt;50,#REF!,#REF!))))*H40*$E$1</f>
        <v>#REF!</v>
      </c>
      <c r="N40" s="569" t="e">
        <f>IF(I40&gt;200,#REF!,IF('FCL3aVR=0'!I40&gt;150,#REF!,IF(I40&gt;100,#REF!,IF('FCL3aVR=0'!I40&gt;50,#REF!,#REF!))))*I40*$E$1</f>
        <v>#REF!</v>
      </c>
      <c r="O40" s="569" t="e">
        <f>IF(J40&gt;200,#REF!,IF('FCL3aVR=0'!J40&gt;150,#REF!,IF(J40&gt;100,#REF!,IF('FCL3aVR=0'!J40&gt;50,#REF!,#REF!))))*J40*$E$1</f>
        <v>#REF!</v>
      </c>
      <c r="P40" s="569">
        <f>+IF(K40&gt;200,S_!$F$5,IF('FCL3aVR=0'!K40&gt;150,S_!#REF!,IF('FCL3aVR=0'!K40&gt;100,S_!#REF!,IF('FCL3aVR=0'!K40&gt;50,S_!#REF!,S_!#REF!))))*K40*$E$1</f>
        <v>0</v>
      </c>
      <c r="Q40" s="569" t="e">
        <f>(H40*S_!#REF!+S_!#REF!*'FCL3aVR=0'!J40+'FCL3aVR=0'!I40*S_!#REF!)*$E$1</f>
        <v>#REF!</v>
      </c>
      <c r="R40" s="569"/>
      <c r="S40" s="569"/>
      <c r="T40" s="569"/>
      <c r="U40" s="569" t="e">
        <f>IF(H40&gt;200,#REF!,IF('FCL3aVR=0'!H40&gt;150,#REF!,IF('FCL3aVR=0'!H40&gt;100,#REF!,IF('FCL3aVR=0'!H40&gt;50,#REF!,#REF!))))*H40</f>
        <v>#REF!</v>
      </c>
      <c r="V40" s="569" t="e">
        <f>IF(I40&gt;200,#REF!,IF('FCL3aVR=0'!I40&gt;150,#REF!,IF('FCL3aVR=0'!I40&gt;100,#REF!,IF('FCL3aVR=0'!I40&gt;50,#REF!,#REF!))))*I40</f>
        <v>#REF!</v>
      </c>
      <c r="W40" s="569" t="e">
        <f>IF(J40&gt;200,#REF!,IF('FCL3aVR=0'!J40&gt;150,#REF!,IF('FCL3aVR=0'!J40&gt;100,#REF!,IF('FCL3aVR=0'!J40&gt;50,#REF!,#REF!))))*J40</f>
        <v>#REF!</v>
      </c>
      <c r="X40" s="569" t="e">
        <f>IF(H40&gt;200,#REF!,IF('FCL3aVR=0'!H40&gt;150,#REF!,IF('FCL3aVR=0'!H40&gt;100,#REF!,IF('FCL3aVR=0'!H40&gt;50,#REF!,#REF!))))*H40</f>
        <v>#REF!</v>
      </c>
      <c r="Y40" s="569" t="e">
        <f>IF(I40&gt;200,#REF!,IF('FCL3aVR=0'!I40&gt;150,#REF!,IF('FCL3aVR=0'!I40&gt;100,#REF!,IF('FCL3aVR=0'!I40&gt;50,#REF!,#REF!))))*I40</f>
        <v>#REF!</v>
      </c>
      <c r="Z40" s="569" t="e">
        <f>IF(J40&gt;200,#REF!,IF('FCL3aVR=0'!J40&gt;150,#REF!,IF('FCL3aVR=0'!J40&gt;100,#REF!,IF('FCL3aVR=0'!J40&gt;50,#REF!,#REF!))))*J40</f>
        <v>#REF!</v>
      </c>
      <c r="AA40" s="569" t="e">
        <f t="shared" si="0"/>
        <v>#REF!</v>
      </c>
      <c r="AB40" s="569">
        <f t="shared" si="1"/>
        <v>0</v>
      </c>
      <c r="AC40" s="569" t="e">
        <f t="shared" si="2"/>
        <v>#REF!</v>
      </c>
      <c r="AD40" s="569" t="e">
        <f t="shared" si="19"/>
        <v>#REF!</v>
      </c>
      <c r="AE40" s="569" t="e">
        <f t="shared" si="3"/>
        <v>#REF!</v>
      </c>
      <c r="AF40" s="569">
        <f t="shared" si="4"/>
        <v>0</v>
      </c>
      <c r="AG40" s="569" t="e">
        <f t="shared" si="5"/>
        <v>#REF!</v>
      </c>
      <c r="AH40" s="569" t="e">
        <f t="shared" si="20"/>
        <v>#REF!</v>
      </c>
      <c r="AI40" s="569" t="e">
        <f t="shared" si="6"/>
        <v>#REF!</v>
      </c>
      <c r="AJ40" s="569" t="e">
        <f t="shared" si="7"/>
        <v>#REF!</v>
      </c>
      <c r="AK40" s="569" t="e">
        <f t="shared" si="8"/>
        <v>#REF!</v>
      </c>
      <c r="AL40" s="569" t="e">
        <f t="shared" si="21"/>
        <v>#REF!</v>
      </c>
      <c r="AM40" s="569" t="e">
        <f t="shared" si="9"/>
        <v>#REF!</v>
      </c>
      <c r="AN40" s="569" t="e">
        <f t="shared" si="10"/>
        <v>#REF!</v>
      </c>
      <c r="AO40" s="569" t="e">
        <f t="shared" si="11"/>
        <v>#REF!</v>
      </c>
      <c r="AP40" s="569" t="e">
        <f t="shared" si="22"/>
        <v>#REF!</v>
      </c>
      <c r="AQ40" s="569" t="e">
        <f t="shared" si="12"/>
        <v>#REF!</v>
      </c>
      <c r="AR40" s="569" t="e">
        <f t="shared" si="23"/>
        <v>#REF!</v>
      </c>
      <c r="AS40" s="570">
        <v>35</v>
      </c>
      <c r="AT40" s="114" t="e">
        <f t="shared" si="13"/>
        <v>#REF!</v>
      </c>
      <c r="AU40" s="114" t="e">
        <f t="shared" si="14"/>
        <v>#REF!</v>
      </c>
      <c r="AV40" s="114" t="e">
        <f t="shared" si="15"/>
        <v>#REF!</v>
      </c>
      <c r="AW40" s="114" t="e">
        <f t="shared" si="16"/>
        <v>#REF!</v>
      </c>
      <c r="AX40" s="557" t="e">
        <f t="shared" si="17"/>
        <v>#REF!</v>
      </c>
    </row>
    <row r="41" spans="1:50">
      <c r="A41" s="700"/>
      <c r="B41" s="701">
        <v>36</v>
      </c>
      <c r="C41" s="701"/>
      <c r="D41" s="701"/>
      <c r="E41" s="701"/>
      <c r="F41" s="701"/>
      <c r="G41" s="701" t="e">
        <f t="shared" si="18"/>
        <v>#REF!</v>
      </c>
      <c r="H41" s="701">
        <f t="shared" ref="H41:J41" si="27">D40+H40</f>
        <v>209</v>
      </c>
      <c r="I41" s="701">
        <f t="shared" si="27"/>
        <v>25</v>
      </c>
      <c r="J41" s="701">
        <f t="shared" si="27"/>
        <v>4</v>
      </c>
      <c r="K41" s="701">
        <f t="shared" si="24"/>
        <v>238</v>
      </c>
      <c r="L41" s="702" t="e">
        <f>IF(K41&gt;200,#REF!,IF('FCL3aVR=0'!K41&gt;150,#REF!,IF(K41&gt;100,#REF!,IF('FCL3aVR=0'!K41&gt;50,#REF!,#REF!))))*K41*$E$1</f>
        <v>#REF!</v>
      </c>
      <c r="M41" s="702" t="e">
        <f>IF(H41&gt;200,#REF!,IF('FCL3aVR=0'!H41&gt;150,#REF!,IF(H41&gt;100,#REF!,IF('FCL3aVR=0'!H41&gt;50,#REF!,#REF!))))*H41*$E$1</f>
        <v>#REF!</v>
      </c>
      <c r="N41" s="702" t="e">
        <f>IF(I41&gt;200,#REF!,IF('FCL3aVR=0'!I41&gt;150,#REF!,IF(I41&gt;100,#REF!,IF('FCL3aVR=0'!I41&gt;50,#REF!,#REF!))))*I41*$E$1</f>
        <v>#REF!</v>
      </c>
      <c r="O41" s="702" t="e">
        <f>IF(J41&gt;200,#REF!,IF('FCL3aVR=0'!J41&gt;150,#REF!,IF(J41&gt;100,#REF!,IF('FCL3aVR=0'!J41&gt;50,#REF!,#REF!))))*J41*$E$1</f>
        <v>#REF!</v>
      </c>
      <c r="P41" s="702">
        <f>+IF(K41&gt;200,S_!$F$5,IF('FCL3aVR=0'!K41&gt;150,S_!#REF!,IF('FCL3aVR=0'!K41&gt;100,S_!#REF!,IF('FCL3aVR=0'!K41&gt;50,S_!#REF!,S_!#REF!))))*K41*$E$1</f>
        <v>0</v>
      </c>
      <c r="Q41" s="702" t="e">
        <f>(H41*S_!#REF!+S_!#REF!*'FCL3aVR=0'!J41+'FCL3aVR=0'!I41*S_!#REF!)*$E$1</f>
        <v>#REF!</v>
      </c>
      <c r="R41" s="702"/>
      <c r="S41" s="702"/>
      <c r="T41" s="702"/>
      <c r="U41" s="702" t="e">
        <f>IF(H41&gt;200,#REF!,IF('FCL3aVR=0'!H41&gt;150,#REF!,IF('FCL3aVR=0'!H41&gt;100,#REF!,IF('FCL3aVR=0'!H41&gt;50,#REF!,#REF!))))*H41</f>
        <v>#REF!</v>
      </c>
      <c r="V41" s="702" t="e">
        <f>IF(I41&gt;200,#REF!,IF('FCL3aVR=0'!I41&gt;150,#REF!,IF('FCL3aVR=0'!I41&gt;100,#REF!,IF('FCL3aVR=0'!I41&gt;50,#REF!,#REF!))))*I41</f>
        <v>#REF!</v>
      </c>
      <c r="W41" s="702" t="e">
        <f>IF(J41&gt;200,#REF!,IF('FCL3aVR=0'!J41&gt;150,#REF!,IF('FCL3aVR=0'!J41&gt;100,#REF!,IF('FCL3aVR=0'!J41&gt;50,#REF!,#REF!))))*J41</f>
        <v>#REF!</v>
      </c>
      <c r="X41" s="702" t="e">
        <f>IF(H41&gt;200,#REF!,IF('FCL3aVR=0'!H41&gt;150,#REF!,IF('FCL3aVR=0'!H41&gt;100,#REF!,IF('FCL3aVR=0'!H41&gt;50,#REF!,#REF!))))*H41</f>
        <v>#REF!</v>
      </c>
      <c r="Y41" s="702" t="e">
        <f>IF(I41&gt;200,#REF!,IF('FCL3aVR=0'!I41&gt;150,#REF!,IF('FCL3aVR=0'!I41&gt;100,#REF!,IF('FCL3aVR=0'!I41&gt;50,#REF!,#REF!))))*I41</f>
        <v>#REF!</v>
      </c>
      <c r="Z41" s="702" t="e">
        <f>IF(J41&gt;200,#REF!,IF('FCL3aVR=0'!J41&gt;150,#REF!,IF('FCL3aVR=0'!J41&gt;100,#REF!,IF('FCL3aVR=0'!J41&gt;50,#REF!,#REF!))))*J41</f>
        <v>#REF!</v>
      </c>
      <c r="AA41" s="702" t="e">
        <f t="shared" si="0"/>
        <v>#REF!</v>
      </c>
      <c r="AB41" s="702">
        <f t="shared" si="1"/>
        <v>0</v>
      </c>
      <c r="AC41" s="702" t="e">
        <f t="shared" si="2"/>
        <v>#REF!</v>
      </c>
      <c r="AD41" s="702" t="e">
        <f t="shared" si="19"/>
        <v>#REF!</v>
      </c>
      <c r="AE41" s="702" t="e">
        <f t="shared" si="3"/>
        <v>#REF!</v>
      </c>
      <c r="AF41" s="702">
        <f t="shared" si="4"/>
        <v>0</v>
      </c>
      <c r="AG41" s="702" t="e">
        <f t="shared" si="5"/>
        <v>#REF!</v>
      </c>
      <c r="AH41" s="702" t="e">
        <f t="shared" si="20"/>
        <v>#REF!</v>
      </c>
      <c r="AI41" s="702" t="e">
        <f t="shared" si="6"/>
        <v>#REF!</v>
      </c>
      <c r="AJ41" s="702" t="e">
        <f t="shared" si="7"/>
        <v>#REF!</v>
      </c>
      <c r="AK41" s="702" t="e">
        <f t="shared" si="8"/>
        <v>#REF!</v>
      </c>
      <c r="AL41" s="669" t="e">
        <f t="shared" si="21"/>
        <v>#REF!</v>
      </c>
      <c r="AM41" s="569" t="e">
        <f t="shared" si="9"/>
        <v>#REF!</v>
      </c>
      <c r="AN41" s="569" t="e">
        <f t="shared" si="10"/>
        <v>#REF!</v>
      </c>
      <c r="AO41" s="669" t="e">
        <f t="shared" si="11"/>
        <v>#REF!</v>
      </c>
      <c r="AP41" s="669" t="e">
        <f t="shared" si="22"/>
        <v>#REF!</v>
      </c>
      <c r="AQ41" s="669" t="e">
        <f t="shared" si="12"/>
        <v>#REF!</v>
      </c>
      <c r="AR41" s="669" t="e">
        <f t="shared" si="23"/>
        <v>#REF!</v>
      </c>
      <c r="AS41" s="668">
        <v>36</v>
      </c>
      <c r="AT41" s="114" t="e">
        <f t="shared" si="13"/>
        <v>#REF!</v>
      </c>
      <c r="AU41" s="114" t="e">
        <f t="shared" si="14"/>
        <v>#REF!</v>
      </c>
      <c r="AV41" s="114" t="e">
        <f t="shared" si="15"/>
        <v>#REF!</v>
      </c>
      <c r="AW41" s="114" t="e">
        <f t="shared" si="16"/>
        <v>#REF!</v>
      </c>
      <c r="AX41" s="557" t="e">
        <f t="shared" si="17"/>
        <v>#REF!</v>
      </c>
    </row>
    <row r="42" spans="1:50">
      <c r="B42" s="670">
        <v>37</v>
      </c>
      <c r="C42" s="670"/>
      <c r="D42" s="670"/>
      <c r="E42" s="670"/>
      <c r="F42" s="670"/>
      <c r="G42" s="670"/>
      <c r="H42" s="670"/>
      <c r="I42" s="670"/>
      <c r="J42" s="670"/>
      <c r="K42" s="670"/>
      <c r="L42" s="671"/>
      <c r="M42" s="671"/>
      <c r="N42" s="671"/>
      <c r="O42" s="671"/>
      <c r="P42" s="671"/>
      <c r="Q42" s="671"/>
      <c r="R42" s="569"/>
      <c r="S42" s="569"/>
      <c r="T42" s="569"/>
      <c r="U42" s="569"/>
      <c r="V42" s="569"/>
      <c r="W42" s="569"/>
      <c r="X42" s="569"/>
      <c r="Y42" s="569"/>
      <c r="Z42" s="569"/>
      <c r="AA42" s="569"/>
      <c r="AB42" s="569"/>
      <c r="AC42" s="569"/>
      <c r="AD42" s="569"/>
      <c r="AE42" s="569"/>
      <c r="AF42" s="569"/>
      <c r="AG42" s="569"/>
      <c r="AH42" s="569"/>
      <c r="AI42" s="569"/>
      <c r="AJ42" s="569"/>
      <c r="AK42" s="569"/>
      <c r="AL42" s="671"/>
      <c r="AM42" s="569">
        <f t="shared" si="9"/>
        <v>0</v>
      </c>
      <c r="AN42" s="569">
        <f t="shared" si="10"/>
        <v>0</v>
      </c>
      <c r="AO42" s="671"/>
      <c r="AP42" s="569"/>
      <c r="AQ42" s="671">
        <f t="shared" si="12"/>
        <v>0</v>
      </c>
      <c r="AR42" s="569"/>
      <c r="AS42" s="570"/>
      <c r="AT42" s="114">
        <f t="shared" si="13"/>
        <v>1</v>
      </c>
      <c r="AU42" s="114">
        <f t="shared" si="14"/>
        <v>1</v>
      </c>
      <c r="AV42" s="114">
        <f t="shared" si="15"/>
        <v>1</v>
      </c>
      <c r="AW42" s="114">
        <f t="shared" si="16"/>
        <v>1</v>
      </c>
      <c r="AX42" s="557">
        <f t="shared" si="17"/>
        <v>0</v>
      </c>
    </row>
    <row r="43" spans="1:50">
      <c r="B43" s="670">
        <v>38</v>
      </c>
      <c r="C43" s="670"/>
      <c r="D43" s="670"/>
      <c r="E43" s="670"/>
      <c r="F43" s="670"/>
      <c r="G43" s="670"/>
      <c r="H43" s="670"/>
      <c r="I43" s="670"/>
      <c r="J43" s="670"/>
      <c r="K43" s="670"/>
      <c r="L43" s="671"/>
      <c r="M43" s="671"/>
      <c r="N43" s="671"/>
      <c r="O43" s="671"/>
      <c r="P43" s="671"/>
      <c r="Q43" s="671"/>
      <c r="R43" s="569"/>
      <c r="S43" s="569"/>
      <c r="T43" s="569"/>
      <c r="U43" s="569"/>
      <c r="V43" s="569"/>
      <c r="W43" s="569"/>
      <c r="X43" s="569"/>
      <c r="Y43" s="569"/>
      <c r="Z43" s="569"/>
      <c r="AA43" s="569"/>
      <c r="AB43" s="569"/>
      <c r="AC43" s="569"/>
      <c r="AD43" s="569"/>
      <c r="AE43" s="569"/>
      <c r="AF43" s="569"/>
      <c r="AG43" s="569"/>
      <c r="AH43" s="569"/>
      <c r="AI43" s="569"/>
      <c r="AJ43" s="569"/>
      <c r="AK43" s="569"/>
      <c r="AL43" s="671"/>
      <c r="AM43" s="569">
        <f t="shared" si="9"/>
        <v>0</v>
      </c>
      <c r="AN43" s="569">
        <f t="shared" si="10"/>
        <v>0</v>
      </c>
      <c r="AO43" s="671"/>
      <c r="AP43" s="569"/>
      <c r="AQ43" s="671">
        <f t="shared" si="12"/>
        <v>0</v>
      </c>
      <c r="AR43" s="569"/>
      <c r="AS43" s="570"/>
      <c r="AT43" s="114">
        <f t="shared" si="13"/>
        <v>1</v>
      </c>
      <c r="AU43" s="114">
        <f t="shared" si="14"/>
        <v>1</v>
      </c>
      <c r="AV43" s="114">
        <f t="shared" si="15"/>
        <v>1</v>
      </c>
      <c r="AW43" s="114">
        <f t="shared" si="16"/>
        <v>1</v>
      </c>
      <c r="AX43" s="557">
        <f t="shared" si="17"/>
        <v>0</v>
      </c>
    </row>
    <row r="44" spans="1:50">
      <c r="B44" s="670">
        <v>39</v>
      </c>
      <c r="C44" s="670"/>
      <c r="D44" s="670"/>
      <c r="E44" s="670"/>
      <c r="F44" s="670"/>
      <c r="G44" s="670"/>
      <c r="H44" s="670"/>
      <c r="I44" s="670"/>
      <c r="J44" s="670"/>
      <c r="K44" s="670"/>
      <c r="L44" s="671"/>
      <c r="M44" s="671"/>
      <c r="N44" s="671"/>
      <c r="O44" s="671"/>
      <c r="P44" s="671"/>
      <c r="Q44" s="671"/>
      <c r="R44" s="569"/>
      <c r="S44" s="569"/>
      <c r="T44" s="569"/>
      <c r="U44" s="569"/>
      <c r="V44" s="569"/>
      <c r="W44" s="569"/>
      <c r="X44" s="569"/>
      <c r="Y44" s="569"/>
      <c r="Z44" s="569"/>
      <c r="AA44" s="569"/>
      <c r="AB44" s="569"/>
      <c r="AC44" s="569"/>
      <c r="AD44" s="569"/>
      <c r="AE44" s="569"/>
      <c r="AF44" s="569"/>
      <c r="AG44" s="569"/>
      <c r="AH44" s="569"/>
      <c r="AI44" s="569"/>
      <c r="AJ44" s="569"/>
      <c r="AK44" s="569"/>
      <c r="AL44" s="671"/>
      <c r="AM44" s="569">
        <f t="shared" si="9"/>
        <v>0</v>
      </c>
      <c r="AN44" s="569">
        <f t="shared" si="10"/>
        <v>0</v>
      </c>
      <c r="AO44" s="671"/>
      <c r="AP44" s="569"/>
      <c r="AQ44" s="671">
        <f t="shared" si="12"/>
        <v>0</v>
      </c>
      <c r="AR44" s="569"/>
      <c r="AS44" s="570"/>
      <c r="AT44" s="114">
        <f t="shared" si="13"/>
        <v>1</v>
      </c>
      <c r="AU44" s="114">
        <f t="shared" si="14"/>
        <v>1</v>
      </c>
      <c r="AV44" s="114">
        <f t="shared" si="15"/>
        <v>1</v>
      </c>
      <c r="AW44" s="114">
        <f t="shared" si="16"/>
        <v>1</v>
      </c>
      <c r="AX44" s="557">
        <f t="shared" si="17"/>
        <v>0</v>
      </c>
    </row>
    <row r="45" spans="1:50">
      <c r="B45" s="670">
        <v>40</v>
      </c>
      <c r="C45" s="670"/>
      <c r="D45" s="670"/>
      <c r="E45" s="670"/>
      <c r="F45" s="670"/>
      <c r="G45" s="670"/>
      <c r="H45" s="670"/>
      <c r="I45" s="670"/>
      <c r="J45" s="670"/>
      <c r="K45" s="670"/>
      <c r="L45" s="671"/>
      <c r="M45" s="671"/>
      <c r="N45" s="671"/>
      <c r="O45" s="671"/>
      <c r="P45" s="671"/>
      <c r="Q45" s="671"/>
      <c r="R45" s="569"/>
      <c r="S45" s="569"/>
      <c r="T45" s="569"/>
      <c r="U45" s="569"/>
      <c r="V45" s="569"/>
      <c r="W45" s="569"/>
      <c r="X45" s="569"/>
      <c r="Y45" s="569"/>
      <c r="Z45" s="569"/>
      <c r="AA45" s="569"/>
      <c r="AB45" s="569"/>
      <c r="AC45" s="569"/>
      <c r="AD45" s="569"/>
      <c r="AE45" s="569"/>
      <c r="AF45" s="569"/>
      <c r="AG45" s="569"/>
      <c r="AH45" s="569"/>
      <c r="AI45" s="569"/>
      <c r="AJ45" s="569"/>
      <c r="AK45" s="569"/>
      <c r="AL45" s="671"/>
      <c r="AM45" s="569">
        <f t="shared" si="9"/>
        <v>0</v>
      </c>
      <c r="AN45" s="569">
        <f t="shared" si="10"/>
        <v>0</v>
      </c>
      <c r="AO45" s="671"/>
      <c r="AP45" s="569"/>
      <c r="AQ45" s="671">
        <f t="shared" si="12"/>
        <v>0</v>
      </c>
      <c r="AR45" s="569"/>
      <c r="AS45" s="570"/>
      <c r="AT45" s="114">
        <f t="shared" si="13"/>
        <v>1</v>
      </c>
      <c r="AU45" s="114">
        <f t="shared" si="14"/>
        <v>1</v>
      </c>
      <c r="AV45" s="114">
        <f t="shared" si="15"/>
        <v>1</v>
      </c>
      <c r="AW45" s="114">
        <f t="shared" si="16"/>
        <v>1</v>
      </c>
      <c r="AX45" s="557">
        <f t="shared" si="17"/>
        <v>0</v>
      </c>
    </row>
    <row r="46" spans="1:50">
      <c r="B46" s="670">
        <v>41</v>
      </c>
      <c r="C46" s="670"/>
      <c r="D46" s="670"/>
      <c r="E46" s="670"/>
      <c r="F46" s="670"/>
      <c r="G46" s="670"/>
      <c r="H46" s="670"/>
      <c r="I46" s="670"/>
      <c r="J46" s="670"/>
      <c r="K46" s="670"/>
      <c r="L46" s="671"/>
      <c r="M46" s="671"/>
      <c r="N46" s="671"/>
      <c r="O46" s="671"/>
      <c r="P46" s="671"/>
      <c r="Q46" s="671"/>
      <c r="R46" s="569"/>
      <c r="S46" s="569"/>
      <c r="T46" s="569"/>
      <c r="U46" s="569"/>
      <c r="V46" s="569"/>
      <c r="W46" s="569"/>
      <c r="X46" s="569"/>
      <c r="Y46" s="569"/>
      <c r="Z46" s="569"/>
      <c r="AA46" s="569"/>
      <c r="AB46" s="569"/>
      <c r="AC46" s="569"/>
      <c r="AD46" s="569"/>
      <c r="AE46" s="569"/>
      <c r="AF46" s="569"/>
      <c r="AG46" s="569"/>
      <c r="AH46" s="569"/>
      <c r="AI46" s="569"/>
      <c r="AJ46" s="569"/>
      <c r="AK46" s="569"/>
      <c r="AL46" s="671"/>
      <c r="AM46" s="569">
        <f t="shared" si="9"/>
        <v>0</v>
      </c>
      <c r="AN46" s="569">
        <f t="shared" si="10"/>
        <v>0</v>
      </c>
      <c r="AO46" s="671"/>
      <c r="AP46" s="569"/>
      <c r="AQ46" s="671">
        <f t="shared" si="12"/>
        <v>0</v>
      </c>
      <c r="AR46" s="569"/>
      <c r="AS46" s="570"/>
      <c r="AT46" s="114">
        <f t="shared" si="13"/>
        <v>1</v>
      </c>
      <c r="AU46" s="114">
        <f t="shared" si="14"/>
        <v>1</v>
      </c>
      <c r="AV46" s="114">
        <f t="shared" si="15"/>
        <v>1</v>
      </c>
      <c r="AW46" s="114">
        <f t="shared" si="16"/>
        <v>1</v>
      </c>
      <c r="AX46" s="557">
        <f t="shared" si="17"/>
        <v>0</v>
      </c>
    </row>
    <row r="47" spans="1:50">
      <c r="B47" s="670">
        <v>42</v>
      </c>
      <c r="C47" s="670"/>
      <c r="D47" s="670"/>
      <c r="E47" s="670"/>
      <c r="F47" s="670"/>
      <c r="G47" s="670"/>
      <c r="H47" s="670"/>
      <c r="I47" s="670"/>
      <c r="J47" s="670"/>
      <c r="K47" s="670"/>
      <c r="L47" s="671"/>
      <c r="M47" s="671"/>
      <c r="N47" s="671"/>
      <c r="O47" s="671"/>
      <c r="P47" s="671"/>
      <c r="Q47" s="671"/>
      <c r="R47" s="569"/>
      <c r="S47" s="569"/>
      <c r="T47" s="569"/>
      <c r="U47" s="569"/>
      <c r="V47" s="569"/>
      <c r="W47" s="569"/>
      <c r="X47" s="569"/>
      <c r="Y47" s="569"/>
      <c r="Z47" s="569"/>
      <c r="AA47" s="569"/>
      <c r="AB47" s="569"/>
      <c r="AC47" s="569"/>
      <c r="AD47" s="569"/>
      <c r="AE47" s="569"/>
      <c r="AF47" s="569"/>
      <c r="AG47" s="569"/>
      <c r="AH47" s="569"/>
      <c r="AI47" s="569"/>
      <c r="AJ47" s="569"/>
      <c r="AK47" s="569"/>
      <c r="AL47" s="671"/>
      <c r="AM47" s="569">
        <f t="shared" si="9"/>
        <v>0</v>
      </c>
      <c r="AN47" s="569">
        <f t="shared" si="10"/>
        <v>0</v>
      </c>
      <c r="AO47" s="671"/>
      <c r="AP47" s="569"/>
      <c r="AQ47" s="671">
        <f t="shared" si="12"/>
        <v>0</v>
      </c>
      <c r="AR47" s="569"/>
      <c r="AS47" s="570"/>
      <c r="AT47" s="114">
        <f t="shared" si="13"/>
        <v>1</v>
      </c>
      <c r="AU47" s="114">
        <f t="shared" si="14"/>
        <v>1</v>
      </c>
      <c r="AV47" s="114">
        <f t="shared" si="15"/>
        <v>1</v>
      </c>
      <c r="AW47" s="114">
        <f t="shared" si="16"/>
        <v>1</v>
      </c>
      <c r="AX47" s="557">
        <f t="shared" si="17"/>
        <v>0</v>
      </c>
    </row>
    <row r="48" spans="1:50">
      <c r="B48" s="670">
        <v>43</v>
      </c>
      <c r="C48" s="670"/>
      <c r="D48" s="670"/>
      <c r="E48" s="670"/>
      <c r="F48" s="670"/>
      <c r="G48" s="670"/>
      <c r="H48" s="670"/>
      <c r="I48" s="670"/>
      <c r="J48" s="670"/>
      <c r="K48" s="670"/>
      <c r="L48" s="671"/>
      <c r="M48" s="671"/>
      <c r="N48" s="671"/>
      <c r="O48" s="671"/>
      <c r="P48" s="671"/>
      <c r="Q48" s="671"/>
      <c r="R48" s="569"/>
      <c r="S48" s="569"/>
      <c r="T48" s="569"/>
      <c r="U48" s="569"/>
      <c r="V48" s="569"/>
      <c r="W48" s="569"/>
      <c r="X48" s="569"/>
      <c r="Y48" s="569"/>
      <c r="Z48" s="569"/>
      <c r="AA48" s="569"/>
      <c r="AB48" s="569"/>
      <c r="AC48" s="569"/>
      <c r="AD48" s="569"/>
      <c r="AE48" s="569"/>
      <c r="AF48" s="569"/>
      <c r="AG48" s="569"/>
      <c r="AH48" s="569"/>
      <c r="AI48" s="569"/>
      <c r="AJ48" s="569"/>
      <c r="AK48" s="569"/>
      <c r="AL48" s="671"/>
      <c r="AM48" s="569">
        <f t="shared" si="9"/>
        <v>0</v>
      </c>
      <c r="AN48" s="569">
        <f t="shared" si="10"/>
        <v>0</v>
      </c>
      <c r="AO48" s="671"/>
      <c r="AP48" s="569"/>
      <c r="AQ48" s="671">
        <f t="shared" si="12"/>
        <v>0</v>
      </c>
      <c r="AR48" s="569"/>
      <c r="AS48" s="570"/>
      <c r="AT48" s="114">
        <f t="shared" si="13"/>
        <v>1</v>
      </c>
      <c r="AU48" s="114">
        <f t="shared" si="14"/>
        <v>1</v>
      </c>
      <c r="AV48" s="114">
        <f t="shared" si="15"/>
        <v>1</v>
      </c>
      <c r="AW48" s="114">
        <f t="shared" si="16"/>
        <v>1</v>
      </c>
      <c r="AX48" s="557">
        <f t="shared" si="17"/>
        <v>0</v>
      </c>
    </row>
    <row r="49" spans="2:50">
      <c r="B49" s="670">
        <v>44</v>
      </c>
      <c r="C49" s="670"/>
      <c r="D49" s="670"/>
      <c r="E49" s="670"/>
      <c r="F49" s="670"/>
      <c r="G49" s="670"/>
      <c r="H49" s="670"/>
      <c r="I49" s="670"/>
      <c r="J49" s="670"/>
      <c r="K49" s="670"/>
      <c r="L49" s="671"/>
      <c r="M49" s="671"/>
      <c r="N49" s="671"/>
      <c r="O49" s="671"/>
      <c r="P49" s="671"/>
      <c r="Q49" s="671"/>
      <c r="R49" s="569"/>
      <c r="S49" s="569"/>
      <c r="T49" s="569"/>
      <c r="U49" s="569"/>
      <c r="V49" s="569"/>
      <c r="W49" s="569"/>
      <c r="X49" s="569"/>
      <c r="Y49" s="569"/>
      <c r="Z49" s="569"/>
      <c r="AA49" s="569"/>
      <c r="AB49" s="569"/>
      <c r="AC49" s="569"/>
      <c r="AD49" s="569"/>
      <c r="AE49" s="569"/>
      <c r="AF49" s="569"/>
      <c r="AG49" s="569"/>
      <c r="AH49" s="569"/>
      <c r="AI49" s="569"/>
      <c r="AJ49" s="569"/>
      <c r="AK49" s="569"/>
      <c r="AL49" s="671"/>
      <c r="AM49" s="569">
        <f t="shared" si="9"/>
        <v>0</v>
      </c>
      <c r="AN49" s="569">
        <f t="shared" si="10"/>
        <v>0</v>
      </c>
      <c r="AO49" s="671"/>
      <c r="AP49" s="569"/>
      <c r="AQ49" s="671">
        <f t="shared" si="12"/>
        <v>0</v>
      </c>
      <c r="AR49" s="569"/>
      <c r="AS49" s="570"/>
      <c r="AT49" s="114">
        <f t="shared" si="13"/>
        <v>1</v>
      </c>
      <c r="AU49" s="114">
        <f t="shared" si="14"/>
        <v>1</v>
      </c>
      <c r="AV49" s="114">
        <f t="shared" si="15"/>
        <v>1</v>
      </c>
      <c r="AW49" s="114">
        <f t="shared" si="16"/>
        <v>1</v>
      </c>
      <c r="AX49" s="557">
        <f t="shared" si="17"/>
        <v>0</v>
      </c>
    </row>
    <row r="50" spans="2:50">
      <c r="B50" s="670">
        <v>45</v>
      </c>
      <c r="C50" s="670"/>
      <c r="D50" s="670"/>
      <c r="E50" s="670"/>
      <c r="F50" s="670"/>
      <c r="G50" s="670"/>
      <c r="H50" s="670"/>
      <c r="I50" s="670"/>
      <c r="J50" s="670"/>
      <c r="K50" s="670"/>
      <c r="L50" s="671"/>
      <c r="M50" s="671"/>
      <c r="N50" s="671"/>
      <c r="O50" s="671"/>
      <c r="P50" s="671"/>
      <c r="Q50" s="671"/>
      <c r="R50" s="569"/>
      <c r="S50" s="569"/>
      <c r="T50" s="569"/>
      <c r="U50" s="569"/>
      <c r="V50" s="569"/>
      <c r="W50" s="569"/>
      <c r="X50" s="569"/>
      <c r="Y50" s="569"/>
      <c r="Z50" s="569"/>
      <c r="AA50" s="569"/>
      <c r="AB50" s="569"/>
      <c r="AC50" s="569"/>
      <c r="AD50" s="569"/>
      <c r="AE50" s="569"/>
      <c r="AF50" s="569"/>
      <c r="AG50" s="569"/>
      <c r="AH50" s="569"/>
      <c r="AI50" s="569"/>
      <c r="AJ50" s="569"/>
      <c r="AK50" s="569"/>
      <c r="AL50" s="671"/>
      <c r="AM50" s="569">
        <f t="shared" si="9"/>
        <v>0</v>
      </c>
      <c r="AN50" s="569">
        <f t="shared" si="10"/>
        <v>0</v>
      </c>
      <c r="AO50" s="671"/>
      <c r="AP50" s="569"/>
      <c r="AQ50" s="671">
        <f t="shared" si="12"/>
        <v>0</v>
      </c>
      <c r="AR50" s="569"/>
      <c r="AS50" s="570"/>
      <c r="AT50" s="114">
        <f t="shared" si="13"/>
        <v>1</v>
      </c>
      <c r="AU50" s="114">
        <f t="shared" si="14"/>
        <v>1</v>
      </c>
      <c r="AV50" s="114">
        <f t="shared" si="15"/>
        <v>1</v>
      </c>
      <c r="AW50" s="114">
        <f t="shared" si="16"/>
        <v>1</v>
      </c>
      <c r="AX50" s="557">
        <f t="shared" si="17"/>
        <v>0</v>
      </c>
    </row>
    <row r="51" spans="2:50">
      <c r="B51" s="670">
        <v>46</v>
      </c>
      <c r="C51" s="670"/>
      <c r="D51" s="670"/>
      <c r="E51" s="670"/>
      <c r="F51" s="670"/>
      <c r="G51" s="670"/>
      <c r="H51" s="670"/>
      <c r="I51" s="670"/>
      <c r="J51" s="670"/>
      <c r="K51" s="670"/>
      <c r="L51" s="671"/>
      <c r="M51" s="671"/>
      <c r="N51" s="671"/>
      <c r="O51" s="671"/>
      <c r="P51" s="671"/>
      <c r="Q51" s="671"/>
      <c r="R51" s="569"/>
      <c r="S51" s="569"/>
      <c r="T51" s="569"/>
      <c r="U51" s="569"/>
      <c r="V51" s="569"/>
      <c r="W51" s="569"/>
      <c r="X51" s="569"/>
      <c r="Y51" s="569"/>
      <c r="Z51" s="569"/>
      <c r="AA51" s="569"/>
      <c r="AB51" s="569"/>
      <c r="AC51" s="569"/>
      <c r="AD51" s="569"/>
      <c r="AE51" s="569"/>
      <c r="AF51" s="569"/>
      <c r="AG51" s="569"/>
      <c r="AH51" s="569"/>
      <c r="AI51" s="569"/>
      <c r="AJ51" s="569"/>
      <c r="AK51" s="569"/>
      <c r="AL51" s="671"/>
      <c r="AM51" s="569">
        <f t="shared" si="9"/>
        <v>0</v>
      </c>
      <c r="AN51" s="569">
        <f t="shared" si="10"/>
        <v>0</v>
      </c>
      <c r="AO51" s="671"/>
      <c r="AP51" s="569"/>
      <c r="AQ51" s="671">
        <f t="shared" si="12"/>
        <v>0</v>
      </c>
      <c r="AR51" s="569"/>
      <c r="AS51" s="570"/>
      <c r="AT51" s="114">
        <f t="shared" si="13"/>
        <v>1</v>
      </c>
      <c r="AU51" s="114">
        <f t="shared" si="14"/>
        <v>1</v>
      </c>
      <c r="AV51" s="114">
        <f t="shared" si="15"/>
        <v>1</v>
      </c>
      <c r="AW51" s="114">
        <f t="shared" si="16"/>
        <v>1</v>
      </c>
      <c r="AX51" s="557">
        <f t="shared" si="17"/>
        <v>0</v>
      </c>
    </row>
    <row r="52" spans="2:50">
      <c r="B52" s="670">
        <v>47</v>
      </c>
      <c r="C52" s="670"/>
      <c r="D52" s="670"/>
      <c r="E52" s="670"/>
      <c r="F52" s="670"/>
      <c r="G52" s="670"/>
      <c r="H52" s="670"/>
      <c r="I52" s="670"/>
      <c r="J52" s="670"/>
      <c r="K52" s="670"/>
      <c r="L52" s="671"/>
      <c r="M52" s="671"/>
      <c r="N52" s="671"/>
      <c r="O52" s="671"/>
      <c r="P52" s="671"/>
      <c r="Q52" s="671"/>
      <c r="R52" s="569"/>
      <c r="S52" s="569"/>
      <c r="T52" s="569"/>
      <c r="U52" s="569"/>
      <c r="V52" s="569"/>
      <c r="W52" s="569"/>
      <c r="X52" s="569"/>
      <c r="Y52" s="569"/>
      <c r="Z52" s="569"/>
      <c r="AA52" s="569"/>
      <c r="AB52" s="569"/>
      <c r="AC52" s="569"/>
      <c r="AD52" s="569"/>
      <c r="AE52" s="569"/>
      <c r="AF52" s="569"/>
      <c r="AG52" s="569"/>
      <c r="AH52" s="569"/>
      <c r="AI52" s="569"/>
      <c r="AJ52" s="569"/>
      <c r="AK52" s="569"/>
      <c r="AL52" s="671"/>
      <c r="AM52" s="569">
        <f t="shared" si="9"/>
        <v>0</v>
      </c>
      <c r="AN52" s="569">
        <f t="shared" si="10"/>
        <v>0</v>
      </c>
      <c r="AO52" s="671"/>
      <c r="AP52" s="569"/>
      <c r="AQ52" s="671">
        <f t="shared" si="12"/>
        <v>0</v>
      </c>
      <c r="AR52" s="569"/>
      <c r="AS52" s="570"/>
      <c r="AT52" s="114">
        <f t="shared" si="13"/>
        <v>1</v>
      </c>
      <c r="AU52" s="114">
        <f t="shared" si="14"/>
        <v>1</v>
      </c>
      <c r="AV52" s="114">
        <f t="shared" si="15"/>
        <v>1</v>
      </c>
      <c r="AW52" s="114">
        <f t="shared" si="16"/>
        <v>1</v>
      </c>
      <c r="AX52" s="557">
        <f t="shared" si="17"/>
        <v>0</v>
      </c>
    </row>
    <row r="53" spans="2:50">
      <c r="B53" s="670">
        <v>48</v>
      </c>
      <c r="C53" s="670"/>
      <c r="D53" s="670"/>
      <c r="E53" s="670"/>
      <c r="F53" s="670"/>
      <c r="G53" s="670"/>
      <c r="H53" s="670"/>
      <c r="I53" s="670"/>
      <c r="J53" s="670"/>
      <c r="K53" s="670"/>
      <c r="L53" s="671"/>
      <c r="M53" s="671"/>
      <c r="N53" s="671"/>
      <c r="O53" s="671"/>
      <c r="P53" s="671"/>
      <c r="Q53" s="671"/>
      <c r="R53" s="569"/>
      <c r="S53" s="569"/>
      <c r="T53" s="569"/>
      <c r="U53" s="569"/>
      <c r="V53" s="569"/>
      <c r="W53" s="569"/>
      <c r="X53" s="569"/>
      <c r="Y53" s="569"/>
      <c r="Z53" s="569"/>
      <c r="AA53" s="569"/>
      <c r="AB53" s="569"/>
      <c r="AC53" s="569"/>
      <c r="AD53" s="569"/>
      <c r="AE53" s="569"/>
      <c r="AF53" s="569"/>
      <c r="AG53" s="569"/>
      <c r="AH53" s="569"/>
      <c r="AI53" s="569"/>
      <c r="AJ53" s="569"/>
      <c r="AK53" s="569"/>
      <c r="AL53" s="671"/>
      <c r="AM53" s="569">
        <f t="shared" si="9"/>
        <v>0</v>
      </c>
      <c r="AN53" s="569">
        <f t="shared" si="10"/>
        <v>0</v>
      </c>
      <c r="AO53" s="671"/>
      <c r="AP53" s="569"/>
      <c r="AQ53" s="671">
        <f t="shared" si="12"/>
        <v>0</v>
      </c>
      <c r="AR53" s="569"/>
      <c r="AS53" s="570"/>
      <c r="AT53" s="114">
        <f t="shared" si="13"/>
        <v>1</v>
      </c>
      <c r="AU53" s="114">
        <f t="shared" si="14"/>
        <v>1</v>
      </c>
      <c r="AV53" s="114">
        <f t="shared" si="15"/>
        <v>1</v>
      </c>
      <c r="AW53" s="114">
        <f t="shared" si="16"/>
        <v>1</v>
      </c>
      <c r="AX53" s="557">
        <f t="shared" si="17"/>
        <v>0</v>
      </c>
    </row>
    <row r="54" spans="2:50">
      <c r="B54" s="670">
        <v>49</v>
      </c>
      <c r="C54" s="670"/>
      <c r="D54" s="670"/>
      <c r="E54" s="670"/>
      <c r="F54" s="670"/>
      <c r="G54" s="670"/>
      <c r="H54" s="670"/>
      <c r="I54" s="670"/>
      <c r="J54" s="670"/>
      <c r="K54" s="670"/>
      <c r="L54" s="671"/>
      <c r="M54" s="671"/>
      <c r="N54" s="671"/>
      <c r="O54" s="671"/>
      <c r="P54" s="671"/>
      <c r="Q54" s="671"/>
      <c r="R54" s="569"/>
      <c r="S54" s="569"/>
      <c r="T54" s="569"/>
      <c r="U54" s="569"/>
      <c r="V54" s="569"/>
      <c r="W54" s="569"/>
      <c r="X54" s="569"/>
      <c r="Y54" s="569"/>
      <c r="Z54" s="569"/>
      <c r="AA54" s="569"/>
      <c r="AB54" s="569"/>
      <c r="AC54" s="569"/>
      <c r="AD54" s="569"/>
      <c r="AE54" s="569"/>
      <c r="AF54" s="569"/>
      <c r="AG54" s="569"/>
      <c r="AH54" s="569"/>
      <c r="AI54" s="569"/>
      <c r="AJ54" s="569"/>
      <c r="AK54" s="569"/>
      <c r="AL54" s="671"/>
      <c r="AM54" s="569">
        <f t="shared" si="9"/>
        <v>0</v>
      </c>
      <c r="AN54" s="569">
        <f t="shared" si="10"/>
        <v>0</v>
      </c>
      <c r="AO54" s="671"/>
      <c r="AP54" s="569"/>
      <c r="AQ54" s="671">
        <f t="shared" si="12"/>
        <v>0</v>
      </c>
      <c r="AR54" s="569"/>
      <c r="AS54" s="570"/>
      <c r="AT54" s="114">
        <f t="shared" si="13"/>
        <v>1</v>
      </c>
      <c r="AU54" s="114">
        <f t="shared" si="14"/>
        <v>1</v>
      </c>
      <c r="AV54" s="114">
        <f t="shared" si="15"/>
        <v>1</v>
      </c>
      <c r="AW54" s="114">
        <f t="shared" si="16"/>
        <v>1</v>
      </c>
      <c r="AX54" s="557">
        <f t="shared" si="17"/>
        <v>0</v>
      </c>
    </row>
    <row r="55" spans="2:50">
      <c r="B55" s="670">
        <v>50</v>
      </c>
      <c r="C55" s="670"/>
      <c r="D55" s="670"/>
      <c r="E55" s="670"/>
      <c r="F55" s="670"/>
      <c r="G55" s="670"/>
      <c r="H55" s="670"/>
      <c r="I55" s="670"/>
      <c r="J55" s="670"/>
      <c r="K55" s="670"/>
      <c r="L55" s="671"/>
      <c r="M55" s="671"/>
      <c r="N55" s="671"/>
      <c r="O55" s="671"/>
      <c r="P55" s="671"/>
      <c r="Q55" s="671"/>
      <c r="R55" s="569"/>
      <c r="S55" s="569"/>
      <c r="T55" s="569"/>
      <c r="U55" s="569"/>
      <c r="V55" s="569"/>
      <c r="W55" s="569"/>
      <c r="X55" s="569"/>
      <c r="Y55" s="569"/>
      <c r="Z55" s="569"/>
      <c r="AA55" s="569"/>
      <c r="AB55" s="569"/>
      <c r="AC55" s="569"/>
      <c r="AD55" s="569"/>
      <c r="AE55" s="569"/>
      <c r="AF55" s="569"/>
      <c r="AG55" s="569"/>
      <c r="AH55" s="569"/>
      <c r="AI55" s="569"/>
      <c r="AJ55" s="569"/>
      <c r="AK55" s="569"/>
      <c r="AL55" s="671"/>
      <c r="AM55" s="569">
        <f t="shared" si="9"/>
        <v>0</v>
      </c>
      <c r="AN55" s="569">
        <f t="shared" si="10"/>
        <v>0</v>
      </c>
      <c r="AO55" s="671"/>
      <c r="AP55" s="569"/>
      <c r="AQ55" s="671">
        <f t="shared" si="12"/>
        <v>0</v>
      </c>
      <c r="AR55" s="569"/>
      <c r="AS55" s="570"/>
      <c r="AT55" s="114">
        <f t="shared" si="13"/>
        <v>1</v>
      </c>
      <c r="AU55" s="114">
        <f t="shared" si="14"/>
        <v>1</v>
      </c>
      <c r="AV55" s="114">
        <f t="shared" si="15"/>
        <v>1</v>
      </c>
      <c r="AW55" s="114">
        <f t="shared" si="16"/>
        <v>1</v>
      </c>
      <c r="AX55" s="557">
        <f t="shared" si="17"/>
        <v>0</v>
      </c>
    </row>
    <row r="56" spans="2:50">
      <c r="B56" s="670">
        <v>51</v>
      </c>
      <c r="C56" s="670"/>
      <c r="D56" s="670"/>
      <c r="E56" s="670"/>
      <c r="F56" s="670"/>
      <c r="G56" s="670"/>
      <c r="H56" s="670"/>
      <c r="I56" s="670"/>
      <c r="J56" s="670"/>
      <c r="K56" s="670"/>
      <c r="L56" s="671"/>
      <c r="M56" s="671"/>
      <c r="N56" s="671"/>
      <c r="O56" s="671"/>
      <c r="P56" s="671"/>
      <c r="Q56" s="671"/>
      <c r="R56" s="569"/>
      <c r="S56" s="569"/>
      <c r="T56" s="569"/>
      <c r="U56" s="569"/>
      <c r="V56" s="569"/>
      <c r="W56" s="569"/>
      <c r="X56" s="569"/>
      <c r="Y56" s="569"/>
      <c r="Z56" s="569"/>
      <c r="AA56" s="569"/>
      <c r="AB56" s="569"/>
      <c r="AC56" s="569"/>
      <c r="AD56" s="569"/>
      <c r="AE56" s="569"/>
      <c r="AF56" s="569"/>
      <c r="AG56" s="569"/>
      <c r="AH56" s="569"/>
      <c r="AI56" s="569"/>
      <c r="AJ56" s="569"/>
      <c r="AK56" s="569"/>
      <c r="AL56" s="671"/>
      <c r="AM56" s="569">
        <f t="shared" si="9"/>
        <v>0</v>
      </c>
      <c r="AN56" s="569">
        <f t="shared" si="10"/>
        <v>0</v>
      </c>
      <c r="AO56" s="671"/>
      <c r="AP56" s="569"/>
      <c r="AQ56" s="671">
        <f t="shared" si="12"/>
        <v>0</v>
      </c>
      <c r="AR56" s="569"/>
      <c r="AS56" s="570"/>
      <c r="AT56" s="114">
        <f t="shared" si="13"/>
        <v>1</v>
      </c>
      <c r="AU56" s="114">
        <f t="shared" si="14"/>
        <v>1</v>
      </c>
      <c r="AV56" s="114">
        <f t="shared" si="15"/>
        <v>1</v>
      </c>
      <c r="AW56" s="114">
        <f t="shared" si="16"/>
        <v>1</v>
      </c>
      <c r="AX56" s="557">
        <f t="shared" si="17"/>
        <v>0</v>
      </c>
    </row>
    <row r="57" spans="2:50">
      <c r="B57" s="670">
        <v>52</v>
      </c>
      <c r="C57" s="670"/>
      <c r="D57" s="670"/>
      <c r="E57" s="670"/>
      <c r="F57" s="670"/>
      <c r="G57" s="670"/>
      <c r="H57" s="670"/>
      <c r="I57" s="670"/>
      <c r="J57" s="670"/>
      <c r="K57" s="670"/>
      <c r="L57" s="671"/>
      <c r="M57" s="671"/>
      <c r="N57" s="671"/>
      <c r="O57" s="671"/>
      <c r="P57" s="671"/>
      <c r="Q57" s="671"/>
      <c r="R57" s="569"/>
      <c r="S57" s="569"/>
      <c r="T57" s="569"/>
      <c r="U57" s="569"/>
      <c r="V57" s="569"/>
      <c r="W57" s="569"/>
      <c r="X57" s="569"/>
      <c r="Y57" s="569"/>
      <c r="Z57" s="569"/>
      <c r="AA57" s="569"/>
      <c r="AB57" s="569"/>
      <c r="AC57" s="569"/>
      <c r="AD57" s="569"/>
      <c r="AE57" s="569"/>
      <c r="AF57" s="569"/>
      <c r="AG57" s="569"/>
      <c r="AH57" s="569"/>
      <c r="AI57" s="569"/>
      <c r="AJ57" s="569"/>
      <c r="AK57" s="569"/>
      <c r="AL57" s="671"/>
      <c r="AM57" s="569">
        <f t="shared" si="9"/>
        <v>0</v>
      </c>
      <c r="AN57" s="569">
        <f t="shared" si="10"/>
        <v>0</v>
      </c>
      <c r="AO57" s="671"/>
      <c r="AP57" s="569"/>
      <c r="AQ57" s="671">
        <f t="shared" si="12"/>
        <v>0</v>
      </c>
      <c r="AR57" s="569"/>
      <c r="AS57" s="570"/>
      <c r="AT57" s="114">
        <f t="shared" si="13"/>
        <v>1</v>
      </c>
      <c r="AU57" s="114">
        <f t="shared" si="14"/>
        <v>1</v>
      </c>
      <c r="AV57" s="114">
        <f t="shared" si="15"/>
        <v>1</v>
      </c>
      <c r="AW57" s="114">
        <f t="shared" si="16"/>
        <v>1</v>
      </c>
      <c r="AX57" s="557">
        <f t="shared" si="17"/>
        <v>0</v>
      </c>
    </row>
    <row r="58" spans="2:50">
      <c r="B58" s="670">
        <v>53</v>
      </c>
      <c r="C58" s="670"/>
      <c r="D58" s="670"/>
      <c r="E58" s="670"/>
      <c r="F58" s="670"/>
      <c r="G58" s="670"/>
      <c r="H58" s="670"/>
      <c r="I58" s="670"/>
      <c r="J58" s="670"/>
      <c r="K58" s="670"/>
      <c r="L58" s="671"/>
      <c r="M58" s="671"/>
      <c r="N58" s="671"/>
      <c r="O58" s="671"/>
      <c r="P58" s="671"/>
      <c r="Q58" s="671"/>
      <c r="R58" s="569"/>
      <c r="S58" s="569"/>
      <c r="T58" s="569"/>
      <c r="U58" s="569"/>
      <c r="V58" s="569"/>
      <c r="W58" s="569"/>
      <c r="X58" s="569"/>
      <c r="Y58" s="569"/>
      <c r="Z58" s="569"/>
      <c r="AA58" s="569"/>
      <c r="AB58" s="569"/>
      <c r="AC58" s="569"/>
      <c r="AD58" s="569"/>
      <c r="AE58" s="569"/>
      <c r="AF58" s="569"/>
      <c r="AG58" s="569"/>
      <c r="AH58" s="569"/>
      <c r="AI58" s="569"/>
      <c r="AJ58" s="569"/>
      <c r="AK58" s="569"/>
      <c r="AL58" s="671"/>
      <c r="AM58" s="569">
        <f t="shared" si="9"/>
        <v>0</v>
      </c>
      <c r="AN58" s="569">
        <f t="shared" si="10"/>
        <v>0</v>
      </c>
      <c r="AO58" s="671"/>
      <c r="AP58" s="569"/>
      <c r="AQ58" s="671">
        <f t="shared" si="12"/>
        <v>0</v>
      </c>
      <c r="AR58" s="569"/>
      <c r="AS58" s="570"/>
      <c r="AT58" s="114">
        <f t="shared" si="13"/>
        <v>1</v>
      </c>
      <c r="AU58" s="114">
        <f t="shared" si="14"/>
        <v>1</v>
      </c>
      <c r="AV58" s="114">
        <f t="shared" si="15"/>
        <v>1</v>
      </c>
      <c r="AW58" s="114">
        <f t="shared" si="16"/>
        <v>1</v>
      </c>
      <c r="AX58" s="557">
        <f t="shared" si="17"/>
        <v>0</v>
      </c>
    </row>
    <row r="59" spans="2:50">
      <c r="B59" s="670">
        <v>54</v>
      </c>
      <c r="C59" s="670"/>
      <c r="D59" s="670"/>
      <c r="E59" s="670"/>
      <c r="F59" s="670"/>
      <c r="G59" s="670"/>
      <c r="H59" s="670"/>
      <c r="I59" s="670"/>
      <c r="J59" s="670"/>
      <c r="K59" s="670"/>
      <c r="L59" s="671"/>
      <c r="M59" s="671"/>
      <c r="N59" s="671"/>
      <c r="O59" s="671"/>
      <c r="P59" s="671"/>
      <c r="Q59" s="671"/>
      <c r="R59" s="569"/>
      <c r="S59" s="569"/>
      <c r="T59" s="569"/>
      <c r="U59" s="569"/>
      <c r="V59" s="569"/>
      <c r="W59" s="569"/>
      <c r="X59" s="569"/>
      <c r="Y59" s="569"/>
      <c r="Z59" s="569"/>
      <c r="AA59" s="569"/>
      <c r="AB59" s="569"/>
      <c r="AC59" s="569"/>
      <c r="AD59" s="569"/>
      <c r="AE59" s="569"/>
      <c r="AF59" s="569"/>
      <c r="AG59" s="569"/>
      <c r="AH59" s="569"/>
      <c r="AI59" s="569"/>
      <c r="AJ59" s="569"/>
      <c r="AK59" s="569"/>
      <c r="AL59" s="671"/>
      <c r="AM59" s="569">
        <f t="shared" si="9"/>
        <v>0</v>
      </c>
      <c r="AN59" s="569">
        <f t="shared" si="10"/>
        <v>0</v>
      </c>
      <c r="AO59" s="671"/>
      <c r="AP59" s="569"/>
      <c r="AQ59" s="671">
        <f t="shared" si="12"/>
        <v>0</v>
      </c>
      <c r="AR59" s="569"/>
      <c r="AS59" s="570"/>
      <c r="AT59" s="114">
        <f t="shared" si="13"/>
        <v>1</v>
      </c>
      <c r="AU59" s="114">
        <f t="shared" si="14"/>
        <v>1</v>
      </c>
      <c r="AV59" s="114">
        <f t="shared" si="15"/>
        <v>1</v>
      </c>
      <c r="AW59" s="114">
        <f t="shared" si="16"/>
        <v>1</v>
      </c>
      <c r="AX59" s="557">
        <f t="shared" si="17"/>
        <v>0</v>
      </c>
    </row>
    <row r="60" spans="2:50">
      <c r="B60" s="670">
        <v>55</v>
      </c>
      <c r="C60" s="670"/>
      <c r="D60" s="670"/>
      <c r="E60" s="670"/>
      <c r="F60" s="670"/>
      <c r="G60" s="670"/>
      <c r="H60" s="670"/>
      <c r="I60" s="670"/>
      <c r="J60" s="670"/>
      <c r="K60" s="670"/>
      <c r="L60" s="671"/>
      <c r="M60" s="671"/>
      <c r="N60" s="671"/>
      <c r="O60" s="671"/>
      <c r="P60" s="671"/>
      <c r="Q60" s="671"/>
      <c r="R60" s="569"/>
      <c r="S60" s="569"/>
      <c r="T60" s="569"/>
      <c r="U60" s="569"/>
      <c r="V60" s="569"/>
      <c r="W60" s="569"/>
      <c r="X60" s="569"/>
      <c r="Y60" s="569"/>
      <c r="Z60" s="569"/>
      <c r="AA60" s="569"/>
      <c r="AB60" s="569"/>
      <c r="AC60" s="569"/>
      <c r="AD60" s="569"/>
      <c r="AE60" s="569"/>
      <c r="AF60" s="569"/>
      <c r="AG60" s="569"/>
      <c r="AH60" s="569"/>
      <c r="AI60" s="569"/>
      <c r="AJ60" s="569"/>
      <c r="AK60" s="569"/>
      <c r="AL60" s="671"/>
      <c r="AM60" s="569">
        <f t="shared" si="9"/>
        <v>0</v>
      </c>
      <c r="AN60" s="569">
        <f t="shared" si="10"/>
        <v>0</v>
      </c>
      <c r="AO60" s="671"/>
      <c r="AP60" s="569"/>
      <c r="AQ60" s="671">
        <f t="shared" si="12"/>
        <v>0</v>
      </c>
      <c r="AR60" s="569"/>
      <c r="AS60" s="570"/>
      <c r="AT60" s="114">
        <f t="shared" si="13"/>
        <v>1</v>
      </c>
      <c r="AU60" s="114">
        <f t="shared" si="14"/>
        <v>1</v>
      </c>
      <c r="AV60" s="114">
        <f t="shared" si="15"/>
        <v>1</v>
      </c>
      <c r="AW60" s="114">
        <f t="shared" si="16"/>
        <v>1</v>
      </c>
      <c r="AX60" s="557">
        <f t="shared" si="17"/>
        <v>0</v>
      </c>
    </row>
    <row r="61" spans="2:50">
      <c r="B61" s="670">
        <v>56</v>
      </c>
      <c r="C61" s="670"/>
      <c r="D61" s="670"/>
      <c r="E61" s="670"/>
      <c r="F61" s="670"/>
      <c r="G61" s="670"/>
      <c r="H61" s="670"/>
      <c r="I61" s="670"/>
      <c r="J61" s="670"/>
      <c r="K61" s="670"/>
      <c r="L61" s="671"/>
      <c r="M61" s="671"/>
      <c r="N61" s="671"/>
      <c r="O61" s="671"/>
      <c r="P61" s="671"/>
      <c r="Q61" s="671"/>
      <c r="R61" s="569"/>
      <c r="S61" s="569"/>
      <c r="T61" s="569"/>
      <c r="U61" s="569"/>
      <c r="V61" s="569"/>
      <c r="W61" s="569"/>
      <c r="X61" s="569"/>
      <c r="Y61" s="569"/>
      <c r="Z61" s="569"/>
      <c r="AA61" s="569"/>
      <c r="AB61" s="569"/>
      <c r="AC61" s="569"/>
      <c r="AD61" s="569"/>
      <c r="AE61" s="569"/>
      <c r="AF61" s="569"/>
      <c r="AG61" s="569"/>
      <c r="AH61" s="569"/>
      <c r="AI61" s="569"/>
      <c r="AJ61" s="569"/>
      <c r="AK61" s="569"/>
      <c r="AL61" s="671"/>
      <c r="AM61" s="569">
        <f t="shared" si="9"/>
        <v>0</v>
      </c>
      <c r="AN61" s="569">
        <f t="shared" si="10"/>
        <v>0</v>
      </c>
      <c r="AO61" s="671"/>
      <c r="AP61" s="569"/>
      <c r="AQ61" s="671">
        <f t="shared" si="12"/>
        <v>0</v>
      </c>
      <c r="AR61" s="569"/>
      <c r="AS61" s="570"/>
      <c r="AT61" s="114">
        <f t="shared" si="13"/>
        <v>1</v>
      </c>
      <c r="AU61" s="114">
        <f t="shared" si="14"/>
        <v>1</v>
      </c>
      <c r="AV61" s="114">
        <f t="shared" si="15"/>
        <v>1</v>
      </c>
      <c r="AW61" s="114">
        <f t="shared" si="16"/>
        <v>1</v>
      </c>
      <c r="AX61" s="557">
        <f t="shared" si="17"/>
        <v>0</v>
      </c>
    </row>
    <row r="62" spans="2:50">
      <c r="B62" s="670">
        <v>57</v>
      </c>
      <c r="C62" s="670"/>
      <c r="D62" s="670"/>
      <c r="E62" s="670"/>
      <c r="F62" s="670"/>
      <c r="G62" s="670"/>
      <c r="H62" s="670"/>
      <c r="I62" s="670"/>
      <c r="J62" s="670"/>
      <c r="K62" s="670"/>
      <c r="L62" s="671"/>
      <c r="M62" s="671"/>
      <c r="N62" s="671"/>
      <c r="O62" s="671"/>
      <c r="P62" s="671"/>
      <c r="Q62" s="671"/>
      <c r="R62" s="569"/>
      <c r="S62" s="569"/>
      <c r="T62" s="569"/>
      <c r="U62" s="569"/>
      <c r="V62" s="569"/>
      <c r="W62" s="569"/>
      <c r="X62" s="569"/>
      <c r="Y62" s="569"/>
      <c r="Z62" s="569"/>
      <c r="AA62" s="569"/>
      <c r="AB62" s="569"/>
      <c r="AC62" s="569"/>
      <c r="AD62" s="569"/>
      <c r="AE62" s="569"/>
      <c r="AF62" s="569"/>
      <c r="AG62" s="569"/>
      <c r="AH62" s="569"/>
      <c r="AI62" s="569"/>
      <c r="AJ62" s="569"/>
      <c r="AK62" s="569"/>
      <c r="AL62" s="671"/>
      <c r="AM62" s="569">
        <f t="shared" si="9"/>
        <v>0</v>
      </c>
      <c r="AN62" s="569">
        <f t="shared" si="10"/>
        <v>0</v>
      </c>
      <c r="AO62" s="671"/>
      <c r="AP62" s="569"/>
      <c r="AQ62" s="671">
        <f t="shared" si="12"/>
        <v>0</v>
      </c>
      <c r="AR62" s="569"/>
      <c r="AS62" s="570"/>
      <c r="AT62" s="114">
        <f t="shared" si="13"/>
        <v>1</v>
      </c>
      <c r="AU62" s="114">
        <f t="shared" si="14"/>
        <v>1</v>
      </c>
      <c r="AV62" s="114">
        <f t="shared" si="15"/>
        <v>1</v>
      </c>
      <c r="AW62" s="114">
        <f t="shared" si="16"/>
        <v>1</v>
      </c>
      <c r="AX62" s="557">
        <f t="shared" si="17"/>
        <v>0</v>
      </c>
    </row>
    <row r="63" spans="2:50">
      <c r="B63" s="670">
        <v>58</v>
      </c>
      <c r="C63" s="670"/>
      <c r="D63" s="670"/>
      <c r="E63" s="670"/>
      <c r="F63" s="670"/>
      <c r="G63" s="670"/>
      <c r="H63" s="670"/>
      <c r="I63" s="670"/>
      <c r="J63" s="670"/>
      <c r="K63" s="670"/>
      <c r="L63" s="671"/>
      <c r="M63" s="671"/>
      <c r="N63" s="671"/>
      <c r="O63" s="671"/>
      <c r="P63" s="671"/>
      <c r="Q63" s="671"/>
      <c r="R63" s="569"/>
      <c r="S63" s="569"/>
      <c r="T63" s="569"/>
      <c r="U63" s="569"/>
      <c r="V63" s="569"/>
      <c r="W63" s="569"/>
      <c r="X63" s="569"/>
      <c r="Y63" s="569"/>
      <c r="Z63" s="569"/>
      <c r="AA63" s="569"/>
      <c r="AB63" s="569"/>
      <c r="AC63" s="569"/>
      <c r="AD63" s="569"/>
      <c r="AE63" s="569"/>
      <c r="AF63" s="569"/>
      <c r="AG63" s="569"/>
      <c r="AH63" s="569"/>
      <c r="AI63" s="569"/>
      <c r="AJ63" s="569"/>
      <c r="AK63" s="569"/>
      <c r="AL63" s="671"/>
      <c r="AM63" s="569">
        <f t="shared" si="9"/>
        <v>0</v>
      </c>
      <c r="AN63" s="569">
        <f t="shared" si="10"/>
        <v>0</v>
      </c>
      <c r="AO63" s="671"/>
      <c r="AP63" s="569"/>
      <c r="AQ63" s="671">
        <f t="shared" si="12"/>
        <v>0</v>
      </c>
      <c r="AR63" s="569"/>
      <c r="AS63" s="570"/>
      <c r="AT63" s="114">
        <f t="shared" si="13"/>
        <v>1</v>
      </c>
      <c r="AU63" s="114">
        <f t="shared" si="14"/>
        <v>1</v>
      </c>
      <c r="AV63" s="114">
        <f t="shared" si="15"/>
        <v>1</v>
      </c>
      <c r="AW63" s="114">
        <f t="shared" si="16"/>
        <v>1</v>
      </c>
      <c r="AX63" s="557">
        <f t="shared" si="17"/>
        <v>0</v>
      </c>
    </row>
    <row r="64" spans="2:50">
      <c r="B64" s="670">
        <v>59</v>
      </c>
      <c r="C64" s="670"/>
      <c r="D64" s="670"/>
      <c r="E64" s="670"/>
      <c r="F64" s="670"/>
      <c r="G64" s="670"/>
      <c r="H64" s="670"/>
      <c r="I64" s="670"/>
      <c r="J64" s="670"/>
      <c r="K64" s="670"/>
      <c r="L64" s="671"/>
      <c r="M64" s="671"/>
      <c r="N64" s="671"/>
      <c r="O64" s="671"/>
      <c r="P64" s="671"/>
      <c r="Q64" s="671"/>
      <c r="R64" s="569"/>
      <c r="S64" s="569"/>
      <c r="T64" s="569"/>
      <c r="U64" s="569"/>
      <c r="V64" s="569"/>
      <c r="W64" s="569"/>
      <c r="X64" s="569"/>
      <c r="Y64" s="569"/>
      <c r="Z64" s="569"/>
      <c r="AA64" s="569"/>
      <c r="AB64" s="569"/>
      <c r="AC64" s="569"/>
      <c r="AD64" s="569"/>
      <c r="AE64" s="569"/>
      <c r="AF64" s="569"/>
      <c r="AG64" s="569"/>
      <c r="AH64" s="569"/>
      <c r="AI64" s="569"/>
      <c r="AJ64" s="569"/>
      <c r="AK64" s="569"/>
      <c r="AL64" s="671"/>
      <c r="AM64" s="569">
        <f t="shared" si="9"/>
        <v>0</v>
      </c>
      <c r="AN64" s="569">
        <f t="shared" si="10"/>
        <v>0</v>
      </c>
      <c r="AO64" s="671"/>
      <c r="AP64" s="569"/>
      <c r="AQ64" s="671">
        <f t="shared" si="12"/>
        <v>0</v>
      </c>
      <c r="AR64" s="569"/>
      <c r="AS64" s="570"/>
      <c r="AT64" s="114">
        <f t="shared" si="13"/>
        <v>1</v>
      </c>
      <c r="AU64" s="114">
        <f t="shared" si="14"/>
        <v>1</v>
      </c>
      <c r="AV64" s="114">
        <f t="shared" si="15"/>
        <v>1</v>
      </c>
      <c r="AW64" s="114">
        <f t="shared" si="16"/>
        <v>1</v>
      </c>
      <c r="AX64" s="557">
        <f t="shared" si="17"/>
        <v>0</v>
      </c>
    </row>
    <row r="65" spans="2:50">
      <c r="B65" s="670">
        <v>60</v>
      </c>
      <c r="C65" s="670"/>
      <c r="D65" s="670"/>
      <c r="E65" s="670"/>
      <c r="F65" s="670"/>
      <c r="G65" s="670"/>
      <c r="H65" s="670"/>
      <c r="I65" s="670"/>
      <c r="J65" s="670"/>
      <c r="K65" s="670"/>
      <c r="L65" s="671"/>
      <c r="M65" s="671"/>
      <c r="N65" s="671"/>
      <c r="O65" s="671"/>
      <c r="P65" s="671"/>
      <c r="Q65" s="671"/>
      <c r="R65" s="569"/>
      <c r="S65" s="569"/>
      <c r="T65" s="569"/>
      <c r="U65" s="569"/>
      <c r="V65" s="569"/>
      <c r="W65" s="569"/>
      <c r="X65" s="569"/>
      <c r="Y65" s="569"/>
      <c r="Z65" s="569"/>
      <c r="AA65" s="569"/>
      <c r="AB65" s="569"/>
      <c r="AC65" s="569"/>
      <c r="AD65" s="569"/>
      <c r="AE65" s="569"/>
      <c r="AF65" s="569"/>
      <c r="AG65" s="569"/>
      <c r="AH65" s="569"/>
      <c r="AI65" s="569"/>
      <c r="AJ65" s="569"/>
      <c r="AK65" s="569"/>
      <c r="AL65" s="671"/>
      <c r="AM65" s="569">
        <f t="shared" si="9"/>
        <v>0</v>
      </c>
      <c r="AN65" s="569">
        <f t="shared" si="10"/>
        <v>0</v>
      </c>
      <c r="AO65" s="671"/>
      <c r="AP65" s="569"/>
      <c r="AQ65" s="671">
        <f t="shared" si="12"/>
        <v>0</v>
      </c>
      <c r="AR65" s="569"/>
      <c r="AS65" s="570"/>
      <c r="AT65" s="114">
        <f t="shared" si="13"/>
        <v>1</v>
      </c>
      <c r="AU65" s="114">
        <f t="shared" si="14"/>
        <v>1</v>
      </c>
      <c r="AV65" s="114">
        <f t="shared" si="15"/>
        <v>1</v>
      </c>
      <c r="AW65" s="114">
        <f t="shared" si="16"/>
        <v>1</v>
      </c>
      <c r="AX65" s="557">
        <f t="shared" si="17"/>
        <v>0</v>
      </c>
    </row>
    <row r="66" spans="2:50">
      <c r="R66" s="659" t="e">
        <f>SUM(R5:R65)</f>
        <v>#REF!</v>
      </c>
      <c r="S66" s="659" t="e">
        <f t="shared" ref="S66:AS66" si="28">SUM(S5:S65)</f>
        <v>#REF!</v>
      </c>
      <c r="T66" s="659" t="e">
        <f t="shared" si="28"/>
        <v>#REF!</v>
      </c>
      <c r="U66" s="659" t="e">
        <f t="shared" si="28"/>
        <v>#REF!</v>
      </c>
      <c r="V66" s="659" t="e">
        <f t="shared" si="28"/>
        <v>#REF!</v>
      </c>
      <c r="W66" s="659" t="e">
        <f t="shared" si="28"/>
        <v>#REF!</v>
      </c>
      <c r="X66" s="659" t="e">
        <f t="shared" si="28"/>
        <v>#REF!</v>
      </c>
      <c r="Y66" s="659" t="e">
        <f t="shared" si="28"/>
        <v>#REF!</v>
      </c>
      <c r="Z66" s="659" t="e">
        <f t="shared" si="28"/>
        <v>#REF!</v>
      </c>
      <c r="AA66" s="659" t="e">
        <f t="shared" si="28"/>
        <v>#REF!</v>
      </c>
      <c r="AB66" s="659" t="e">
        <f t="shared" si="28"/>
        <v>#REF!</v>
      </c>
      <c r="AC66" s="659" t="e">
        <f t="shared" si="28"/>
        <v>#REF!</v>
      </c>
      <c r="AD66" s="659" t="e">
        <f t="shared" si="28"/>
        <v>#REF!</v>
      </c>
      <c r="AE66" s="659" t="e">
        <f t="shared" si="28"/>
        <v>#REF!</v>
      </c>
      <c r="AF66" s="659" t="e">
        <f t="shared" si="28"/>
        <v>#REF!</v>
      </c>
      <c r="AG66" s="659" t="e">
        <f t="shared" si="28"/>
        <v>#REF!</v>
      </c>
      <c r="AH66" s="659" t="e">
        <f t="shared" si="28"/>
        <v>#REF!</v>
      </c>
      <c r="AI66" s="659" t="e">
        <f t="shared" si="28"/>
        <v>#REF!</v>
      </c>
      <c r="AJ66" s="659" t="e">
        <f t="shared" si="28"/>
        <v>#REF!</v>
      </c>
      <c r="AK66" s="659" t="e">
        <f t="shared" si="28"/>
        <v>#REF!</v>
      </c>
      <c r="AL66" s="659" t="e">
        <f t="shared" si="28"/>
        <v>#REF!</v>
      </c>
      <c r="AM66" s="659"/>
      <c r="AN66" s="659"/>
      <c r="AO66" s="659" t="e">
        <f t="shared" si="28"/>
        <v>#REF!</v>
      </c>
      <c r="AP66" s="659" t="e">
        <f>SUM(AP5:AP65)</f>
        <v>#REF!</v>
      </c>
      <c r="AQ66" s="659" t="e">
        <f t="shared" si="28"/>
        <v>#REF!</v>
      </c>
      <c r="AR66" s="659" t="e">
        <f t="shared" si="28"/>
        <v>#REF!</v>
      </c>
      <c r="AS66" s="659">
        <f t="shared" si="28"/>
        <v>666</v>
      </c>
    </row>
    <row r="68" spans="2:50">
      <c r="L68" s="575" t="e">
        <f>#REF!*S_!D5*238</f>
        <v>#REF!</v>
      </c>
      <c r="M68" s="575" t="e">
        <f>(#REF!*S_!L5*(1/250)+S_!#REF!*(1/250))*H65</f>
        <v>#REF!</v>
      </c>
      <c r="N68" s="575" t="e">
        <f>(#REF!*S_!#REF!*(1/50)+S_!#REF!*(1/250))*'FCL3aVR=0'!I65</f>
        <v>#REF!</v>
      </c>
      <c r="O68" s="575" t="e">
        <f>(#REF!*S_!#REF!*(1/50)+S_!#REF!*(1/250))*'FCL3aVR=0'!J65</f>
        <v>#REF!</v>
      </c>
      <c r="P68" s="575">
        <f>S_!F5*238</f>
        <v>0</v>
      </c>
    </row>
  </sheetData>
  <mergeCells count="15">
    <mergeCell ref="AQ3:AR3"/>
    <mergeCell ref="AS3:AS4"/>
    <mergeCell ref="R3:T3"/>
    <mergeCell ref="U3:W3"/>
    <mergeCell ref="X3:Z3"/>
    <mergeCell ref="AA3:AD3"/>
    <mergeCell ref="AE3:AH3"/>
    <mergeCell ref="AI3:AL3"/>
    <mergeCell ref="AM3:AP3"/>
    <mergeCell ref="Q3:Q4"/>
    <mergeCell ref="B3:B4"/>
    <mergeCell ref="C3:G3"/>
    <mergeCell ref="H3:K3"/>
    <mergeCell ref="L3:O3"/>
    <mergeCell ref="P3:P4"/>
  </mergeCells>
  <conditionalFormatting sqref="AH5 AL5:AP5 AM6:AO65">
    <cfRule type="cellIs" dxfId="11" priority="7" operator="lessThan">
      <formula>0</formula>
    </cfRule>
  </conditionalFormatting>
  <conditionalFormatting sqref="AH6:AH65 AL6:AL65 AP6:AP65">
    <cfRule type="cellIs" dxfId="10" priority="6" operator="lessThan">
      <formula>0</formula>
    </cfRule>
  </conditionalFormatting>
  <conditionalFormatting sqref="AA5:AG65">
    <cfRule type="cellIs" dxfId="9" priority="5" operator="lessThan">
      <formula>0</formula>
    </cfRule>
  </conditionalFormatting>
  <conditionalFormatting sqref="AQ5:AR5 AQ6:AQ65">
    <cfRule type="cellIs" dxfId="8" priority="4" operator="lessThan">
      <formula>0</formula>
    </cfRule>
  </conditionalFormatting>
  <conditionalFormatting sqref="AR6:AR65">
    <cfRule type="cellIs" dxfId="7" priority="3" operator="lessThan">
      <formula>0</formula>
    </cfRule>
  </conditionalFormatting>
  <conditionalFormatting sqref="AI5:AK65">
    <cfRule type="cellIs" dxfId="6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2"/>
  <dimension ref="A1:AU68"/>
  <sheetViews>
    <sheetView showGridLines="0" topLeftCell="AF1" zoomScale="80" zoomScaleNormal="80" zoomScaleSheetLayoutView="70" workbookViewId="0">
      <pane ySplit="4" topLeftCell="A5" activePane="bottomLeft" state="frozen"/>
      <selection activeCell="M1" sqref="M1"/>
      <selection pane="bottomLeft" activeCell="AP29" sqref="AP29"/>
    </sheetView>
  </sheetViews>
  <sheetFormatPr baseColWidth="10" defaultRowHeight="12.75"/>
  <cols>
    <col min="1" max="1" width="2.28515625" style="114" customWidth="1"/>
    <col min="2" max="2" width="4.5703125" style="575" bestFit="1" customWidth="1"/>
    <col min="3" max="3" width="8.85546875" style="575" bestFit="1" customWidth="1"/>
    <col min="4" max="4" width="6" style="575" bestFit="1" customWidth="1"/>
    <col min="5" max="5" width="4.85546875" style="575" customWidth="1"/>
    <col min="6" max="6" width="2.28515625" style="575" bestFit="1" customWidth="1"/>
    <col min="7" max="7" width="10.28515625" style="575" bestFit="1" customWidth="1"/>
    <col min="8" max="8" width="5.140625" style="575" customWidth="1"/>
    <col min="9" max="9" width="3" style="575" bestFit="1" customWidth="1"/>
    <col min="10" max="10" width="2.28515625" style="575" customWidth="1"/>
    <col min="11" max="11" width="10.28515625" style="575" customWidth="1"/>
    <col min="12" max="12" width="11.140625" style="575" customWidth="1"/>
    <col min="13" max="13" width="10.5703125" style="575" customWidth="1"/>
    <col min="14" max="15" width="8" style="575" customWidth="1"/>
    <col min="16" max="16" width="10.7109375" style="575" customWidth="1"/>
    <col min="17" max="17" width="11" style="575" customWidth="1"/>
    <col min="18" max="18" width="13.42578125" style="575" customWidth="1"/>
    <col min="19" max="20" width="10.85546875" style="575" customWidth="1"/>
    <col min="21" max="21" width="9.28515625" style="575" customWidth="1"/>
    <col min="22" max="22" width="9.85546875" style="575" bestFit="1" customWidth="1"/>
    <col min="23" max="23" width="8.85546875" style="575" bestFit="1" customWidth="1"/>
    <col min="24" max="24" width="11.7109375" style="575" bestFit="1" customWidth="1"/>
    <col min="25" max="25" width="10.140625" style="575" customWidth="1"/>
    <col min="26" max="26" width="8.140625" style="575" customWidth="1"/>
    <col min="27" max="27" width="10.42578125" style="575" customWidth="1"/>
    <col min="28" max="29" width="11.7109375" style="575" bestFit="1" customWidth="1"/>
    <col min="30" max="30" width="13.85546875" style="575" customWidth="1"/>
    <col min="31" max="31" width="10.140625" style="575" customWidth="1"/>
    <col min="32" max="32" width="11.140625" style="575" customWidth="1"/>
    <col min="33" max="33" width="11.7109375" style="575" bestFit="1" customWidth="1"/>
    <col min="34" max="36" width="16.28515625" style="575" customWidth="1"/>
    <col min="37" max="37" width="23.5703125" style="575" bestFit="1" customWidth="1"/>
    <col min="38" max="38" width="15.85546875" style="575" customWidth="1"/>
    <col min="39" max="39" width="15.28515625" style="575" customWidth="1"/>
    <col min="40" max="40" width="15.85546875" style="575" customWidth="1"/>
    <col min="41" max="41" width="14.42578125" style="575" customWidth="1"/>
    <col min="42" max="42" width="13.7109375" style="575" customWidth="1"/>
    <col min="43" max="43" width="5.5703125" style="114" bestFit="1" customWidth="1"/>
    <col min="44" max="16384" width="11.42578125" style="114"/>
  </cols>
  <sheetData>
    <row r="1" spans="1:47">
      <c r="C1" s="570" t="s">
        <v>1729</v>
      </c>
      <c r="D1" s="666">
        <f>S_!C2</f>
        <v>104.25</v>
      </c>
      <c r="E1" s="570">
        <f>1/D1</f>
        <v>9.5923261390887284E-3</v>
      </c>
    </row>
    <row r="3" spans="1:47" s="551" customFormat="1" ht="27.75" customHeight="1">
      <c r="A3" s="640"/>
      <c r="B3" s="1135" t="s">
        <v>243</v>
      </c>
      <c r="C3" s="1135" t="s">
        <v>1836</v>
      </c>
      <c r="D3" s="1135"/>
      <c r="E3" s="1135"/>
      <c r="F3" s="1135"/>
      <c r="G3" s="1135"/>
      <c r="H3" s="1135" t="s">
        <v>1835</v>
      </c>
      <c r="I3" s="1135"/>
      <c r="J3" s="1135"/>
      <c r="K3" s="1135"/>
      <c r="L3" s="1138" t="s">
        <v>1838</v>
      </c>
      <c r="M3" s="1138"/>
      <c r="N3" s="1138"/>
      <c r="O3" s="1138"/>
      <c r="P3" s="1127" t="s">
        <v>1807</v>
      </c>
      <c r="Q3" s="1127" t="s">
        <v>1857</v>
      </c>
      <c r="R3" s="1127" t="s">
        <v>1850</v>
      </c>
      <c r="S3" s="1127"/>
      <c r="T3" s="1127"/>
      <c r="U3" s="1138" t="s">
        <v>1858</v>
      </c>
      <c r="V3" s="1138"/>
      <c r="W3" s="1138"/>
      <c r="X3" s="1138" t="s">
        <v>1859</v>
      </c>
      <c r="Y3" s="1138"/>
      <c r="Z3" s="1138"/>
      <c r="AA3" s="1136" t="s">
        <v>1862</v>
      </c>
      <c r="AB3" s="1136"/>
      <c r="AC3" s="1136"/>
      <c r="AD3" s="1136"/>
      <c r="AE3" s="1137" t="s">
        <v>1863</v>
      </c>
      <c r="AF3" s="1137"/>
      <c r="AG3" s="1137"/>
      <c r="AH3" s="1137"/>
      <c r="AI3" s="1132" t="s">
        <v>1860</v>
      </c>
      <c r="AJ3" s="1133"/>
      <c r="AK3" s="1133"/>
      <c r="AL3" s="1134"/>
      <c r="AM3" s="1124" t="s">
        <v>1864</v>
      </c>
      <c r="AN3" s="1126"/>
      <c r="AO3" s="1139" t="s">
        <v>1865</v>
      </c>
      <c r="AP3" s="1140"/>
      <c r="AQ3" s="1135" t="s">
        <v>243</v>
      </c>
    </row>
    <row r="4" spans="1:47" s="551" customFormat="1" ht="51" customHeight="1">
      <c r="A4" s="640"/>
      <c r="B4" s="1135"/>
      <c r="C4" s="662" t="s">
        <v>1837</v>
      </c>
      <c r="D4" s="662" t="s">
        <v>1700</v>
      </c>
      <c r="E4" s="662" t="s">
        <v>1699</v>
      </c>
      <c r="F4" s="662" t="s">
        <v>1701</v>
      </c>
      <c r="G4" s="662" t="s">
        <v>1834</v>
      </c>
      <c r="H4" s="662" t="s">
        <v>1700</v>
      </c>
      <c r="I4" s="662" t="s">
        <v>1699</v>
      </c>
      <c r="J4" s="662" t="s">
        <v>1701</v>
      </c>
      <c r="K4" s="662" t="s">
        <v>1834</v>
      </c>
      <c r="L4" s="656" t="s">
        <v>1839</v>
      </c>
      <c r="M4" s="656" t="s">
        <v>1840</v>
      </c>
      <c r="N4" s="656" t="s">
        <v>1841</v>
      </c>
      <c r="O4" s="656" t="s">
        <v>1842</v>
      </c>
      <c r="P4" s="1127"/>
      <c r="Q4" s="1127"/>
      <c r="R4" s="663" t="s">
        <v>1806</v>
      </c>
      <c r="S4" s="663" t="s">
        <v>1768</v>
      </c>
      <c r="T4" s="663" t="s">
        <v>1751</v>
      </c>
      <c r="U4" s="656" t="s">
        <v>1844</v>
      </c>
      <c r="V4" s="656" t="s">
        <v>1845</v>
      </c>
      <c r="W4" s="656" t="s">
        <v>1846</v>
      </c>
      <c r="X4" s="656" t="s">
        <v>1847</v>
      </c>
      <c r="Y4" s="656" t="s">
        <v>1848</v>
      </c>
      <c r="Z4" s="656" t="s">
        <v>1849</v>
      </c>
      <c r="AA4" s="658" t="s">
        <v>1855</v>
      </c>
      <c r="AB4" s="658" t="s">
        <v>1856</v>
      </c>
      <c r="AC4" s="658" t="s">
        <v>1854</v>
      </c>
      <c r="AD4" s="658" t="s">
        <v>1834</v>
      </c>
      <c r="AE4" s="665" t="s">
        <v>1855</v>
      </c>
      <c r="AF4" s="665" t="s">
        <v>1856</v>
      </c>
      <c r="AG4" s="665" t="s">
        <v>1854</v>
      </c>
      <c r="AH4" s="665" t="s">
        <v>1834</v>
      </c>
      <c r="AI4" s="664" t="s">
        <v>1855</v>
      </c>
      <c r="AJ4" s="664" t="s">
        <v>1856</v>
      </c>
      <c r="AK4" s="664" t="s">
        <v>1861</v>
      </c>
      <c r="AL4" s="664" t="s">
        <v>1834</v>
      </c>
      <c r="AM4" s="662" t="s">
        <v>1861</v>
      </c>
      <c r="AN4" s="662" t="s">
        <v>1834</v>
      </c>
      <c r="AO4" s="667" t="s">
        <v>1861</v>
      </c>
      <c r="AP4" s="667" t="s">
        <v>1834</v>
      </c>
      <c r="AQ4" s="1135"/>
      <c r="AR4" s="606" t="s">
        <v>1869</v>
      </c>
      <c r="AS4" s="606" t="s">
        <v>1869</v>
      </c>
      <c r="AT4" s="606" t="s">
        <v>1869</v>
      </c>
      <c r="AU4" s="606" t="s">
        <v>1869</v>
      </c>
    </row>
    <row r="5" spans="1:47">
      <c r="A5" s="616"/>
      <c r="B5" s="568">
        <v>0</v>
      </c>
      <c r="C5" s="568"/>
      <c r="D5" s="568"/>
      <c r="E5" s="568"/>
      <c r="F5" s="568"/>
      <c r="G5" s="568">
        <f>C5</f>
        <v>0</v>
      </c>
      <c r="H5" s="568"/>
      <c r="I5" s="568"/>
      <c r="J5" s="568"/>
      <c r="K5" s="568"/>
      <c r="L5" s="569" t="e">
        <f>IF(K5&gt;200,#REF!,IF('FCL3aVR&gt;0'!K5&gt;150,#REF!,IF(K5&gt;100,#REF!,IF('FCL3aVR&gt;0'!K5&gt;50,#REF!,#REF!))))*K5*$E$1</f>
        <v>#REF!</v>
      </c>
      <c r="M5" s="569" t="e">
        <f>IF(H5&gt;200,#REF!,IF('FCL3aVR&gt;0'!H5&gt;150,#REF!,IF(H5&gt;100,#REF!,IF('FCL3aVR&gt;0'!H5&gt;50,#REF!,#REF!))))*H5*$E$1</f>
        <v>#REF!</v>
      </c>
      <c r="N5" s="569" t="e">
        <f>IF(I5&gt;200,#REF!,IF('FCL3aVR&gt;0'!I5&gt;150,#REF!,IF(I5&gt;100,#REF!,IF('FCL3aVR&gt;0'!I5&gt;50,#REF!,#REF!))))*I5*$E$1</f>
        <v>#REF!</v>
      </c>
      <c r="O5" s="569" t="e">
        <f>IF(J5&gt;200,#REF!,IF('FCL3aVR&gt;0'!J5&gt;150,#REF!,IF(J5&gt;100,#REF!,IF('FCL3aVR&gt;0'!J5&gt;50,#REF!,#REF!))))*J5*$E$1</f>
        <v>#REF!</v>
      </c>
      <c r="P5" s="569" t="e">
        <f>+IF(K5&gt;200,S_!$F$5,IF('FCL3aVR&gt;0'!K5&gt;150,S_!#REF!,IF('FCL3aVR&gt;0'!K5&gt;100,S_!#REF!,IF('FCL3aVR&gt;0'!K5&gt;50,S_!#REF!,S_!#REF!))))*K5*$E$1</f>
        <v>#REF!</v>
      </c>
      <c r="Q5" s="569" t="e">
        <f>(H5*S_!#REF!+S_!#REF!*'FCL3aVR&gt;0'!J5+'FCL3aVR&gt;0'!I5*S_!#REF!)*$E$1</f>
        <v>#REF!</v>
      </c>
      <c r="R5" s="569" t="e">
        <f>#REF!*$D$1*$E$1</f>
        <v>#REF!</v>
      </c>
      <c r="S5" s="569" t="e">
        <f>#REF!*$D$1*$E$1</f>
        <v>#REF!</v>
      </c>
      <c r="T5" s="569" t="e">
        <f>#REF!*$D$1*$E$1</f>
        <v>#REF!</v>
      </c>
      <c r="U5" s="569" t="e">
        <f>IF(H5&gt;200,#REF!,IF('FCL3aVR&gt;0'!H5&gt;150,#REF!,IF('FCL3aVR&gt;0'!H5&gt;100,#REF!,IF('FCL3aVR&gt;0'!H5&gt;50,#REF!,#REF!))))*H5</f>
        <v>#REF!</v>
      </c>
      <c r="V5" s="569" t="e">
        <f>IF(I5&gt;200,#REF!,IF('FCL3aVR&gt;0'!I5&gt;150,#REF!,IF('FCL3aVR&gt;0'!I5&gt;100,#REF!,IF('FCL3aVR&gt;0'!I5&gt;50,#REF!,#REF!))))*I5</f>
        <v>#REF!</v>
      </c>
      <c r="W5" s="569" t="e">
        <f>IF(J5&gt;200,#REF!,IF('FCL3aVR&gt;0'!J5&gt;150,#REF!,IF('FCL3aVR&gt;0'!J5&gt;100,#REF!,IF('FCL3aVR&gt;0'!J5&gt;50,#REF!,#REF!))))*J5</f>
        <v>#REF!</v>
      </c>
      <c r="X5" s="569" t="e">
        <f>IF(H5&gt;200,#REF!,IF('FCL3aVR&gt;0'!H5&gt;150,#REF!,IF('FCL3aVR&gt;0'!H5&gt;100,#REF!,IF('FCL3aVR&gt;0'!H5&gt;50,#REF!,#REF!))))*H5</f>
        <v>#REF!</v>
      </c>
      <c r="Y5" s="569" t="e">
        <f>IF(I5&gt;200,#REF!,IF('FCL3aVR&gt;0'!I5&gt;150,#REF!,IF('FCL3aVR&gt;0'!I5&gt;100,#REF!,IF('FCL3aVR&gt;0'!I5&gt;50,#REF!,#REF!))))*I5</f>
        <v>#REF!</v>
      </c>
      <c r="Z5" s="569" t="e">
        <f>IF(J5&gt;200,#REF!,IF('FCL3aVR&gt;0'!J5&gt;150,#REF!,IF('FCL3aVR&gt;0'!J5&gt;100,#REF!,IF('FCL3aVR&gt;0'!J5&gt;50,#REF!,#REF!))))*J5</f>
        <v>#REF!</v>
      </c>
      <c r="AA5" s="569" t="e">
        <f>W5+V5+U5</f>
        <v>#REF!</v>
      </c>
      <c r="AB5" s="569" t="e">
        <f>R5</f>
        <v>#REF!</v>
      </c>
      <c r="AC5" s="569" t="e">
        <f>AA5-AB5</f>
        <v>#REF!</v>
      </c>
      <c r="AD5" s="569" t="e">
        <f>AC5</f>
        <v>#REF!</v>
      </c>
      <c r="AE5" s="569" t="e">
        <f>Z5+Y5+X5</f>
        <v>#REF!</v>
      </c>
      <c r="AF5" s="569" t="e">
        <f>T5</f>
        <v>#REF!</v>
      </c>
      <c r="AG5" s="569" t="e">
        <f>AE5-AF5</f>
        <v>#REF!</v>
      </c>
      <c r="AH5" s="569" t="e">
        <f>AG5</f>
        <v>#REF!</v>
      </c>
      <c r="AI5" s="569" t="e">
        <f>+L5+M5+N5+O5</f>
        <v>#REF!</v>
      </c>
      <c r="AJ5" s="569" t="e">
        <f>P5+Q5</f>
        <v>#REF!</v>
      </c>
      <c r="AK5" s="569" t="e">
        <f>AI5-AJ5</f>
        <v>#REF!</v>
      </c>
      <c r="AL5" s="569" t="e">
        <f>AK5</f>
        <v>#REF!</v>
      </c>
      <c r="AM5" s="569" t="e">
        <f>AC5+AK5</f>
        <v>#REF!</v>
      </c>
      <c r="AN5" s="569" t="e">
        <f>AM5</f>
        <v>#REF!</v>
      </c>
      <c r="AO5" s="569" t="e">
        <f>AG5+AK5</f>
        <v>#REF!</v>
      </c>
      <c r="AP5" s="569" t="e">
        <f>AO5</f>
        <v>#REF!</v>
      </c>
      <c r="AQ5" s="568">
        <v>0</v>
      </c>
      <c r="AR5" s="114" t="e">
        <f>IF(AD5&lt;0,0,1)</f>
        <v>#REF!</v>
      </c>
      <c r="AS5" s="114" t="e">
        <f>IF(AH5&lt;0,0,1)</f>
        <v>#REF!</v>
      </c>
      <c r="AT5" s="114" t="e">
        <f>IF(AN5&lt;0,0,1)</f>
        <v>#REF!</v>
      </c>
      <c r="AU5" s="114" t="e">
        <f>IF(AP5&lt;0,0,1)</f>
        <v>#REF!</v>
      </c>
    </row>
    <row r="6" spans="1:47">
      <c r="A6" s="616"/>
      <c r="B6" s="570">
        <v>1</v>
      </c>
      <c r="C6" s="570" t="e">
        <f>#REF!</f>
        <v>#REF!</v>
      </c>
      <c r="D6" s="570">
        <v>26</v>
      </c>
      <c r="E6" s="570"/>
      <c r="F6" s="570"/>
      <c r="G6" s="570" t="e">
        <f>C6+G5</f>
        <v>#REF!</v>
      </c>
      <c r="H6" s="570"/>
      <c r="I6" s="570"/>
      <c r="J6" s="570"/>
      <c r="K6" s="570"/>
      <c r="L6" s="569" t="e">
        <f>IF(K6&gt;200,#REF!,IF('FCL3aVR&gt;0'!K6&gt;150,#REF!,IF(K6&gt;100,#REF!,IF('FCL3aVR&gt;0'!K6&gt;50,#REF!,#REF!))))*K6*$E$1</f>
        <v>#REF!</v>
      </c>
      <c r="M6" s="569" t="e">
        <f>IF(H6&gt;200,#REF!,IF('FCL3aVR&gt;0'!H6&gt;150,#REF!,IF(H6&gt;100,#REF!,IF('FCL3aVR&gt;0'!H6&gt;50,#REF!,#REF!))))*H6*$E$1</f>
        <v>#REF!</v>
      </c>
      <c r="N6" s="569" t="e">
        <f>IF(I6&gt;200,#REF!,IF('FCL3aVR&gt;0'!I6&gt;150,#REF!,IF(I6&gt;100,#REF!,IF('FCL3aVR&gt;0'!I6&gt;50,#REF!,#REF!))))*I6*$E$1</f>
        <v>#REF!</v>
      </c>
      <c r="O6" s="569" t="e">
        <f>IF(J6&gt;200,#REF!,IF('FCL3aVR&gt;0'!J6&gt;150,#REF!,IF(J6&gt;100,#REF!,IF('FCL3aVR&gt;0'!J6&gt;50,#REF!,#REF!))))*J6*$E$1</f>
        <v>#REF!</v>
      </c>
      <c r="P6" s="569" t="e">
        <f>+IF(K6&gt;200,S_!$F$5,IF('FCL3aVR&gt;0'!K6&gt;150,S_!#REF!,IF('FCL3aVR&gt;0'!K6&gt;100,S_!#REF!,IF('FCL3aVR&gt;0'!K6&gt;50,S_!#REF!,S_!#REF!))))*K6*$E$1</f>
        <v>#REF!</v>
      </c>
      <c r="Q6" s="569" t="e">
        <f>(H6*S_!#REF!+S_!#REF!*'FCL3aVR&gt;0'!J6+'FCL3aVR&gt;0'!I6*S_!#REF!)*$E$1</f>
        <v>#REF!</v>
      </c>
      <c r="R6" s="569" t="e">
        <f>#REF!*$D$1*$E$1</f>
        <v>#REF!</v>
      </c>
      <c r="S6" s="569" t="e">
        <f>#REF!*$D$1*$E$1</f>
        <v>#REF!</v>
      </c>
      <c r="T6" s="569" t="e">
        <f>#REF!*$D$1*$E$1</f>
        <v>#REF!</v>
      </c>
      <c r="U6" s="569" t="e">
        <f>IF(H6&gt;200,#REF!,IF('FCL3aVR&gt;0'!H6&gt;150,#REF!,IF('FCL3aVR&gt;0'!H6&gt;100,#REF!,IF('FCL3aVR&gt;0'!H6&gt;50,#REF!,#REF!))))*H6</f>
        <v>#REF!</v>
      </c>
      <c r="V6" s="569" t="e">
        <f>IF(I6&gt;200,#REF!,IF('FCL3aVR&gt;0'!I6&gt;150,#REF!,IF('FCL3aVR&gt;0'!I6&gt;100,#REF!,IF('FCL3aVR&gt;0'!I6&gt;50,#REF!,#REF!))))*I6</f>
        <v>#REF!</v>
      </c>
      <c r="W6" s="569" t="e">
        <f>IF(J6&gt;200,#REF!,IF('FCL3aVR&gt;0'!J6&gt;150,#REF!,IF('FCL3aVR&gt;0'!J6&gt;100,#REF!,IF('FCL3aVR&gt;0'!J6&gt;50,#REF!,#REF!))))*J6</f>
        <v>#REF!</v>
      </c>
      <c r="X6" s="569" t="e">
        <f>IF(H6&gt;200,#REF!,IF('FCL3aVR&gt;0'!H6&gt;150,#REF!,IF('FCL3aVR&gt;0'!H6&gt;100,#REF!,IF('FCL3aVR&gt;0'!H6&gt;50,#REF!,#REF!))))*H6</f>
        <v>#REF!</v>
      </c>
      <c r="Y6" s="569" t="e">
        <f>IF(I6&gt;200,#REF!,IF('FCL3aVR&gt;0'!I6&gt;150,#REF!,IF('FCL3aVR&gt;0'!I6&gt;100,#REF!,IF('FCL3aVR&gt;0'!I6&gt;50,#REF!,#REF!))))*I6</f>
        <v>#REF!</v>
      </c>
      <c r="Z6" s="569" t="e">
        <f>IF(J6&gt;200,#REF!,IF('FCL3aVR&gt;0'!J6&gt;150,#REF!,IF('FCL3aVR&gt;0'!J6&gt;100,#REF!,IF('FCL3aVR&gt;0'!J6&gt;50,#REF!,#REF!))))*J6</f>
        <v>#REF!</v>
      </c>
      <c r="AA6" s="569" t="e">
        <f t="shared" ref="AA6:AA65" si="0">W6+V6+U6</f>
        <v>#REF!</v>
      </c>
      <c r="AB6" s="569" t="e">
        <f t="shared" ref="AB6:AB65" si="1">R6</f>
        <v>#REF!</v>
      </c>
      <c r="AC6" s="569" t="e">
        <f t="shared" ref="AC6:AC65" si="2">AA6-AB6</f>
        <v>#REF!</v>
      </c>
      <c r="AD6" s="569" t="e">
        <f>AC6+AD5</f>
        <v>#REF!</v>
      </c>
      <c r="AE6" s="569" t="e">
        <f t="shared" ref="AE6:AE65" si="3">Z6+Y6+X6</f>
        <v>#REF!</v>
      </c>
      <c r="AF6" s="569" t="e">
        <f t="shared" ref="AF6:AF65" si="4">T6</f>
        <v>#REF!</v>
      </c>
      <c r="AG6" s="569" t="e">
        <f t="shared" ref="AG6:AG65" si="5">AE6-AF6</f>
        <v>#REF!</v>
      </c>
      <c r="AH6" s="569" t="e">
        <f>AG6+AH5</f>
        <v>#REF!</v>
      </c>
      <c r="AI6" s="569" t="e">
        <f t="shared" ref="AI6:AI65" si="6">+L6+M6+N6+O6</f>
        <v>#REF!</v>
      </c>
      <c r="AJ6" s="569" t="e">
        <f t="shared" ref="AJ6:AJ65" si="7">P6+Q6</f>
        <v>#REF!</v>
      </c>
      <c r="AK6" s="569" t="e">
        <f t="shared" ref="AK6:AK65" si="8">AI6-AJ6</f>
        <v>#REF!</v>
      </c>
      <c r="AL6" s="569" t="e">
        <f>AK7+AL5</f>
        <v>#REF!</v>
      </c>
      <c r="AM6" s="569" t="e">
        <f t="shared" ref="AM6" si="9">AC6+AK6</f>
        <v>#REF!</v>
      </c>
      <c r="AN6" s="569" t="e">
        <f>AM6+AN5</f>
        <v>#REF!</v>
      </c>
      <c r="AO6" s="569" t="e">
        <f>AG6+AK6</f>
        <v>#REF!</v>
      </c>
      <c r="AP6" s="569" t="e">
        <f>AO6+AP5</f>
        <v>#REF!</v>
      </c>
      <c r="AQ6" s="570">
        <v>1</v>
      </c>
      <c r="AR6" s="114" t="e">
        <f t="shared" ref="AR6:AR65" si="10">IF(AD6&lt;0,0,1)</f>
        <v>#REF!</v>
      </c>
      <c r="AS6" s="114" t="e">
        <f t="shared" ref="AS6:AS65" si="11">IF(AH6&lt;0,0,1)</f>
        <v>#REF!</v>
      </c>
      <c r="AT6" s="114" t="e">
        <f t="shared" ref="AT6:AT65" si="12">IF(AN6&lt;0,0,1)</f>
        <v>#REF!</v>
      </c>
      <c r="AU6" s="114" t="e">
        <f t="shared" ref="AU6:AU65" si="13">IF(AP6&lt;0,0,1)</f>
        <v>#REF!</v>
      </c>
    </row>
    <row r="7" spans="1:47">
      <c r="A7" s="616"/>
      <c r="B7" s="570">
        <v>2</v>
      </c>
      <c r="C7" s="570" t="e">
        <f>#REF!</f>
        <v>#REF!</v>
      </c>
      <c r="D7" s="570">
        <v>26</v>
      </c>
      <c r="E7" s="570"/>
      <c r="F7" s="570"/>
      <c r="G7" s="570" t="e">
        <f t="shared" ref="G7:G65" si="14">C7+G6</f>
        <v>#REF!</v>
      </c>
      <c r="H7" s="570">
        <f>D6</f>
        <v>26</v>
      </c>
      <c r="I7" s="570"/>
      <c r="J7" s="570"/>
      <c r="K7" s="570">
        <f>H7+I7+J7</f>
        <v>26</v>
      </c>
      <c r="L7" s="569" t="e">
        <f>IF(K7&gt;200,#REF!,IF('FCL3aVR&gt;0'!K7&gt;150,#REF!,IF(K7&gt;100,#REF!,IF('FCL3aVR&gt;0'!K7&gt;50,#REF!,#REF!))))*K7*$E$1</f>
        <v>#REF!</v>
      </c>
      <c r="M7" s="569" t="e">
        <f>IF(H7&gt;200,#REF!,IF('FCL3aVR&gt;0'!H7&gt;150,#REF!,IF(H7&gt;100,#REF!,IF('FCL3aVR&gt;0'!H7&gt;50,#REF!,#REF!))))*H7*$E$1</f>
        <v>#REF!</v>
      </c>
      <c r="N7" s="569" t="e">
        <f>IF(I7&gt;200,#REF!,IF('FCL3aVR&gt;0'!I7&gt;150,#REF!,IF(I7&gt;100,#REF!,IF('FCL3aVR&gt;0'!I7&gt;50,#REF!,#REF!))))*I7*$E$1</f>
        <v>#REF!</v>
      </c>
      <c r="O7" s="569" t="e">
        <f>IF(J7&gt;200,#REF!,IF('FCL3aVR&gt;0'!J7&gt;150,#REF!,IF(J7&gt;100,#REF!,IF('FCL3aVR&gt;0'!J7&gt;50,#REF!,#REF!))))*J7*$E$1</f>
        <v>#REF!</v>
      </c>
      <c r="P7" s="569" t="e">
        <f>+IF(K7&gt;200,S_!$F$5,IF('FCL3aVR&gt;0'!K7&gt;150,S_!#REF!,IF('FCL3aVR&gt;0'!K7&gt;100,S_!#REF!,IF('FCL3aVR&gt;0'!K7&gt;50,S_!#REF!,S_!#REF!))))*K7*$E$1</f>
        <v>#REF!</v>
      </c>
      <c r="Q7" s="569" t="e">
        <f>(H7*S_!#REF!+S_!#REF!*'FCL3aVR&gt;0'!J7+'FCL3aVR&gt;0'!I7*S_!#REF!)*$E$1</f>
        <v>#REF!</v>
      </c>
      <c r="R7" s="569" t="e">
        <f>#REF!*$D$1*$E$1</f>
        <v>#REF!</v>
      </c>
      <c r="S7" s="569" t="e">
        <f>#REF!*$D$1*$E$1</f>
        <v>#REF!</v>
      </c>
      <c r="T7" s="569" t="e">
        <f>#REF!*$D$1*$E$1</f>
        <v>#REF!</v>
      </c>
      <c r="U7" s="569" t="e">
        <f>IF(H7&gt;200,#REF!,IF('FCL3aVR&gt;0'!H7&gt;150,#REF!,IF('FCL3aVR&gt;0'!H7&gt;100,#REF!,IF('FCL3aVR&gt;0'!H7&gt;50,#REF!,#REF!))))*H7</f>
        <v>#REF!</v>
      </c>
      <c r="V7" s="569" t="e">
        <f>IF(I7&gt;200,#REF!,IF('FCL3aVR&gt;0'!I7&gt;150,#REF!,IF('FCL3aVR&gt;0'!I7&gt;100,#REF!,IF('FCL3aVR&gt;0'!I7&gt;50,#REF!,#REF!))))*I7</f>
        <v>#REF!</v>
      </c>
      <c r="W7" s="569" t="e">
        <f>IF(J7&gt;200,#REF!,IF('FCL3aVR&gt;0'!J7&gt;150,#REF!,IF('FCL3aVR&gt;0'!J7&gt;100,#REF!,IF('FCL3aVR&gt;0'!J7&gt;50,#REF!,#REF!))))*J7</f>
        <v>#REF!</v>
      </c>
      <c r="X7" s="569" t="e">
        <f>IF(H7&gt;200,#REF!,IF('FCL3aVR&gt;0'!H7&gt;150,#REF!,IF('FCL3aVR&gt;0'!H7&gt;100,#REF!,IF('FCL3aVR&gt;0'!H7&gt;50,#REF!,#REF!))))*H7</f>
        <v>#REF!</v>
      </c>
      <c r="Y7" s="569" t="e">
        <f>IF(I7&gt;200,#REF!,IF('FCL3aVR&gt;0'!I7&gt;150,#REF!,IF('FCL3aVR&gt;0'!I7&gt;100,#REF!,IF('FCL3aVR&gt;0'!I7&gt;50,#REF!,#REF!))))*I7</f>
        <v>#REF!</v>
      </c>
      <c r="Z7" s="569" t="e">
        <f>IF(J7&gt;200,#REF!,IF('FCL3aVR&gt;0'!J7&gt;150,#REF!,IF('FCL3aVR&gt;0'!J7&gt;100,#REF!,IF('FCL3aVR&gt;0'!J7&gt;50,#REF!,#REF!))))*J7</f>
        <v>#REF!</v>
      </c>
      <c r="AA7" s="569" t="e">
        <f t="shared" si="0"/>
        <v>#REF!</v>
      </c>
      <c r="AB7" s="569" t="e">
        <f t="shared" si="1"/>
        <v>#REF!</v>
      </c>
      <c r="AC7" s="569" t="e">
        <f t="shared" si="2"/>
        <v>#REF!</v>
      </c>
      <c r="AD7" s="569" t="e">
        <f t="shared" ref="AD7:AD65" si="15">AC7+AD6</f>
        <v>#REF!</v>
      </c>
      <c r="AE7" s="569" t="e">
        <f t="shared" si="3"/>
        <v>#REF!</v>
      </c>
      <c r="AF7" s="569" t="e">
        <f t="shared" si="4"/>
        <v>#REF!</v>
      </c>
      <c r="AG7" s="569" t="e">
        <f t="shared" si="5"/>
        <v>#REF!</v>
      </c>
      <c r="AH7" s="569" t="e">
        <f t="shared" ref="AH7:AH65" si="16">AG7+AH6</f>
        <v>#REF!</v>
      </c>
      <c r="AI7" s="569" t="e">
        <f t="shared" si="6"/>
        <v>#REF!</v>
      </c>
      <c r="AJ7" s="569" t="e">
        <f t="shared" si="7"/>
        <v>#REF!</v>
      </c>
      <c r="AK7" s="569" t="e">
        <f t="shared" si="8"/>
        <v>#REF!</v>
      </c>
      <c r="AL7" s="569" t="e">
        <f t="shared" ref="AL7:AL65" si="17">AK8+AL6</f>
        <v>#REF!</v>
      </c>
      <c r="AM7" s="569" t="e">
        <f t="shared" ref="AM7:AM65" si="18">AC7+AK7</f>
        <v>#REF!</v>
      </c>
      <c r="AN7" s="569" t="e">
        <f t="shared" ref="AN7:AN65" si="19">AM7+AN6</f>
        <v>#REF!</v>
      </c>
      <c r="AO7" s="569" t="e">
        <f t="shared" ref="AO7:AO65" si="20">AG7+AK7</f>
        <v>#REF!</v>
      </c>
      <c r="AP7" s="569" t="e">
        <f t="shared" ref="AP7:AP65" si="21">AO7+AP6</f>
        <v>#REF!</v>
      </c>
      <c r="AQ7" s="570">
        <v>2</v>
      </c>
      <c r="AR7" s="114" t="e">
        <f t="shared" si="10"/>
        <v>#REF!</v>
      </c>
      <c r="AS7" s="114" t="e">
        <f t="shared" si="11"/>
        <v>#REF!</v>
      </c>
      <c r="AT7" s="114" t="e">
        <f t="shared" si="12"/>
        <v>#REF!</v>
      </c>
      <c r="AU7" s="114" t="e">
        <f t="shared" si="13"/>
        <v>#REF!</v>
      </c>
    </row>
    <row r="8" spans="1:47">
      <c r="A8" s="616"/>
      <c r="B8" s="570">
        <v>3</v>
      </c>
      <c r="C8" s="570" t="e">
        <f>#REF!</f>
        <v>#REF!</v>
      </c>
      <c r="D8" s="570">
        <v>26</v>
      </c>
      <c r="E8" s="570"/>
      <c r="F8" s="570"/>
      <c r="G8" s="570" t="e">
        <f t="shared" si="14"/>
        <v>#REF!</v>
      </c>
      <c r="H8" s="570">
        <f>D7+H7</f>
        <v>52</v>
      </c>
      <c r="I8" s="570"/>
      <c r="J8" s="570"/>
      <c r="K8" s="570">
        <f t="shared" ref="K8:K65" si="22">H8+I8+J8</f>
        <v>52</v>
      </c>
      <c r="L8" s="569" t="e">
        <f>IF(K8&gt;200,#REF!,IF('FCL3aVR&gt;0'!K8&gt;150,#REF!,IF(K8&gt;100,#REF!,IF('FCL3aVR&gt;0'!K8&gt;50,#REF!,#REF!))))*K8*$E$1</f>
        <v>#REF!</v>
      </c>
      <c r="M8" s="569" t="e">
        <f>IF(H8&gt;200,#REF!,IF('FCL3aVR&gt;0'!H8&gt;150,#REF!,IF(H8&gt;100,#REF!,IF('FCL3aVR&gt;0'!H8&gt;50,#REF!,#REF!))))*H8*$E$1</f>
        <v>#REF!</v>
      </c>
      <c r="N8" s="569" t="e">
        <f>IF(I8&gt;200,#REF!,IF('FCL3aVR&gt;0'!I8&gt;150,#REF!,IF(I8&gt;100,#REF!,IF('FCL3aVR&gt;0'!I8&gt;50,#REF!,#REF!))))*I8*$E$1</f>
        <v>#REF!</v>
      </c>
      <c r="O8" s="569" t="e">
        <f>IF(J8&gt;200,#REF!,IF('FCL3aVR&gt;0'!J8&gt;150,#REF!,IF(J8&gt;100,#REF!,IF('FCL3aVR&gt;0'!J8&gt;50,#REF!,#REF!))))*J8*$E$1</f>
        <v>#REF!</v>
      </c>
      <c r="P8" s="569" t="e">
        <f>+IF(K8&gt;200,S_!$F$5,IF('FCL3aVR&gt;0'!K8&gt;150,S_!#REF!,IF('FCL3aVR&gt;0'!K8&gt;100,S_!#REF!,IF('FCL3aVR&gt;0'!K8&gt;50,S_!#REF!,S_!#REF!))))*K8*$E$1</f>
        <v>#REF!</v>
      </c>
      <c r="Q8" s="569" t="e">
        <f>(H8*S_!#REF!+S_!#REF!*'FCL3aVR&gt;0'!J8+'FCL3aVR&gt;0'!I8*S_!#REF!)*$E$1</f>
        <v>#REF!</v>
      </c>
      <c r="R8" s="569" t="e">
        <f>#REF!*$D$1*$E$1</f>
        <v>#REF!</v>
      </c>
      <c r="S8" s="569" t="e">
        <f>#REF!*$D$1*$E$1</f>
        <v>#REF!</v>
      </c>
      <c r="T8" s="569" t="e">
        <f>#REF!*$D$1*$E$1</f>
        <v>#REF!</v>
      </c>
      <c r="U8" s="569" t="e">
        <f>IF(H8&gt;200,#REF!,IF('FCL3aVR&gt;0'!H8&gt;150,#REF!,IF('FCL3aVR&gt;0'!H8&gt;100,#REF!,IF('FCL3aVR&gt;0'!H8&gt;50,#REF!,#REF!))))*H8</f>
        <v>#REF!</v>
      </c>
      <c r="V8" s="569" t="e">
        <f>IF(I8&gt;200,#REF!,IF('FCL3aVR&gt;0'!I8&gt;150,#REF!,IF('FCL3aVR&gt;0'!I8&gt;100,#REF!,IF('FCL3aVR&gt;0'!I8&gt;50,#REF!,#REF!))))*I8</f>
        <v>#REF!</v>
      </c>
      <c r="W8" s="569" t="e">
        <f>IF(J8&gt;200,#REF!,IF('FCL3aVR&gt;0'!J8&gt;150,#REF!,IF('FCL3aVR&gt;0'!J8&gt;100,#REF!,IF('FCL3aVR&gt;0'!J8&gt;50,#REF!,#REF!))))*J8</f>
        <v>#REF!</v>
      </c>
      <c r="X8" s="569" t="e">
        <f>IF(H8&gt;200,#REF!,IF('FCL3aVR&gt;0'!H8&gt;150,#REF!,IF('FCL3aVR&gt;0'!H8&gt;100,#REF!,IF('FCL3aVR&gt;0'!H8&gt;50,#REF!,#REF!))))*H8</f>
        <v>#REF!</v>
      </c>
      <c r="Y8" s="569" t="e">
        <f>IF(I8&gt;200,#REF!,IF('FCL3aVR&gt;0'!I8&gt;150,#REF!,IF('FCL3aVR&gt;0'!I8&gt;100,#REF!,IF('FCL3aVR&gt;0'!I8&gt;50,#REF!,#REF!))))*I8</f>
        <v>#REF!</v>
      </c>
      <c r="Z8" s="569" t="e">
        <f>IF(J8&gt;200,#REF!,IF('FCL3aVR&gt;0'!J8&gt;150,#REF!,IF('FCL3aVR&gt;0'!J8&gt;100,#REF!,IF('FCL3aVR&gt;0'!J8&gt;50,#REF!,#REF!))))*J8</f>
        <v>#REF!</v>
      </c>
      <c r="AA8" s="569" t="e">
        <f t="shared" si="0"/>
        <v>#REF!</v>
      </c>
      <c r="AB8" s="569" t="e">
        <f t="shared" si="1"/>
        <v>#REF!</v>
      </c>
      <c r="AC8" s="569" t="e">
        <f t="shared" si="2"/>
        <v>#REF!</v>
      </c>
      <c r="AD8" s="569" t="e">
        <f t="shared" si="15"/>
        <v>#REF!</v>
      </c>
      <c r="AE8" s="569" t="e">
        <f t="shared" si="3"/>
        <v>#REF!</v>
      </c>
      <c r="AF8" s="569" t="e">
        <f t="shared" si="4"/>
        <v>#REF!</v>
      </c>
      <c r="AG8" s="569" t="e">
        <f t="shared" si="5"/>
        <v>#REF!</v>
      </c>
      <c r="AH8" s="569" t="e">
        <f>AG8+AH7</f>
        <v>#REF!</v>
      </c>
      <c r="AI8" s="569" t="e">
        <f t="shared" si="6"/>
        <v>#REF!</v>
      </c>
      <c r="AJ8" s="569" t="e">
        <f t="shared" si="7"/>
        <v>#REF!</v>
      </c>
      <c r="AK8" s="569" t="e">
        <f t="shared" si="8"/>
        <v>#REF!</v>
      </c>
      <c r="AL8" s="569" t="e">
        <f t="shared" si="17"/>
        <v>#REF!</v>
      </c>
      <c r="AM8" s="569" t="e">
        <f t="shared" si="18"/>
        <v>#REF!</v>
      </c>
      <c r="AN8" s="569" t="e">
        <f t="shared" si="19"/>
        <v>#REF!</v>
      </c>
      <c r="AO8" s="569" t="e">
        <f t="shared" si="20"/>
        <v>#REF!</v>
      </c>
      <c r="AP8" s="569" t="e">
        <f t="shared" si="21"/>
        <v>#REF!</v>
      </c>
      <c r="AQ8" s="570">
        <v>3</v>
      </c>
      <c r="AR8" s="114" t="e">
        <f t="shared" si="10"/>
        <v>#REF!</v>
      </c>
      <c r="AS8" s="114" t="e">
        <f t="shared" si="11"/>
        <v>#REF!</v>
      </c>
      <c r="AT8" s="114" t="e">
        <f t="shared" si="12"/>
        <v>#REF!</v>
      </c>
      <c r="AU8" s="114" t="e">
        <f t="shared" si="13"/>
        <v>#REF!</v>
      </c>
    </row>
    <row r="9" spans="1:47">
      <c r="A9" s="616"/>
      <c r="B9" s="570">
        <v>4</v>
      </c>
      <c r="C9" s="570" t="e">
        <f>#REF!</f>
        <v>#REF!</v>
      </c>
      <c r="D9" s="570">
        <v>26</v>
      </c>
      <c r="E9" s="570"/>
      <c r="F9" s="570"/>
      <c r="G9" s="570" t="e">
        <f t="shared" si="14"/>
        <v>#REF!</v>
      </c>
      <c r="H9" s="570">
        <f t="shared" ref="H9:J24" si="23">D8+H8</f>
        <v>78</v>
      </c>
      <c r="I9" s="570"/>
      <c r="J9" s="570"/>
      <c r="K9" s="570">
        <f t="shared" si="22"/>
        <v>78</v>
      </c>
      <c r="L9" s="569" t="e">
        <f>IF(K9&gt;200,#REF!,IF('FCL3aVR&gt;0'!K9&gt;150,#REF!,IF(K9&gt;100,#REF!,IF('FCL3aVR&gt;0'!K9&gt;50,#REF!,#REF!))))*K9*$E$1</f>
        <v>#REF!</v>
      </c>
      <c r="M9" s="569" t="e">
        <f>IF(H9&gt;200,#REF!,IF('FCL3aVR&gt;0'!H9&gt;150,#REF!,IF(H9&gt;100,#REF!,IF('FCL3aVR&gt;0'!H9&gt;50,#REF!,#REF!))))*H9*$E$1</f>
        <v>#REF!</v>
      </c>
      <c r="N9" s="569" t="e">
        <f>IF(I9&gt;200,#REF!,IF('FCL3aVR&gt;0'!I9&gt;150,#REF!,IF(I9&gt;100,#REF!,IF('FCL3aVR&gt;0'!I9&gt;50,#REF!,#REF!))))*I9*$E$1</f>
        <v>#REF!</v>
      </c>
      <c r="O9" s="569" t="e">
        <f>IF(J9&gt;200,#REF!,IF('FCL3aVR&gt;0'!J9&gt;150,#REF!,IF(J9&gt;100,#REF!,IF('FCL3aVR&gt;0'!J9&gt;50,#REF!,#REF!))))*J9*$E$1</f>
        <v>#REF!</v>
      </c>
      <c r="P9" s="569" t="e">
        <f>+IF(K9&gt;200,S_!$F$5,IF('FCL3aVR&gt;0'!K9&gt;150,S_!#REF!,IF('FCL3aVR&gt;0'!K9&gt;100,S_!#REF!,IF('FCL3aVR&gt;0'!K9&gt;50,S_!#REF!,S_!#REF!))))*K9*$E$1</f>
        <v>#REF!</v>
      </c>
      <c r="Q9" s="569" t="e">
        <f>(H9*S_!#REF!+S_!#REF!*'FCL3aVR&gt;0'!J9+'FCL3aVR&gt;0'!I9*S_!#REF!)*$E$1</f>
        <v>#REF!</v>
      </c>
      <c r="R9" s="569" t="e">
        <f>#REF!*$D$1*$E$1</f>
        <v>#REF!</v>
      </c>
      <c r="S9" s="569" t="e">
        <f>#REF!*$D$1*$E$1</f>
        <v>#REF!</v>
      </c>
      <c r="T9" s="569" t="e">
        <f>#REF!*$D$1*$E$1</f>
        <v>#REF!</v>
      </c>
      <c r="U9" s="569" t="e">
        <f>IF(H9&gt;200,#REF!,IF('FCL3aVR&gt;0'!H9&gt;150,#REF!,IF('FCL3aVR&gt;0'!H9&gt;100,#REF!,IF('FCL3aVR&gt;0'!H9&gt;50,#REF!,#REF!))))*H9</f>
        <v>#REF!</v>
      </c>
      <c r="V9" s="569" t="e">
        <f>IF(I9&gt;200,#REF!,IF('FCL3aVR&gt;0'!I9&gt;150,#REF!,IF('FCL3aVR&gt;0'!I9&gt;100,#REF!,IF('FCL3aVR&gt;0'!I9&gt;50,#REF!,#REF!))))*I9</f>
        <v>#REF!</v>
      </c>
      <c r="W9" s="569" t="e">
        <f>IF(J9&gt;200,#REF!,IF('FCL3aVR&gt;0'!J9&gt;150,#REF!,IF('FCL3aVR&gt;0'!J9&gt;100,#REF!,IF('FCL3aVR&gt;0'!J9&gt;50,#REF!,#REF!))))*J9</f>
        <v>#REF!</v>
      </c>
      <c r="X9" s="569" t="e">
        <f>IF(H9&gt;200,#REF!,IF('FCL3aVR&gt;0'!H9&gt;150,#REF!,IF('FCL3aVR&gt;0'!H9&gt;100,#REF!,IF('FCL3aVR&gt;0'!H9&gt;50,#REF!,#REF!))))*H9</f>
        <v>#REF!</v>
      </c>
      <c r="Y9" s="569" t="e">
        <f>IF(I9&gt;200,#REF!,IF('FCL3aVR&gt;0'!I9&gt;150,#REF!,IF('FCL3aVR&gt;0'!I9&gt;100,#REF!,IF('FCL3aVR&gt;0'!I9&gt;50,#REF!,#REF!))))*I9</f>
        <v>#REF!</v>
      </c>
      <c r="Z9" s="569" t="e">
        <f>IF(J9&gt;200,#REF!,IF('FCL3aVR&gt;0'!J9&gt;150,#REF!,IF('FCL3aVR&gt;0'!J9&gt;100,#REF!,IF('FCL3aVR&gt;0'!J9&gt;50,#REF!,#REF!))))*J9</f>
        <v>#REF!</v>
      </c>
      <c r="AA9" s="569" t="e">
        <f t="shared" si="0"/>
        <v>#REF!</v>
      </c>
      <c r="AB9" s="569" t="e">
        <f t="shared" si="1"/>
        <v>#REF!</v>
      </c>
      <c r="AC9" s="569" t="e">
        <f t="shared" si="2"/>
        <v>#REF!</v>
      </c>
      <c r="AD9" s="569" t="e">
        <f t="shared" si="15"/>
        <v>#REF!</v>
      </c>
      <c r="AE9" s="569" t="e">
        <f t="shared" si="3"/>
        <v>#REF!</v>
      </c>
      <c r="AF9" s="569" t="e">
        <f t="shared" si="4"/>
        <v>#REF!</v>
      </c>
      <c r="AG9" s="569" t="e">
        <f t="shared" si="5"/>
        <v>#REF!</v>
      </c>
      <c r="AH9" s="569" t="e">
        <f t="shared" si="16"/>
        <v>#REF!</v>
      </c>
      <c r="AI9" s="569" t="e">
        <f t="shared" si="6"/>
        <v>#REF!</v>
      </c>
      <c r="AJ9" s="569" t="e">
        <f t="shared" si="7"/>
        <v>#REF!</v>
      </c>
      <c r="AK9" s="569" t="e">
        <f t="shared" si="8"/>
        <v>#REF!</v>
      </c>
      <c r="AL9" s="569" t="e">
        <f t="shared" si="17"/>
        <v>#REF!</v>
      </c>
      <c r="AM9" s="569" t="e">
        <f t="shared" si="18"/>
        <v>#REF!</v>
      </c>
      <c r="AN9" s="569" t="e">
        <f t="shared" si="19"/>
        <v>#REF!</v>
      </c>
      <c r="AO9" s="569" t="e">
        <f t="shared" si="20"/>
        <v>#REF!</v>
      </c>
      <c r="AP9" s="569" t="e">
        <f t="shared" si="21"/>
        <v>#REF!</v>
      </c>
      <c r="AQ9" s="570">
        <v>4</v>
      </c>
      <c r="AR9" s="114" t="e">
        <f t="shared" si="10"/>
        <v>#REF!</v>
      </c>
      <c r="AS9" s="114" t="e">
        <f t="shared" si="11"/>
        <v>#REF!</v>
      </c>
      <c r="AT9" s="114" t="e">
        <f t="shared" si="12"/>
        <v>#REF!</v>
      </c>
      <c r="AU9" s="114" t="e">
        <f t="shared" si="13"/>
        <v>#REF!</v>
      </c>
    </row>
    <row r="10" spans="1:47">
      <c r="A10" s="616"/>
      <c r="B10" s="570">
        <v>5</v>
      </c>
      <c r="C10" s="570" t="e">
        <f>#REF!</f>
        <v>#REF!</v>
      </c>
      <c r="D10" s="570">
        <v>26</v>
      </c>
      <c r="E10" s="570"/>
      <c r="F10" s="570"/>
      <c r="G10" s="570" t="e">
        <f t="shared" si="14"/>
        <v>#REF!</v>
      </c>
      <c r="H10" s="570">
        <f t="shared" si="23"/>
        <v>104</v>
      </c>
      <c r="I10" s="570"/>
      <c r="J10" s="570"/>
      <c r="K10" s="570">
        <f t="shared" si="22"/>
        <v>104</v>
      </c>
      <c r="L10" s="569" t="e">
        <f>IF(K10&gt;200,#REF!,IF('FCL3aVR&gt;0'!K10&gt;150,#REF!,IF(K10&gt;100,#REF!,IF('FCL3aVR&gt;0'!K10&gt;50,#REF!,#REF!))))*K10*$E$1</f>
        <v>#REF!</v>
      </c>
      <c r="M10" s="569" t="e">
        <f>IF(H10&gt;200,#REF!,IF('FCL3aVR&gt;0'!H10&gt;150,#REF!,IF(H10&gt;100,#REF!,IF('FCL3aVR&gt;0'!H10&gt;50,#REF!,#REF!))))*H10*$E$1</f>
        <v>#REF!</v>
      </c>
      <c r="N10" s="569" t="e">
        <f>IF(I10&gt;200,#REF!,IF('FCL3aVR&gt;0'!I10&gt;150,#REF!,IF(I10&gt;100,#REF!,IF('FCL3aVR&gt;0'!I10&gt;50,#REF!,#REF!))))*I10*$E$1</f>
        <v>#REF!</v>
      </c>
      <c r="O10" s="569" t="e">
        <f>IF(J10&gt;200,#REF!,IF('FCL3aVR&gt;0'!J10&gt;150,#REF!,IF(J10&gt;100,#REF!,IF('FCL3aVR&gt;0'!J10&gt;50,#REF!,#REF!))))*J10*$E$1</f>
        <v>#REF!</v>
      </c>
      <c r="P10" s="569" t="e">
        <f>+IF(K10&gt;200,S_!$F$5,IF('FCL3aVR&gt;0'!K10&gt;150,S_!#REF!,IF('FCL3aVR&gt;0'!K10&gt;100,S_!#REF!,IF('FCL3aVR&gt;0'!K10&gt;50,S_!#REF!,S_!#REF!))))*K10*$E$1</f>
        <v>#REF!</v>
      </c>
      <c r="Q10" s="569" t="e">
        <f>(H10*S_!#REF!+S_!#REF!*'FCL3aVR&gt;0'!J10+'FCL3aVR&gt;0'!I10*S_!#REF!)*$E$1</f>
        <v>#REF!</v>
      </c>
      <c r="R10" s="569" t="e">
        <f>#REF!*$D$1*$E$1</f>
        <v>#REF!</v>
      </c>
      <c r="S10" s="569" t="e">
        <f>#REF!*$D$1*$E$1</f>
        <v>#REF!</v>
      </c>
      <c r="T10" s="569" t="e">
        <f>#REF!*$D$1*$E$1</f>
        <v>#REF!</v>
      </c>
      <c r="U10" s="569" t="e">
        <f>IF(H10&gt;200,#REF!,IF('FCL3aVR&gt;0'!H10&gt;150,#REF!,IF('FCL3aVR&gt;0'!H10&gt;100,#REF!,IF('FCL3aVR&gt;0'!H10&gt;50,#REF!,#REF!))))*H10</f>
        <v>#REF!</v>
      </c>
      <c r="V10" s="569" t="e">
        <f>IF(I10&gt;200,#REF!,IF('FCL3aVR&gt;0'!I10&gt;150,#REF!,IF('FCL3aVR&gt;0'!I10&gt;100,#REF!,IF('FCL3aVR&gt;0'!I10&gt;50,#REF!,#REF!))))*I10</f>
        <v>#REF!</v>
      </c>
      <c r="W10" s="569" t="e">
        <f>IF(J10&gt;200,#REF!,IF('FCL3aVR&gt;0'!J10&gt;150,#REF!,IF('FCL3aVR&gt;0'!J10&gt;100,#REF!,IF('FCL3aVR&gt;0'!J10&gt;50,#REF!,#REF!))))*J10</f>
        <v>#REF!</v>
      </c>
      <c r="X10" s="569" t="e">
        <f>IF(H10&gt;200,#REF!,IF('FCL3aVR&gt;0'!H10&gt;150,#REF!,IF('FCL3aVR&gt;0'!H10&gt;100,#REF!,IF('FCL3aVR&gt;0'!H10&gt;50,#REF!,#REF!))))*H10</f>
        <v>#REF!</v>
      </c>
      <c r="Y10" s="569" t="e">
        <f>IF(I10&gt;200,#REF!,IF('FCL3aVR&gt;0'!I10&gt;150,#REF!,IF('FCL3aVR&gt;0'!I10&gt;100,#REF!,IF('FCL3aVR&gt;0'!I10&gt;50,#REF!,#REF!))))*I10</f>
        <v>#REF!</v>
      </c>
      <c r="Z10" s="569" t="e">
        <f>IF(J10&gt;200,#REF!,IF('FCL3aVR&gt;0'!J10&gt;150,#REF!,IF('FCL3aVR&gt;0'!J10&gt;100,#REF!,IF('FCL3aVR&gt;0'!J10&gt;50,#REF!,#REF!))))*J10</f>
        <v>#REF!</v>
      </c>
      <c r="AA10" s="569" t="e">
        <f t="shared" si="0"/>
        <v>#REF!</v>
      </c>
      <c r="AB10" s="569" t="e">
        <f t="shared" si="1"/>
        <v>#REF!</v>
      </c>
      <c r="AC10" s="569" t="e">
        <f>AA10-AB10</f>
        <v>#REF!</v>
      </c>
      <c r="AD10" s="569" t="e">
        <f t="shared" si="15"/>
        <v>#REF!</v>
      </c>
      <c r="AE10" s="569" t="e">
        <f t="shared" si="3"/>
        <v>#REF!</v>
      </c>
      <c r="AF10" s="569" t="e">
        <f t="shared" si="4"/>
        <v>#REF!</v>
      </c>
      <c r="AG10" s="569" t="e">
        <f t="shared" si="5"/>
        <v>#REF!</v>
      </c>
      <c r="AH10" s="569" t="e">
        <f t="shared" si="16"/>
        <v>#REF!</v>
      </c>
      <c r="AI10" s="569" t="e">
        <f t="shared" si="6"/>
        <v>#REF!</v>
      </c>
      <c r="AJ10" s="569" t="e">
        <f t="shared" si="7"/>
        <v>#REF!</v>
      </c>
      <c r="AK10" s="569" t="e">
        <f t="shared" si="8"/>
        <v>#REF!</v>
      </c>
      <c r="AL10" s="569" t="e">
        <f t="shared" si="17"/>
        <v>#REF!</v>
      </c>
      <c r="AM10" s="569" t="e">
        <f t="shared" si="18"/>
        <v>#REF!</v>
      </c>
      <c r="AN10" s="569" t="e">
        <f t="shared" si="19"/>
        <v>#REF!</v>
      </c>
      <c r="AO10" s="569" t="e">
        <f t="shared" si="20"/>
        <v>#REF!</v>
      </c>
      <c r="AP10" s="569" t="e">
        <f t="shared" si="21"/>
        <v>#REF!</v>
      </c>
      <c r="AQ10" s="570">
        <v>5</v>
      </c>
      <c r="AR10" s="114" t="e">
        <f t="shared" si="10"/>
        <v>#REF!</v>
      </c>
      <c r="AS10" s="114" t="e">
        <f t="shared" si="11"/>
        <v>#REF!</v>
      </c>
      <c r="AT10" s="114" t="e">
        <f t="shared" si="12"/>
        <v>#REF!</v>
      </c>
      <c r="AU10" s="114" t="e">
        <f t="shared" si="13"/>
        <v>#REF!</v>
      </c>
    </row>
    <row r="11" spans="1:47">
      <c r="A11" s="616"/>
      <c r="B11" s="570">
        <v>6</v>
      </c>
      <c r="C11" s="570" t="e">
        <f>#REF!</f>
        <v>#REF!</v>
      </c>
      <c r="D11" s="570">
        <v>27</v>
      </c>
      <c r="E11" s="570"/>
      <c r="F11" s="570"/>
      <c r="G11" s="570" t="e">
        <f t="shared" si="14"/>
        <v>#REF!</v>
      </c>
      <c r="H11" s="570">
        <f t="shared" si="23"/>
        <v>130</v>
      </c>
      <c r="I11" s="570"/>
      <c r="J11" s="570"/>
      <c r="K11" s="570">
        <f t="shared" si="22"/>
        <v>130</v>
      </c>
      <c r="L11" s="569" t="e">
        <f>IF(K11&gt;200,#REF!,IF('FCL3aVR&gt;0'!K11&gt;150,#REF!,IF(K11&gt;100,#REF!,IF('FCL3aVR&gt;0'!K11&gt;50,#REF!,#REF!))))*K11*$E$1</f>
        <v>#REF!</v>
      </c>
      <c r="M11" s="569" t="e">
        <f>IF(H11&gt;200,#REF!,IF('FCL3aVR&gt;0'!H11&gt;150,#REF!,IF(H11&gt;100,#REF!,IF('FCL3aVR&gt;0'!H11&gt;50,#REF!,#REF!))))*H11*$E$1</f>
        <v>#REF!</v>
      </c>
      <c r="N11" s="569" t="e">
        <f>IF(I11&gt;200,#REF!,IF('FCL3aVR&gt;0'!I11&gt;150,#REF!,IF(I11&gt;100,#REF!,IF('FCL3aVR&gt;0'!I11&gt;50,#REF!,#REF!))))*I11*$E$1</f>
        <v>#REF!</v>
      </c>
      <c r="O11" s="569" t="e">
        <f>IF(J11&gt;200,#REF!,IF('FCL3aVR&gt;0'!J11&gt;150,#REF!,IF(J11&gt;100,#REF!,IF('FCL3aVR&gt;0'!J11&gt;50,#REF!,#REF!))))*J11*$E$1</f>
        <v>#REF!</v>
      </c>
      <c r="P11" s="569" t="e">
        <f>+IF(K11&gt;200,S_!$F$5,IF('FCL3aVR&gt;0'!K11&gt;150,S_!#REF!,IF('FCL3aVR&gt;0'!K11&gt;100,S_!#REF!,IF('FCL3aVR&gt;0'!K11&gt;50,S_!#REF!,S_!#REF!))))*K11*$E$1</f>
        <v>#REF!</v>
      </c>
      <c r="Q11" s="569" t="e">
        <f>(H11*S_!#REF!+S_!#REF!*'FCL3aVR&gt;0'!J11+'FCL3aVR&gt;0'!I11*S_!#REF!)*$E$1</f>
        <v>#REF!</v>
      </c>
      <c r="R11" s="569" t="e">
        <f>#REF!*$D$1*$E$1</f>
        <v>#REF!</v>
      </c>
      <c r="S11" s="569" t="e">
        <f>#REF!*$D$1*$E$1</f>
        <v>#REF!</v>
      </c>
      <c r="T11" s="569" t="e">
        <f>#REF!*$D$1*$E$1</f>
        <v>#REF!</v>
      </c>
      <c r="U11" s="569" t="e">
        <f>IF(H11&gt;200,#REF!,IF('FCL3aVR&gt;0'!H11&gt;150,#REF!,IF('FCL3aVR&gt;0'!H11&gt;100,#REF!,IF('FCL3aVR&gt;0'!H11&gt;50,#REF!,#REF!))))*H11</f>
        <v>#REF!</v>
      </c>
      <c r="V11" s="569" t="e">
        <f>IF(I11&gt;200,#REF!,IF('FCL3aVR&gt;0'!I11&gt;150,#REF!,IF('FCL3aVR&gt;0'!I11&gt;100,#REF!,IF('FCL3aVR&gt;0'!I11&gt;50,#REF!,#REF!))))*I11</f>
        <v>#REF!</v>
      </c>
      <c r="W11" s="569" t="e">
        <f>IF(J11&gt;200,#REF!,IF('FCL3aVR&gt;0'!J11&gt;150,#REF!,IF('FCL3aVR&gt;0'!J11&gt;100,#REF!,IF('FCL3aVR&gt;0'!J11&gt;50,#REF!,#REF!))))*J11</f>
        <v>#REF!</v>
      </c>
      <c r="X11" s="569" t="e">
        <f>IF(H11&gt;200,#REF!,IF('FCL3aVR&gt;0'!H11&gt;150,#REF!,IF('FCL3aVR&gt;0'!H11&gt;100,#REF!,IF('FCL3aVR&gt;0'!H11&gt;50,#REF!,#REF!))))*H11</f>
        <v>#REF!</v>
      </c>
      <c r="Y11" s="569" t="e">
        <f>IF(I11&gt;200,#REF!,IF('FCL3aVR&gt;0'!I11&gt;150,#REF!,IF('FCL3aVR&gt;0'!I11&gt;100,#REF!,IF('FCL3aVR&gt;0'!I11&gt;50,#REF!,#REF!))))*I11</f>
        <v>#REF!</v>
      </c>
      <c r="Z11" s="569" t="e">
        <f>IF(J11&gt;200,#REF!,IF('FCL3aVR&gt;0'!J11&gt;150,#REF!,IF('FCL3aVR&gt;0'!J11&gt;100,#REF!,IF('FCL3aVR&gt;0'!J11&gt;50,#REF!,#REF!))))*J11</f>
        <v>#REF!</v>
      </c>
      <c r="AA11" s="569" t="e">
        <f t="shared" si="0"/>
        <v>#REF!</v>
      </c>
      <c r="AB11" s="569" t="e">
        <f>R11</f>
        <v>#REF!</v>
      </c>
      <c r="AC11" s="569" t="e">
        <f t="shared" si="2"/>
        <v>#REF!</v>
      </c>
      <c r="AD11" s="569" t="e">
        <f t="shared" si="15"/>
        <v>#REF!</v>
      </c>
      <c r="AE11" s="569" t="e">
        <f t="shared" si="3"/>
        <v>#REF!</v>
      </c>
      <c r="AF11" s="569" t="e">
        <f>T11</f>
        <v>#REF!</v>
      </c>
      <c r="AG11" s="569" t="e">
        <f t="shared" si="5"/>
        <v>#REF!</v>
      </c>
      <c r="AH11" s="569" t="e">
        <f t="shared" si="16"/>
        <v>#REF!</v>
      </c>
      <c r="AI11" s="569" t="e">
        <f t="shared" si="6"/>
        <v>#REF!</v>
      </c>
      <c r="AJ11" s="569" t="e">
        <f t="shared" si="7"/>
        <v>#REF!</v>
      </c>
      <c r="AK11" s="569" t="e">
        <f t="shared" si="8"/>
        <v>#REF!</v>
      </c>
      <c r="AL11" s="569" t="e">
        <f t="shared" si="17"/>
        <v>#REF!</v>
      </c>
      <c r="AM11" s="569" t="e">
        <f t="shared" si="18"/>
        <v>#REF!</v>
      </c>
      <c r="AN11" s="569" t="e">
        <f t="shared" si="19"/>
        <v>#REF!</v>
      </c>
      <c r="AO11" s="569" t="e">
        <f t="shared" si="20"/>
        <v>#REF!</v>
      </c>
      <c r="AP11" s="569" t="e">
        <f t="shared" si="21"/>
        <v>#REF!</v>
      </c>
      <c r="AQ11" s="570">
        <v>6</v>
      </c>
      <c r="AR11" s="114" t="e">
        <f t="shared" si="10"/>
        <v>#REF!</v>
      </c>
      <c r="AS11" s="114" t="e">
        <f t="shared" si="11"/>
        <v>#REF!</v>
      </c>
      <c r="AT11" s="114" t="e">
        <f t="shared" si="12"/>
        <v>#REF!</v>
      </c>
      <c r="AU11" s="114" t="e">
        <f t="shared" si="13"/>
        <v>#REF!</v>
      </c>
    </row>
    <row r="12" spans="1:47">
      <c r="B12" s="570">
        <v>7</v>
      </c>
      <c r="C12" s="570" t="e">
        <f>#REF!</f>
        <v>#REF!</v>
      </c>
      <c r="D12" s="570">
        <v>27</v>
      </c>
      <c r="E12" s="570"/>
      <c r="F12" s="570"/>
      <c r="G12" s="570" t="e">
        <f t="shared" si="14"/>
        <v>#REF!</v>
      </c>
      <c r="H12" s="570">
        <f t="shared" si="23"/>
        <v>157</v>
      </c>
      <c r="I12" s="570"/>
      <c r="J12" s="570"/>
      <c r="K12" s="570">
        <f t="shared" si="22"/>
        <v>157</v>
      </c>
      <c r="L12" s="569" t="e">
        <f>IF(K12&gt;200,#REF!,IF('FCL3aVR&gt;0'!K12&gt;150,#REF!,IF(K12&gt;100,#REF!,IF('FCL3aVR&gt;0'!K12&gt;50,#REF!,#REF!))))*K12*$E$1</f>
        <v>#REF!</v>
      </c>
      <c r="M12" s="569" t="e">
        <f>IF(H12&gt;200,#REF!,IF('FCL3aVR&gt;0'!H12&gt;150,#REF!,IF(H12&gt;100,#REF!,IF('FCL3aVR&gt;0'!H12&gt;50,#REF!,#REF!))))*H12*$E$1</f>
        <v>#REF!</v>
      </c>
      <c r="N12" s="569" t="e">
        <f>IF(I12&gt;200,#REF!,IF('FCL3aVR&gt;0'!I12&gt;150,#REF!,IF(I12&gt;100,#REF!,IF('FCL3aVR&gt;0'!I12&gt;50,#REF!,#REF!))))*I12*$E$1</f>
        <v>#REF!</v>
      </c>
      <c r="O12" s="569" t="e">
        <f>IF(J12&gt;200,#REF!,IF('FCL3aVR&gt;0'!J12&gt;150,#REF!,IF(J12&gt;100,#REF!,IF('FCL3aVR&gt;0'!J12&gt;50,#REF!,#REF!))))*J12*$E$1</f>
        <v>#REF!</v>
      </c>
      <c r="P12" s="569" t="e">
        <f>+IF(K12&gt;200,S_!$F$5,IF('FCL3aVR&gt;0'!K12&gt;150,S_!#REF!,IF('FCL3aVR&gt;0'!K12&gt;100,S_!#REF!,IF('FCL3aVR&gt;0'!K12&gt;50,S_!#REF!,S_!#REF!))))*K12*$E$1</f>
        <v>#REF!</v>
      </c>
      <c r="Q12" s="569" t="e">
        <f>(H12*S_!#REF!+S_!#REF!*'FCL3aVR&gt;0'!J12+'FCL3aVR&gt;0'!I12*S_!#REF!)*$E$1</f>
        <v>#REF!</v>
      </c>
      <c r="R12" s="569" t="e">
        <f>#REF!*$D$1*$E$1</f>
        <v>#REF!</v>
      </c>
      <c r="S12" s="569" t="e">
        <f>#REF!*$D$1*$E$1</f>
        <v>#REF!</v>
      </c>
      <c r="T12" s="569" t="e">
        <f>#REF!*$D$1*$E$1</f>
        <v>#REF!</v>
      </c>
      <c r="U12" s="569" t="e">
        <f>IF(H12&gt;200,#REF!,IF('FCL3aVR&gt;0'!H12&gt;150,#REF!,IF('FCL3aVR&gt;0'!H12&gt;100,#REF!,IF('FCL3aVR&gt;0'!H12&gt;50,#REF!,#REF!))))*H12</f>
        <v>#REF!</v>
      </c>
      <c r="V12" s="569" t="e">
        <f>IF(I12&gt;200,#REF!,IF('FCL3aVR&gt;0'!I12&gt;150,#REF!,IF('FCL3aVR&gt;0'!I12&gt;100,#REF!,IF('FCL3aVR&gt;0'!I12&gt;50,#REF!,#REF!))))*I12</f>
        <v>#REF!</v>
      </c>
      <c r="W12" s="569" t="e">
        <f>IF(J12&gt;200,#REF!,IF('FCL3aVR&gt;0'!J12&gt;150,#REF!,IF('FCL3aVR&gt;0'!J12&gt;100,#REF!,IF('FCL3aVR&gt;0'!J12&gt;50,#REF!,#REF!))))*J12</f>
        <v>#REF!</v>
      </c>
      <c r="X12" s="569" t="e">
        <f>IF(H12&gt;200,#REF!,IF('FCL3aVR&gt;0'!H12&gt;150,#REF!,IF('FCL3aVR&gt;0'!H12&gt;100,#REF!,IF('FCL3aVR&gt;0'!H12&gt;50,#REF!,#REF!))))*H12</f>
        <v>#REF!</v>
      </c>
      <c r="Y12" s="569" t="e">
        <f>IF(I12&gt;200,#REF!,IF('FCL3aVR&gt;0'!I12&gt;150,#REF!,IF('FCL3aVR&gt;0'!I12&gt;100,#REF!,IF('FCL3aVR&gt;0'!I12&gt;50,#REF!,#REF!))))*I12</f>
        <v>#REF!</v>
      </c>
      <c r="Z12" s="569" t="e">
        <f>IF(J12&gt;200,#REF!,IF('FCL3aVR&gt;0'!J12&gt;150,#REF!,IF('FCL3aVR&gt;0'!J12&gt;100,#REF!,IF('FCL3aVR&gt;0'!J12&gt;50,#REF!,#REF!))))*J12</f>
        <v>#REF!</v>
      </c>
      <c r="AA12" s="569" t="e">
        <f t="shared" si="0"/>
        <v>#REF!</v>
      </c>
      <c r="AB12" s="569" t="e">
        <f t="shared" si="1"/>
        <v>#REF!</v>
      </c>
      <c r="AC12" s="569" t="e">
        <f t="shared" si="2"/>
        <v>#REF!</v>
      </c>
      <c r="AD12" s="569" t="e">
        <f t="shared" si="15"/>
        <v>#REF!</v>
      </c>
      <c r="AE12" s="569" t="e">
        <f t="shared" si="3"/>
        <v>#REF!</v>
      </c>
      <c r="AF12" s="569" t="e">
        <f t="shared" si="4"/>
        <v>#REF!</v>
      </c>
      <c r="AG12" s="569" t="e">
        <f t="shared" si="5"/>
        <v>#REF!</v>
      </c>
      <c r="AH12" s="569" t="e">
        <f t="shared" si="16"/>
        <v>#REF!</v>
      </c>
      <c r="AI12" s="569" t="e">
        <f t="shared" si="6"/>
        <v>#REF!</v>
      </c>
      <c r="AJ12" s="569" t="e">
        <f t="shared" si="7"/>
        <v>#REF!</v>
      </c>
      <c r="AK12" s="569" t="e">
        <f t="shared" si="8"/>
        <v>#REF!</v>
      </c>
      <c r="AL12" s="569" t="e">
        <f t="shared" si="17"/>
        <v>#REF!</v>
      </c>
      <c r="AM12" s="569" t="e">
        <f t="shared" si="18"/>
        <v>#REF!</v>
      </c>
      <c r="AN12" s="569" t="e">
        <f t="shared" si="19"/>
        <v>#REF!</v>
      </c>
      <c r="AO12" s="569" t="e">
        <f t="shared" si="20"/>
        <v>#REF!</v>
      </c>
      <c r="AP12" s="569" t="e">
        <f t="shared" si="21"/>
        <v>#REF!</v>
      </c>
      <c r="AQ12" s="570">
        <v>7</v>
      </c>
      <c r="AR12" s="114" t="e">
        <f t="shared" si="10"/>
        <v>#REF!</v>
      </c>
      <c r="AS12" s="114" t="e">
        <f t="shared" si="11"/>
        <v>#REF!</v>
      </c>
      <c r="AT12" s="114" t="e">
        <f t="shared" si="12"/>
        <v>#REF!</v>
      </c>
      <c r="AU12" s="114" t="e">
        <f t="shared" si="13"/>
        <v>#REF!</v>
      </c>
    </row>
    <row r="13" spans="1:47">
      <c r="B13" s="570">
        <v>8</v>
      </c>
      <c r="C13" s="570" t="e">
        <f>#REF!</f>
        <v>#REF!</v>
      </c>
      <c r="D13" s="570">
        <v>25</v>
      </c>
      <c r="E13" s="570">
        <v>2</v>
      </c>
      <c r="F13" s="570"/>
      <c r="G13" s="570" t="e">
        <f t="shared" si="14"/>
        <v>#REF!</v>
      </c>
      <c r="H13" s="570">
        <f t="shared" si="23"/>
        <v>184</v>
      </c>
      <c r="I13" s="570"/>
      <c r="J13" s="570"/>
      <c r="K13" s="570">
        <f t="shared" si="22"/>
        <v>184</v>
      </c>
      <c r="L13" s="569" t="e">
        <f>IF(K13&gt;200,#REF!,IF('FCL3aVR&gt;0'!K13&gt;150,#REF!,IF(K13&gt;100,#REF!,IF('FCL3aVR&gt;0'!K13&gt;50,#REF!,#REF!))))*K13*$E$1</f>
        <v>#REF!</v>
      </c>
      <c r="M13" s="569" t="e">
        <f>IF(H13&gt;200,#REF!,IF('FCL3aVR&gt;0'!H13&gt;150,#REF!,IF(H13&gt;100,#REF!,IF('FCL3aVR&gt;0'!H13&gt;50,#REF!,#REF!))))*H13*$E$1</f>
        <v>#REF!</v>
      </c>
      <c r="N13" s="569" t="e">
        <f>IF(I13&gt;200,#REF!,IF('FCL3aVR&gt;0'!I13&gt;150,#REF!,IF(I13&gt;100,#REF!,IF('FCL3aVR&gt;0'!I13&gt;50,#REF!,#REF!))))*I13*$E$1</f>
        <v>#REF!</v>
      </c>
      <c r="O13" s="569" t="e">
        <f>IF(J13&gt;200,#REF!,IF('FCL3aVR&gt;0'!J13&gt;150,#REF!,IF(J13&gt;100,#REF!,IF('FCL3aVR&gt;0'!J13&gt;50,#REF!,#REF!))))*J13*$E$1</f>
        <v>#REF!</v>
      </c>
      <c r="P13" s="569" t="e">
        <f>+IF(K13&gt;200,S_!$F$5,IF('FCL3aVR&gt;0'!K13&gt;150,S_!#REF!,IF('FCL3aVR&gt;0'!K13&gt;100,S_!#REF!,IF('FCL3aVR&gt;0'!K13&gt;50,S_!#REF!,S_!#REF!))))*K13*$E$1</f>
        <v>#REF!</v>
      </c>
      <c r="Q13" s="569" t="e">
        <f>(H13*S_!#REF!+S_!#REF!*'FCL3aVR&gt;0'!J13+'FCL3aVR&gt;0'!I13*S_!#REF!)*$E$1</f>
        <v>#REF!</v>
      </c>
      <c r="R13" s="569" t="e">
        <f>#REF!*$D$1*$E$1</f>
        <v>#REF!</v>
      </c>
      <c r="S13" s="569" t="e">
        <f>#REF!*$D$1*$E$1</f>
        <v>#REF!</v>
      </c>
      <c r="T13" s="569" t="e">
        <f>#REF!*$D$1*$E$1</f>
        <v>#REF!</v>
      </c>
      <c r="U13" s="569" t="e">
        <f>IF(H13&gt;200,#REF!,IF('FCL3aVR&gt;0'!H13&gt;150,#REF!,IF('FCL3aVR&gt;0'!H13&gt;100,#REF!,IF('FCL3aVR&gt;0'!H13&gt;50,#REF!,#REF!))))*H13</f>
        <v>#REF!</v>
      </c>
      <c r="V13" s="569" t="e">
        <f>IF(I13&gt;200,#REF!,IF('FCL3aVR&gt;0'!I13&gt;150,#REF!,IF('FCL3aVR&gt;0'!I13&gt;100,#REF!,IF('FCL3aVR&gt;0'!I13&gt;50,#REF!,#REF!))))*I13</f>
        <v>#REF!</v>
      </c>
      <c r="W13" s="569" t="e">
        <f>IF(J13&gt;200,#REF!,IF('FCL3aVR&gt;0'!J13&gt;150,#REF!,IF('FCL3aVR&gt;0'!J13&gt;100,#REF!,IF('FCL3aVR&gt;0'!J13&gt;50,#REF!,#REF!))))*J13</f>
        <v>#REF!</v>
      </c>
      <c r="X13" s="569" t="e">
        <f>IF(H13&gt;200,#REF!,IF('FCL3aVR&gt;0'!H13&gt;150,#REF!,IF('FCL3aVR&gt;0'!H13&gt;100,#REF!,IF('FCL3aVR&gt;0'!H13&gt;50,#REF!,#REF!))))*H13</f>
        <v>#REF!</v>
      </c>
      <c r="Y13" s="569" t="e">
        <f>IF(I13&gt;200,#REF!,IF('FCL3aVR&gt;0'!I13&gt;150,#REF!,IF('FCL3aVR&gt;0'!I13&gt;100,#REF!,IF('FCL3aVR&gt;0'!I13&gt;50,#REF!,#REF!))))*I13</f>
        <v>#REF!</v>
      </c>
      <c r="Z13" s="569" t="e">
        <f>IF(J13&gt;200,#REF!,IF('FCL3aVR&gt;0'!J13&gt;150,#REF!,IF('FCL3aVR&gt;0'!J13&gt;100,#REF!,IF('FCL3aVR&gt;0'!J13&gt;50,#REF!,#REF!))))*J13</f>
        <v>#REF!</v>
      </c>
      <c r="AA13" s="569" t="e">
        <f t="shared" si="0"/>
        <v>#REF!</v>
      </c>
      <c r="AB13" s="569" t="e">
        <f t="shared" si="1"/>
        <v>#REF!</v>
      </c>
      <c r="AC13" s="569" t="e">
        <f t="shared" si="2"/>
        <v>#REF!</v>
      </c>
      <c r="AD13" s="569" t="e">
        <f t="shared" si="15"/>
        <v>#REF!</v>
      </c>
      <c r="AE13" s="569" t="e">
        <f t="shared" si="3"/>
        <v>#REF!</v>
      </c>
      <c r="AF13" s="569" t="e">
        <f t="shared" si="4"/>
        <v>#REF!</v>
      </c>
      <c r="AG13" s="569" t="e">
        <f t="shared" si="5"/>
        <v>#REF!</v>
      </c>
      <c r="AH13" s="569" t="e">
        <f t="shared" si="16"/>
        <v>#REF!</v>
      </c>
      <c r="AI13" s="569" t="e">
        <f t="shared" si="6"/>
        <v>#REF!</v>
      </c>
      <c r="AJ13" s="569" t="e">
        <f t="shared" si="7"/>
        <v>#REF!</v>
      </c>
      <c r="AK13" s="569" t="e">
        <f t="shared" si="8"/>
        <v>#REF!</v>
      </c>
      <c r="AL13" s="569" t="e">
        <f t="shared" si="17"/>
        <v>#REF!</v>
      </c>
      <c r="AM13" s="569" t="e">
        <f t="shared" si="18"/>
        <v>#REF!</v>
      </c>
      <c r="AN13" s="569" t="e">
        <f t="shared" si="19"/>
        <v>#REF!</v>
      </c>
      <c r="AO13" s="569" t="e">
        <f t="shared" si="20"/>
        <v>#REF!</v>
      </c>
      <c r="AP13" s="569" t="e">
        <f t="shared" si="21"/>
        <v>#REF!</v>
      </c>
      <c r="AQ13" s="570">
        <v>8</v>
      </c>
      <c r="AR13" s="114" t="e">
        <f t="shared" si="10"/>
        <v>#REF!</v>
      </c>
      <c r="AS13" s="114" t="e">
        <f t="shared" si="11"/>
        <v>#REF!</v>
      </c>
      <c r="AT13" s="114" t="e">
        <f t="shared" si="12"/>
        <v>#REF!</v>
      </c>
      <c r="AU13" s="114" t="e">
        <f t="shared" si="13"/>
        <v>#REF!</v>
      </c>
    </row>
    <row r="14" spans="1:47">
      <c r="B14" s="570">
        <v>9</v>
      </c>
      <c r="C14" s="570" t="e">
        <f>#REF!</f>
        <v>#REF!</v>
      </c>
      <c r="D14" s="570"/>
      <c r="E14" s="570">
        <v>23</v>
      </c>
      <c r="F14" s="570">
        <v>4</v>
      </c>
      <c r="G14" s="570" t="e">
        <f t="shared" si="14"/>
        <v>#REF!</v>
      </c>
      <c r="H14" s="570">
        <f t="shared" si="23"/>
        <v>209</v>
      </c>
      <c r="I14" s="570">
        <f t="shared" si="23"/>
        <v>2</v>
      </c>
      <c r="J14" s="570"/>
      <c r="K14" s="570">
        <f t="shared" si="22"/>
        <v>211</v>
      </c>
      <c r="L14" s="569" t="e">
        <f>IF(K14&gt;200,#REF!,IF('FCL3aVR&gt;0'!K14&gt;150,#REF!,IF(K14&gt;100,#REF!,IF('FCL3aVR&gt;0'!K14&gt;50,#REF!,#REF!))))*K14*$E$1</f>
        <v>#REF!</v>
      </c>
      <c r="M14" s="569" t="e">
        <f>IF(H14&gt;200,#REF!,IF('FCL3aVR&gt;0'!H14&gt;150,#REF!,IF(H14&gt;100,#REF!,IF('FCL3aVR&gt;0'!H14&gt;50,#REF!,#REF!))))*H14*$E$1</f>
        <v>#REF!</v>
      </c>
      <c r="N14" s="569" t="e">
        <f>IF(I14&gt;200,#REF!,IF('FCL3aVR&gt;0'!I14&gt;150,#REF!,IF(I14&gt;100,#REF!,IF('FCL3aVR&gt;0'!I14&gt;50,#REF!,#REF!))))*I14*$E$1</f>
        <v>#REF!</v>
      </c>
      <c r="O14" s="569" t="e">
        <f>IF(J14&gt;200,#REF!,IF('FCL3aVR&gt;0'!J14&gt;150,#REF!,IF(J14&gt;100,#REF!,IF('FCL3aVR&gt;0'!J14&gt;50,#REF!,#REF!))))*J14*$E$1</f>
        <v>#REF!</v>
      </c>
      <c r="P14" s="569">
        <f>+IF(K14&gt;200,S_!$F$5,IF('FCL3aVR&gt;0'!K14&gt;150,S_!#REF!,IF('FCL3aVR&gt;0'!K14&gt;100,S_!#REF!,IF('FCL3aVR&gt;0'!K14&gt;50,S_!#REF!,S_!#REF!))))*K14*$E$1</f>
        <v>0</v>
      </c>
      <c r="Q14" s="569" t="e">
        <f>(H14*S_!#REF!+S_!#REF!*'FCL3aVR&gt;0'!J14+'FCL3aVR&gt;0'!I14*S_!#REF!)*$E$1</f>
        <v>#REF!</v>
      </c>
      <c r="R14" s="569" t="e">
        <f>#REF!*$D$1*$E$1</f>
        <v>#REF!</v>
      </c>
      <c r="S14" s="569" t="e">
        <f>#REF!*$D$1*$E$1</f>
        <v>#REF!</v>
      </c>
      <c r="T14" s="569" t="e">
        <f>#REF!*$D$1*$E$1</f>
        <v>#REF!</v>
      </c>
      <c r="U14" s="569" t="e">
        <f>IF(H14&gt;200,#REF!,IF('FCL3aVR&gt;0'!H14&gt;150,#REF!,IF('FCL3aVR&gt;0'!H14&gt;100,#REF!,IF('FCL3aVR&gt;0'!H14&gt;50,#REF!,#REF!))))*H14</f>
        <v>#REF!</v>
      </c>
      <c r="V14" s="569" t="e">
        <f>IF(I14&gt;200,#REF!,IF('FCL3aVR&gt;0'!I14&gt;150,#REF!,IF('FCL3aVR&gt;0'!I14&gt;100,#REF!,IF('FCL3aVR&gt;0'!I14&gt;50,#REF!,#REF!))))*I14</f>
        <v>#REF!</v>
      </c>
      <c r="W14" s="569" t="e">
        <f>IF(J14&gt;200,#REF!,IF('FCL3aVR&gt;0'!J14&gt;150,#REF!,IF('FCL3aVR&gt;0'!J14&gt;100,#REF!,IF('FCL3aVR&gt;0'!J14&gt;50,#REF!,#REF!))))*J14</f>
        <v>#REF!</v>
      </c>
      <c r="X14" s="569" t="e">
        <f>IF(H14&gt;200,#REF!,IF('FCL3aVR&gt;0'!H14&gt;150,#REF!,IF('FCL3aVR&gt;0'!H14&gt;100,#REF!,IF('FCL3aVR&gt;0'!H14&gt;50,#REF!,#REF!))))*H14</f>
        <v>#REF!</v>
      </c>
      <c r="Y14" s="569" t="e">
        <f>IF(I14&gt;200,#REF!,IF('FCL3aVR&gt;0'!I14&gt;150,#REF!,IF('FCL3aVR&gt;0'!I14&gt;100,#REF!,IF('FCL3aVR&gt;0'!I14&gt;50,#REF!,#REF!))))*I14</f>
        <v>#REF!</v>
      </c>
      <c r="Z14" s="569" t="e">
        <f>IF(J14&gt;200,#REF!,IF('FCL3aVR&gt;0'!J14&gt;150,#REF!,IF('FCL3aVR&gt;0'!J14&gt;100,#REF!,IF('FCL3aVR&gt;0'!J14&gt;50,#REF!,#REF!))))*J14</f>
        <v>#REF!</v>
      </c>
      <c r="AA14" s="569" t="e">
        <f t="shared" si="0"/>
        <v>#REF!</v>
      </c>
      <c r="AB14" s="569" t="e">
        <f t="shared" si="1"/>
        <v>#REF!</v>
      </c>
      <c r="AC14" s="569" t="e">
        <f t="shared" si="2"/>
        <v>#REF!</v>
      </c>
      <c r="AD14" s="569" t="e">
        <f t="shared" si="15"/>
        <v>#REF!</v>
      </c>
      <c r="AE14" s="569" t="e">
        <f t="shared" si="3"/>
        <v>#REF!</v>
      </c>
      <c r="AF14" s="569" t="e">
        <f t="shared" si="4"/>
        <v>#REF!</v>
      </c>
      <c r="AG14" s="569" t="e">
        <f t="shared" si="5"/>
        <v>#REF!</v>
      </c>
      <c r="AH14" s="569" t="e">
        <f t="shared" si="16"/>
        <v>#REF!</v>
      </c>
      <c r="AI14" s="569" t="e">
        <f t="shared" si="6"/>
        <v>#REF!</v>
      </c>
      <c r="AJ14" s="569" t="e">
        <f t="shared" si="7"/>
        <v>#REF!</v>
      </c>
      <c r="AK14" s="569" t="e">
        <f t="shared" si="8"/>
        <v>#REF!</v>
      </c>
      <c r="AL14" s="569" t="e">
        <f t="shared" si="17"/>
        <v>#REF!</v>
      </c>
      <c r="AM14" s="569" t="e">
        <f t="shared" si="18"/>
        <v>#REF!</v>
      </c>
      <c r="AN14" s="569" t="e">
        <f t="shared" si="19"/>
        <v>#REF!</v>
      </c>
      <c r="AO14" s="569" t="e">
        <f t="shared" si="20"/>
        <v>#REF!</v>
      </c>
      <c r="AP14" s="569" t="e">
        <f t="shared" si="21"/>
        <v>#REF!</v>
      </c>
      <c r="AQ14" s="570">
        <v>9</v>
      </c>
      <c r="AR14" s="114" t="e">
        <f t="shared" si="10"/>
        <v>#REF!</v>
      </c>
      <c r="AS14" s="114" t="e">
        <f t="shared" si="11"/>
        <v>#REF!</v>
      </c>
      <c r="AT14" s="114" t="e">
        <f t="shared" si="12"/>
        <v>#REF!</v>
      </c>
      <c r="AU14" s="114" t="e">
        <f t="shared" si="13"/>
        <v>#REF!</v>
      </c>
    </row>
    <row r="15" spans="1:47">
      <c r="B15" s="570">
        <v>10</v>
      </c>
      <c r="C15" s="570"/>
      <c r="D15" s="570"/>
      <c r="E15" s="570"/>
      <c r="F15" s="570"/>
      <c r="G15" s="570" t="e">
        <f t="shared" si="14"/>
        <v>#REF!</v>
      </c>
      <c r="H15" s="570">
        <f t="shared" si="23"/>
        <v>209</v>
      </c>
      <c r="I15" s="570">
        <f t="shared" si="23"/>
        <v>25</v>
      </c>
      <c r="J15" s="570">
        <f t="shared" si="23"/>
        <v>4</v>
      </c>
      <c r="K15" s="570">
        <f t="shared" si="22"/>
        <v>238</v>
      </c>
      <c r="L15" s="569" t="e">
        <f>IF(K15&gt;200,#REF!,IF('FCL3aVR&gt;0'!K15&gt;150,#REF!,IF(K15&gt;100,#REF!,IF('FCL3aVR&gt;0'!K15&gt;50,#REF!,#REF!))))*K15*$E$1</f>
        <v>#REF!</v>
      </c>
      <c r="M15" s="569" t="e">
        <f>IF(H15&gt;200,#REF!,IF('FCL3aVR&gt;0'!H15&gt;150,#REF!,IF(H15&gt;100,#REF!,IF('FCL3aVR&gt;0'!H15&gt;50,#REF!,#REF!))))*H15*$E$1</f>
        <v>#REF!</v>
      </c>
      <c r="N15" s="569" t="e">
        <f>IF(I15&gt;200,#REF!,IF('FCL3aVR&gt;0'!I15&gt;150,#REF!,IF(I15&gt;100,#REF!,IF('FCL3aVR&gt;0'!I15&gt;50,#REF!,#REF!))))*I15*$E$1</f>
        <v>#REF!</v>
      </c>
      <c r="O15" s="569" t="e">
        <f>IF(J15&gt;200,#REF!,IF('FCL3aVR&gt;0'!J15&gt;150,#REF!,IF(J15&gt;100,#REF!,IF('FCL3aVR&gt;0'!J15&gt;50,#REF!,#REF!))))*J15*$E$1</f>
        <v>#REF!</v>
      </c>
      <c r="P15" s="569">
        <f>+IF(K15&gt;200,S_!$F$5,IF('FCL3aVR&gt;0'!K15&gt;150,S_!#REF!,IF('FCL3aVR&gt;0'!K15&gt;100,S_!#REF!,IF('FCL3aVR&gt;0'!K15&gt;50,S_!#REF!,S_!#REF!))))*K15*$E$1</f>
        <v>0</v>
      </c>
      <c r="Q15" s="569" t="e">
        <f>(H15*S_!#REF!+S_!#REF!*'FCL3aVR&gt;0'!J15+'FCL3aVR&gt;0'!I15*S_!#REF!)*$E$1</f>
        <v>#REF!</v>
      </c>
      <c r="R15" s="569" t="e">
        <f>#REF!*$D$1*$E$1</f>
        <v>#REF!</v>
      </c>
      <c r="S15" s="569"/>
      <c r="T15" s="569" t="e">
        <f>#REF!*$D$1*$E$1</f>
        <v>#REF!</v>
      </c>
      <c r="U15" s="569" t="e">
        <f>IF(H15&gt;200,#REF!,IF('FCL3aVR&gt;0'!H15&gt;150,#REF!,IF('FCL3aVR&gt;0'!H15&gt;100,#REF!,IF('FCL3aVR&gt;0'!H15&gt;50,#REF!,#REF!))))*H15</f>
        <v>#REF!</v>
      </c>
      <c r="V15" s="569" t="e">
        <f>IF(I15&gt;200,#REF!,IF('FCL3aVR&gt;0'!I15&gt;150,#REF!,IF('FCL3aVR&gt;0'!I15&gt;100,#REF!,IF('FCL3aVR&gt;0'!I15&gt;50,#REF!,#REF!))))*I15</f>
        <v>#REF!</v>
      </c>
      <c r="W15" s="569" t="e">
        <f>IF(J15&gt;200,#REF!,IF('FCL3aVR&gt;0'!J15&gt;150,#REF!,IF('FCL3aVR&gt;0'!J15&gt;100,#REF!,IF('FCL3aVR&gt;0'!J15&gt;50,#REF!,#REF!))))*J15</f>
        <v>#REF!</v>
      </c>
      <c r="X15" s="569" t="e">
        <f>IF(H15&gt;200,#REF!,IF('FCL3aVR&gt;0'!H15&gt;150,#REF!,IF('FCL3aVR&gt;0'!H15&gt;100,#REF!,IF('FCL3aVR&gt;0'!H15&gt;50,#REF!,#REF!))))*H15</f>
        <v>#REF!</v>
      </c>
      <c r="Y15" s="569" t="e">
        <f>IF(I15&gt;200,#REF!,IF('FCL3aVR&gt;0'!I15&gt;150,#REF!,IF('FCL3aVR&gt;0'!I15&gt;100,#REF!,IF('FCL3aVR&gt;0'!I15&gt;50,#REF!,#REF!))))*I15</f>
        <v>#REF!</v>
      </c>
      <c r="Z15" s="569" t="e">
        <f>IF(J15&gt;200,#REF!,IF('FCL3aVR&gt;0'!J15&gt;150,#REF!,IF('FCL3aVR&gt;0'!J15&gt;100,#REF!,IF('FCL3aVR&gt;0'!J15&gt;50,#REF!,#REF!))))*J15</f>
        <v>#REF!</v>
      </c>
      <c r="AA15" s="569" t="e">
        <f t="shared" si="0"/>
        <v>#REF!</v>
      </c>
      <c r="AB15" s="569" t="e">
        <f t="shared" si="1"/>
        <v>#REF!</v>
      </c>
      <c r="AC15" s="569" t="e">
        <f t="shared" si="2"/>
        <v>#REF!</v>
      </c>
      <c r="AD15" s="569" t="e">
        <f t="shared" si="15"/>
        <v>#REF!</v>
      </c>
      <c r="AE15" s="569" t="e">
        <f t="shared" si="3"/>
        <v>#REF!</v>
      </c>
      <c r="AF15" s="569" t="e">
        <f t="shared" si="4"/>
        <v>#REF!</v>
      </c>
      <c r="AG15" s="569" t="e">
        <f t="shared" si="5"/>
        <v>#REF!</v>
      </c>
      <c r="AH15" s="569" t="e">
        <f t="shared" si="16"/>
        <v>#REF!</v>
      </c>
      <c r="AI15" s="569" t="e">
        <f t="shared" si="6"/>
        <v>#REF!</v>
      </c>
      <c r="AJ15" s="569" t="e">
        <f t="shared" si="7"/>
        <v>#REF!</v>
      </c>
      <c r="AK15" s="569" t="e">
        <f t="shared" si="8"/>
        <v>#REF!</v>
      </c>
      <c r="AL15" s="569" t="e">
        <f t="shared" si="17"/>
        <v>#REF!</v>
      </c>
      <c r="AM15" s="569" t="e">
        <f t="shared" si="18"/>
        <v>#REF!</v>
      </c>
      <c r="AN15" s="569" t="e">
        <f t="shared" si="19"/>
        <v>#REF!</v>
      </c>
      <c r="AO15" s="569" t="e">
        <f t="shared" si="20"/>
        <v>#REF!</v>
      </c>
      <c r="AP15" s="569" t="e">
        <f t="shared" si="21"/>
        <v>#REF!</v>
      </c>
      <c r="AQ15" s="570">
        <v>10</v>
      </c>
      <c r="AR15" s="114" t="e">
        <f t="shared" si="10"/>
        <v>#REF!</v>
      </c>
      <c r="AS15" s="114" t="e">
        <f t="shared" si="11"/>
        <v>#REF!</v>
      </c>
      <c r="AT15" s="114" t="e">
        <f t="shared" si="12"/>
        <v>#REF!</v>
      </c>
      <c r="AU15" s="114" t="e">
        <f t="shared" si="13"/>
        <v>#REF!</v>
      </c>
    </row>
    <row r="16" spans="1:47">
      <c r="B16" s="570">
        <v>11</v>
      </c>
      <c r="C16" s="570"/>
      <c r="D16" s="570"/>
      <c r="E16" s="570"/>
      <c r="F16" s="570"/>
      <c r="G16" s="570" t="e">
        <f t="shared" si="14"/>
        <v>#REF!</v>
      </c>
      <c r="H16" s="570">
        <f t="shared" si="23"/>
        <v>209</v>
      </c>
      <c r="I16" s="570">
        <f t="shared" si="23"/>
        <v>25</v>
      </c>
      <c r="J16" s="570">
        <f t="shared" si="23"/>
        <v>4</v>
      </c>
      <c r="K16" s="570">
        <f t="shared" si="22"/>
        <v>238</v>
      </c>
      <c r="L16" s="569" t="e">
        <f>IF(K16&gt;200,#REF!,IF('FCL3aVR&gt;0'!K16&gt;150,#REF!,IF(K16&gt;100,#REF!,IF('FCL3aVR&gt;0'!K16&gt;50,#REF!,#REF!))))*K16*$E$1</f>
        <v>#REF!</v>
      </c>
      <c r="M16" s="569" t="e">
        <f>IF(H16&gt;200,#REF!,IF('FCL3aVR&gt;0'!H16&gt;150,#REF!,IF(H16&gt;100,#REF!,IF('FCL3aVR&gt;0'!H16&gt;50,#REF!,#REF!))))*H16*$E$1</f>
        <v>#REF!</v>
      </c>
      <c r="N16" s="569" t="e">
        <f>IF(I16&gt;200,#REF!,IF('FCL3aVR&gt;0'!I16&gt;150,#REF!,IF(I16&gt;100,#REF!,IF('FCL3aVR&gt;0'!I16&gt;50,#REF!,#REF!))))*I16*$E$1</f>
        <v>#REF!</v>
      </c>
      <c r="O16" s="569" t="e">
        <f>IF(J16&gt;200,#REF!,IF('FCL3aVR&gt;0'!J16&gt;150,#REF!,IF(J16&gt;100,#REF!,IF('FCL3aVR&gt;0'!J16&gt;50,#REF!,#REF!))))*J16*$E$1</f>
        <v>#REF!</v>
      </c>
      <c r="P16" s="569">
        <f>+IF(K16&gt;200,S_!$F$5,IF('FCL3aVR&gt;0'!K16&gt;150,S_!#REF!,IF('FCL3aVR&gt;0'!K16&gt;100,S_!#REF!,IF('FCL3aVR&gt;0'!K16&gt;50,S_!#REF!,S_!#REF!))))*K16*$E$1</f>
        <v>0</v>
      </c>
      <c r="Q16" s="569" t="e">
        <f>(H16*S_!#REF!+S_!#REF!*'FCL3aVR&gt;0'!J16+'FCL3aVR&gt;0'!I16*S_!#REF!)*$E$1</f>
        <v>#REF!</v>
      </c>
      <c r="R16" s="569" t="e">
        <f>#REF!*$D$1*$E$1</f>
        <v>#REF!</v>
      </c>
      <c r="S16" s="569"/>
      <c r="T16" s="569" t="e">
        <f>#REF!*$D$1*$E$1</f>
        <v>#REF!</v>
      </c>
      <c r="U16" s="569" t="e">
        <f>IF(H16&gt;200,#REF!,IF('FCL3aVR&gt;0'!H16&gt;150,#REF!,IF('FCL3aVR&gt;0'!H16&gt;100,#REF!,IF('FCL3aVR&gt;0'!H16&gt;50,#REF!,#REF!))))*H16</f>
        <v>#REF!</v>
      </c>
      <c r="V16" s="569" t="e">
        <f>IF(I16&gt;200,#REF!,IF('FCL3aVR&gt;0'!I16&gt;150,#REF!,IF('FCL3aVR&gt;0'!I16&gt;100,#REF!,IF('FCL3aVR&gt;0'!I16&gt;50,#REF!,#REF!))))*I16</f>
        <v>#REF!</v>
      </c>
      <c r="W16" s="569" t="e">
        <f>IF(J16&gt;200,#REF!,IF('FCL3aVR&gt;0'!J16&gt;150,#REF!,IF('FCL3aVR&gt;0'!J16&gt;100,#REF!,IF('FCL3aVR&gt;0'!J16&gt;50,#REF!,#REF!))))*J16</f>
        <v>#REF!</v>
      </c>
      <c r="X16" s="569" t="e">
        <f>IF(H16&gt;200,#REF!,IF('FCL3aVR&gt;0'!H16&gt;150,#REF!,IF('FCL3aVR&gt;0'!H16&gt;100,#REF!,IF('FCL3aVR&gt;0'!H16&gt;50,#REF!,#REF!))))*H16</f>
        <v>#REF!</v>
      </c>
      <c r="Y16" s="569" t="e">
        <f>IF(I16&gt;200,#REF!,IF('FCL3aVR&gt;0'!I16&gt;150,#REF!,IF('FCL3aVR&gt;0'!I16&gt;100,#REF!,IF('FCL3aVR&gt;0'!I16&gt;50,#REF!,#REF!))))*I16</f>
        <v>#REF!</v>
      </c>
      <c r="Z16" s="569" t="e">
        <f>IF(J16&gt;200,#REF!,IF('FCL3aVR&gt;0'!J16&gt;150,#REF!,IF('FCL3aVR&gt;0'!J16&gt;100,#REF!,IF('FCL3aVR&gt;0'!J16&gt;50,#REF!,#REF!))))*J16</f>
        <v>#REF!</v>
      </c>
      <c r="AA16" s="569" t="e">
        <f t="shared" si="0"/>
        <v>#REF!</v>
      </c>
      <c r="AB16" s="569" t="e">
        <f t="shared" si="1"/>
        <v>#REF!</v>
      </c>
      <c r="AC16" s="569" t="e">
        <f t="shared" si="2"/>
        <v>#REF!</v>
      </c>
      <c r="AD16" s="569" t="e">
        <f t="shared" si="15"/>
        <v>#REF!</v>
      </c>
      <c r="AE16" s="569" t="e">
        <f t="shared" si="3"/>
        <v>#REF!</v>
      </c>
      <c r="AF16" s="569" t="e">
        <f t="shared" si="4"/>
        <v>#REF!</v>
      </c>
      <c r="AG16" s="569" t="e">
        <f t="shared" si="5"/>
        <v>#REF!</v>
      </c>
      <c r="AH16" s="569" t="e">
        <f t="shared" si="16"/>
        <v>#REF!</v>
      </c>
      <c r="AI16" s="569" t="e">
        <f t="shared" si="6"/>
        <v>#REF!</v>
      </c>
      <c r="AJ16" s="569" t="e">
        <f t="shared" si="7"/>
        <v>#REF!</v>
      </c>
      <c r="AK16" s="569" t="e">
        <f t="shared" si="8"/>
        <v>#REF!</v>
      </c>
      <c r="AL16" s="569" t="e">
        <f t="shared" si="17"/>
        <v>#REF!</v>
      </c>
      <c r="AM16" s="569" t="e">
        <f t="shared" si="18"/>
        <v>#REF!</v>
      </c>
      <c r="AN16" s="569" t="e">
        <f t="shared" si="19"/>
        <v>#REF!</v>
      </c>
      <c r="AO16" s="569" t="e">
        <f t="shared" si="20"/>
        <v>#REF!</v>
      </c>
      <c r="AP16" s="569" t="e">
        <f t="shared" si="21"/>
        <v>#REF!</v>
      </c>
      <c r="AQ16" s="570">
        <v>11</v>
      </c>
      <c r="AR16" s="114" t="e">
        <f t="shared" si="10"/>
        <v>#REF!</v>
      </c>
      <c r="AS16" s="114" t="e">
        <f t="shared" si="11"/>
        <v>#REF!</v>
      </c>
      <c r="AT16" s="114" t="e">
        <f t="shared" si="12"/>
        <v>#REF!</v>
      </c>
      <c r="AU16" s="114" t="e">
        <f t="shared" si="13"/>
        <v>#REF!</v>
      </c>
    </row>
    <row r="17" spans="2:47">
      <c r="B17" s="570">
        <v>12</v>
      </c>
      <c r="C17" s="570"/>
      <c r="D17" s="570"/>
      <c r="E17" s="570"/>
      <c r="F17" s="570"/>
      <c r="G17" s="570" t="e">
        <f t="shared" si="14"/>
        <v>#REF!</v>
      </c>
      <c r="H17" s="570">
        <f t="shared" si="23"/>
        <v>209</v>
      </c>
      <c r="I17" s="570">
        <f t="shared" si="23"/>
        <v>25</v>
      </c>
      <c r="J17" s="570">
        <f t="shared" si="23"/>
        <v>4</v>
      </c>
      <c r="K17" s="570">
        <f t="shared" si="22"/>
        <v>238</v>
      </c>
      <c r="L17" s="569" t="e">
        <f>IF(K17&gt;200,#REF!,IF('FCL3aVR&gt;0'!K17&gt;150,#REF!,IF(K17&gt;100,#REF!,IF('FCL3aVR&gt;0'!K17&gt;50,#REF!,#REF!))))*K17*$E$1</f>
        <v>#REF!</v>
      </c>
      <c r="M17" s="569" t="e">
        <f>IF(H17&gt;200,#REF!,IF('FCL3aVR&gt;0'!H17&gt;150,#REF!,IF(H17&gt;100,#REF!,IF('FCL3aVR&gt;0'!H17&gt;50,#REF!,#REF!))))*H17*$E$1</f>
        <v>#REF!</v>
      </c>
      <c r="N17" s="569" t="e">
        <f>IF(I17&gt;200,#REF!,IF('FCL3aVR&gt;0'!I17&gt;150,#REF!,IF(I17&gt;100,#REF!,IF('FCL3aVR&gt;0'!I17&gt;50,#REF!,#REF!))))*I17*$E$1</f>
        <v>#REF!</v>
      </c>
      <c r="O17" s="569" t="e">
        <f>IF(J17&gt;200,#REF!,IF('FCL3aVR&gt;0'!J17&gt;150,#REF!,IF(J17&gt;100,#REF!,IF('FCL3aVR&gt;0'!J17&gt;50,#REF!,#REF!))))*J17*$E$1</f>
        <v>#REF!</v>
      </c>
      <c r="P17" s="569">
        <f>+IF(K17&gt;200,S_!$F$5,IF('FCL3aVR&gt;0'!K17&gt;150,S_!#REF!,IF('FCL3aVR&gt;0'!K17&gt;100,S_!#REF!,IF('FCL3aVR&gt;0'!K17&gt;50,S_!#REF!,S_!#REF!))))*K17*$E$1</f>
        <v>0</v>
      </c>
      <c r="Q17" s="569" t="e">
        <f>(H17*S_!#REF!+S_!#REF!*'FCL3aVR&gt;0'!J17+'FCL3aVR&gt;0'!I17*S_!#REF!)*$E$1</f>
        <v>#REF!</v>
      </c>
      <c r="R17" s="569" t="e">
        <f>#REF!*$D$1*$E$1</f>
        <v>#REF!</v>
      </c>
      <c r="S17" s="569"/>
      <c r="T17" s="569"/>
      <c r="U17" s="569" t="e">
        <f>IF(H17&gt;200,#REF!,IF('FCL3aVR&gt;0'!H17&gt;150,#REF!,IF('FCL3aVR&gt;0'!H17&gt;100,#REF!,IF('FCL3aVR&gt;0'!H17&gt;50,#REF!,#REF!))))*H17</f>
        <v>#REF!</v>
      </c>
      <c r="V17" s="569" t="e">
        <f>IF(I17&gt;200,#REF!,IF('FCL3aVR&gt;0'!I17&gt;150,#REF!,IF('FCL3aVR&gt;0'!I17&gt;100,#REF!,IF('FCL3aVR&gt;0'!I17&gt;50,#REF!,#REF!))))*I17</f>
        <v>#REF!</v>
      </c>
      <c r="W17" s="569" t="e">
        <f>IF(J17&gt;200,#REF!,IF('FCL3aVR&gt;0'!J17&gt;150,#REF!,IF('FCL3aVR&gt;0'!J17&gt;100,#REF!,IF('FCL3aVR&gt;0'!J17&gt;50,#REF!,#REF!))))*J17</f>
        <v>#REF!</v>
      </c>
      <c r="X17" s="569" t="e">
        <f>IF(H17&gt;200,#REF!,IF('FCL3aVR&gt;0'!H17&gt;150,#REF!,IF('FCL3aVR&gt;0'!H17&gt;100,#REF!,IF('FCL3aVR&gt;0'!H17&gt;50,#REF!,#REF!))))*H17</f>
        <v>#REF!</v>
      </c>
      <c r="Y17" s="569" t="e">
        <f>IF(I17&gt;200,#REF!,IF('FCL3aVR&gt;0'!I17&gt;150,#REF!,IF('FCL3aVR&gt;0'!I17&gt;100,#REF!,IF('FCL3aVR&gt;0'!I17&gt;50,#REF!,#REF!))))*I17</f>
        <v>#REF!</v>
      </c>
      <c r="Z17" s="569" t="e">
        <f>IF(J17&gt;200,#REF!,IF('FCL3aVR&gt;0'!J17&gt;150,#REF!,IF('FCL3aVR&gt;0'!J17&gt;100,#REF!,IF('FCL3aVR&gt;0'!J17&gt;50,#REF!,#REF!))))*J17</f>
        <v>#REF!</v>
      </c>
      <c r="AA17" s="569" t="e">
        <f t="shared" si="0"/>
        <v>#REF!</v>
      </c>
      <c r="AB17" s="569" t="e">
        <f t="shared" si="1"/>
        <v>#REF!</v>
      </c>
      <c r="AC17" s="569" t="e">
        <f t="shared" si="2"/>
        <v>#REF!</v>
      </c>
      <c r="AD17" s="569" t="e">
        <f t="shared" si="15"/>
        <v>#REF!</v>
      </c>
      <c r="AE17" s="569" t="e">
        <f t="shared" si="3"/>
        <v>#REF!</v>
      </c>
      <c r="AF17" s="569">
        <f t="shared" si="4"/>
        <v>0</v>
      </c>
      <c r="AG17" s="569" t="e">
        <f t="shared" si="5"/>
        <v>#REF!</v>
      </c>
      <c r="AH17" s="569" t="e">
        <f t="shared" si="16"/>
        <v>#REF!</v>
      </c>
      <c r="AI17" s="569" t="e">
        <f t="shared" si="6"/>
        <v>#REF!</v>
      </c>
      <c r="AJ17" s="569" t="e">
        <f t="shared" si="7"/>
        <v>#REF!</v>
      </c>
      <c r="AK17" s="569" t="e">
        <f t="shared" si="8"/>
        <v>#REF!</v>
      </c>
      <c r="AL17" s="569" t="e">
        <f t="shared" si="17"/>
        <v>#REF!</v>
      </c>
      <c r="AM17" s="569" t="e">
        <f t="shared" si="18"/>
        <v>#REF!</v>
      </c>
      <c r="AN17" s="569" t="e">
        <f t="shared" si="19"/>
        <v>#REF!</v>
      </c>
      <c r="AO17" s="569" t="e">
        <f t="shared" si="20"/>
        <v>#REF!</v>
      </c>
      <c r="AP17" s="569" t="e">
        <f t="shared" si="21"/>
        <v>#REF!</v>
      </c>
      <c r="AQ17" s="570">
        <v>12</v>
      </c>
      <c r="AR17" s="114" t="e">
        <f t="shared" si="10"/>
        <v>#REF!</v>
      </c>
      <c r="AS17" s="114" t="e">
        <f t="shared" si="11"/>
        <v>#REF!</v>
      </c>
      <c r="AT17" s="114" t="e">
        <f t="shared" si="12"/>
        <v>#REF!</v>
      </c>
      <c r="AU17" s="114" t="e">
        <f t="shared" si="13"/>
        <v>#REF!</v>
      </c>
    </row>
    <row r="18" spans="2:47">
      <c r="B18" s="570">
        <v>13</v>
      </c>
      <c r="C18" s="570"/>
      <c r="D18" s="570"/>
      <c r="E18" s="570"/>
      <c r="F18" s="570"/>
      <c r="G18" s="570" t="e">
        <f t="shared" si="14"/>
        <v>#REF!</v>
      </c>
      <c r="H18" s="570">
        <f t="shared" si="23"/>
        <v>209</v>
      </c>
      <c r="I18" s="570">
        <f t="shared" si="23"/>
        <v>25</v>
      </c>
      <c r="J18" s="570">
        <f t="shared" si="23"/>
        <v>4</v>
      </c>
      <c r="K18" s="570">
        <f t="shared" si="22"/>
        <v>238</v>
      </c>
      <c r="L18" s="569" t="e">
        <f>IF(K18&gt;200,#REF!,IF('FCL3aVR&gt;0'!K18&gt;150,#REF!,IF(K18&gt;100,#REF!,IF('FCL3aVR&gt;0'!K18&gt;50,#REF!,#REF!))))*K18*$E$1</f>
        <v>#REF!</v>
      </c>
      <c r="M18" s="569" t="e">
        <f>IF(H18&gt;200,#REF!,IF('FCL3aVR&gt;0'!H18&gt;150,#REF!,IF(H18&gt;100,#REF!,IF('FCL3aVR&gt;0'!H18&gt;50,#REF!,#REF!))))*H18*$E$1</f>
        <v>#REF!</v>
      </c>
      <c r="N18" s="569" t="e">
        <f>IF(I18&gt;200,#REF!,IF('FCL3aVR&gt;0'!I18&gt;150,#REF!,IF(I18&gt;100,#REF!,IF('FCL3aVR&gt;0'!I18&gt;50,#REF!,#REF!))))*I18*$E$1</f>
        <v>#REF!</v>
      </c>
      <c r="O18" s="569" t="e">
        <f>IF(J18&gt;200,#REF!,IF('FCL3aVR&gt;0'!J18&gt;150,#REF!,IF(J18&gt;100,#REF!,IF('FCL3aVR&gt;0'!J18&gt;50,#REF!,#REF!))))*J18*$E$1</f>
        <v>#REF!</v>
      </c>
      <c r="P18" s="569">
        <f>+IF(K18&gt;200,S_!$F$5,IF('FCL3aVR&gt;0'!K18&gt;150,S_!#REF!,IF('FCL3aVR&gt;0'!K18&gt;100,S_!#REF!,IF('FCL3aVR&gt;0'!K18&gt;50,S_!#REF!,S_!#REF!))))*K18*$E$1</f>
        <v>0</v>
      </c>
      <c r="Q18" s="569" t="e">
        <f>(H18*S_!#REF!+S_!#REF!*'FCL3aVR&gt;0'!J18+'FCL3aVR&gt;0'!I18*S_!#REF!)*$E$1</f>
        <v>#REF!</v>
      </c>
      <c r="R18" s="569" t="e">
        <f>#REF!*$D$1*$E$1</f>
        <v>#REF!</v>
      </c>
      <c r="S18" s="569"/>
      <c r="T18" s="569"/>
      <c r="U18" s="569" t="e">
        <f>IF(H18&gt;200,#REF!,IF('FCL3aVR&gt;0'!H18&gt;150,#REF!,IF('FCL3aVR&gt;0'!H18&gt;100,#REF!,IF('FCL3aVR&gt;0'!H18&gt;50,#REF!,#REF!))))*H18</f>
        <v>#REF!</v>
      </c>
      <c r="V18" s="569" t="e">
        <f>IF(I18&gt;200,#REF!,IF('FCL3aVR&gt;0'!I18&gt;150,#REF!,IF('FCL3aVR&gt;0'!I18&gt;100,#REF!,IF('FCL3aVR&gt;0'!I18&gt;50,#REF!,#REF!))))*I18</f>
        <v>#REF!</v>
      </c>
      <c r="W18" s="569" t="e">
        <f>IF(J18&gt;200,#REF!,IF('FCL3aVR&gt;0'!J18&gt;150,#REF!,IF('FCL3aVR&gt;0'!J18&gt;100,#REF!,IF('FCL3aVR&gt;0'!J18&gt;50,#REF!,#REF!))))*J18</f>
        <v>#REF!</v>
      </c>
      <c r="X18" s="569" t="e">
        <f>IF(H18&gt;200,#REF!,IF('FCL3aVR&gt;0'!H18&gt;150,#REF!,IF('FCL3aVR&gt;0'!H18&gt;100,#REF!,IF('FCL3aVR&gt;0'!H18&gt;50,#REF!,#REF!))))*H18</f>
        <v>#REF!</v>
      </c>
      <c r="Y18" s="569" t="e">
        <f>IF(I18&gt;200,#REF!,IF('FCL3aVR&gt;0'!I18&gt;150,#REF!,IF('FCL3aVR&gt;0'!I18&gt;100,#REF!,IF('FCL3aVR&gt;0'!I18&gt;50,#REF!,#REF!))))*I18</f>
        <v>#REF!</v>
      </c>
      <c r="Z18" s="569" t="e">
        <f>IF(J18&gt;200,#REF!,IF('FCL3aVR&gt;0'!J18&gt;150,#REF!,IF('FCL3aVR&gt;0'!J18&gt;100,#REF!,IF('FCL3aVR&gt;0'!J18&gt;50,#REF!,#REF!))))*J18</f>
        <v>#REF!</v>
      </c>
      <c r="AA18" s="569" t="e">
        <f t="shared" si="0"/>
        <v>#REF!</v>
      </c>
      <c r="AB18" s="569" t="e">
        <f t="shared" si="1"/>
        <v>#REF!</v>
      </c>
      <c r="AC18" s="569" t="e">
        <f t="shared" si="2"/>
        <v>#REF!</v>
      </c>
      <c r="AD18" s="569" t="e">
        <f t="shared" si="15"/>
        <v>#REF!</v>
      </c>
      <c r="AE18" s="569" t="e">
        <f t="shared" si="3"/>
        <v>#REF!</v>
      </c>
      <c r="AF18" s="569">
        <f t="shared" si="4"/>
        <v>0</v>
      </c>
      <c r="AG18" s="569" t="e">
        <f t="shared" si="5"/>
        <v>#REF!</v>
      </c>
      <c r="AH18" s="569" t="e">
        <f t="shared" si="16"/>
        <v>#REF!</v>
      </c>
      <c r="AI18" s="569" t="e">
        <f t="shared" si="6"/>
        <v>#REF!</v>
      </c>
      <c r="AJ18" s="569" t="e">
        <f t="shared" si="7"/>
        <v>#REF!</v>
      </c>
      <c r="AK18" s="569" t="e">
        <f t="shared" si="8"/>
        <v>#REF!</v>
      </c>
      <c r="AL18" s="569" t="e">
        <f t="shared" si="17"/>
        <v>#REF!</v>
      </c>
      <c r="AM18" s="569" t="e">
        <f t="shared" si="18"/>
        <v>#REF!</v>
      </c>
      <c r="AN18" s="569" t="e">
        <f t="shared" si="19"/>
        <v>#REF!</v>
      </c>
      <c r="AO18" s="569" t="e">
        <f t="shared" si="20"/>
        <v>#REF!</v>
      </c>
      <c r="AP18" s="569" t="e">
        <f t="shared" si="21"/>
        <v>#REF!</v>
      </c>
      <c r="AQ18" s="570">
        <v>13</v>
      </c>
      <c r="AR18" s="114" t="e">
        <f t="shared" si="10"/>
        <v>#REF!</v>
      </c>
      <c r="AS18" s="114" t="e">
        <f t="shared" si="11"/>
        <v>#REF!</v>
      </c>
      <c r="AT18" s="114" t="e">
        <f t="shared" si="12"/>
        <v>#REF!</v>
      </c>
      <c r="AU18" s="114" t="e">
        <f t="shared" si="13"/>
        <v>#REF!</v>
      </c>
    </row>
    <row r="19" spans="2:47">
      <c r="B19" s="570">
        <v>14</v>
      </c>
      <c r="C19" s="570"/>
      <c r="D19" s="570"/>
      <c r="E19" s="570"/>
      <c r="F19" s="570"/>
      <c r="G19" s="570" t="e">
        <f t="shared" si="14"/>
        <v>#REF!</v>
      </c>
      <c r="H19" s="570">
        <f t="shared" si="23"/>
        <v>209</v>
      </c>
      <c r="I19" s="570">
        <f t="shared" si="23"/>
        <v>25</v>
      </c>
      <c r="J19" s="570">
        <f t="shared" si="23"/>
        <v>4</v>
      </c>
      <c r="K19" s="570">
        <f t="shared" si="22"/>
        <v>238</v>
      </c>
      <c r="L19" s="569" t="e">
        <f>IF(K19&gt;200,#REF!,IF('FCL3aVR&gt;0'!K19&gt;150,#REF!,IF(K19&gt;100,#REF!,IF('FCL3aVR&gt;0'!K19&gt;50,#REF!,#REF!))))*K19*$E$1</f>
        <v>#REF!</v>
      </c>
      <c r="M19" s="569" t="e">
        <f>IF(H19&gt;200,#REF!,IF('FCL3aVR&gt;0'!H19&gt;150,#REF!,IF(H19&gt;100,#REF!,IF('FCL3aVR&gt;0'!H19&gt;50,#REF!,#REF!))))*H19*$E$1</f>
        <v>#REF!</v>
      </c>
      <c r="N19" s="569" t="e">
        <f>IF(I19&gt;200,#REF!,IF('FCL3aVR&gt;0'!I19&gt;150,#REF!,IF(I19&gt;100,#REF!,IF('FCL3aVR&gt;0'!I19&gt;50,#REF!,#REF!))))*I19*$E$1</f>
        <v>#REF!</v>
      </c>
      <c r="O19" s="569" t="e">
        <f>IF(J19&gt;200,#REF!,IF('FCL3aVR&gt;0'!J19&gt;150,#REF!,IF(J19&gt;100,#REF!,IF('FCL3aVR&gt;0'!J19&gt;50,#REF!,#REF!))))*J19*$E$1</f>
        <v>#REF!</v>
      </c>
      <c r="P19" s="569">
        <f>+IF(K19&gt;200,S_!$F$5,IF('FCL3aVR&gt;0'!K19&gt;150,S_!#REF!,IF('FCL3aVR&gt;0'!K19&gt;100,S_!#REF!,IF('FCL3aVR&gt;0'!K19&gt;50,S_!#REF!,S_!#REF!))))*K19*$E$1</f>
        <v>0</v>
      </c>
      <c r="Q19" s="569" t="e">
        <f>(H19*S_!#REF!+S_!#REF!*'FCL3aVR&gt;0'!J19+'FCL3aVR&gt;0'!I19*S_!#REF!)*$E$1</f>
        <v>#REF!</v>
      </c>
      <c r="R19" s="569" t="e">
        <f>#REF!*$D$1*$E$1</f>
        <v>#REF!</v>
      </c>
      <c r="S19" s="569"/>
      <c r="T19" s="569"/>
      <c r="U19" s="569" t="e">
        <f>IF(H19&gt;200,#REF!,IF('FCL3aVR&gt;0'!H19&gt;150,#REF!,IF('FCL3aVR&gt;0'!H19&gt;100,#REF!,IF('FCL3aVR&gt;0'!H19&gt;50,#REF!,#REF!))))*H19</f>
        <v>#REF!</v>
      </c>
      <c r="V19" s="569" t="e">
        <f>IF(I19&gt;200,#REF!,IF('FCL3aVR&gt;0'!I19&gt;150,#REF!,IF('FCL3aVR&gt;0'!I19&gt;100,#REF!,IF('FCL3aVR&gt;0'!I19&gt;50,#REF!,#REF!))))*I19</f>
        <v>#REF!</v>
      </c>
      <c r="W19" s="569" t="e">
        <f>IF(J19&gt;200,#REF!,IF('FCL3aVR&gt;0'!J19&gt;150,#REF!,IF('FCL3aVR&gt;0'!J19&gt;100,#REF!,IF('FCL3aVR&gt;0'!J19&gt;50,#REF!,#REF!))))*J19</f>
        <v>#REF!</v>
      </c>
      <c r="X19" s="569" t="e">
        <f>IF(H19&gt;200,#REF!,IF('FCL3aVR&gt;0'!H19&gt;150,#REF!,IF('FCL3aVR&gt;0'!H19&gt;100,#REF!,IF('FCL3aVR&gt;0'!H19&gt;50,#REF!,#REF!))))*H19</f>
        <v>#REF!</v>
      </c>
      <c r="Y19" s="569" t="e">
        <f>IF(I19&gt;200,#REF!,IF('FCL3aVR&gt;0'!I19&gt;150,#REF!,IF('FCL3aVR&gt;0'!I19&gt;100,#REF!,IF('FCL3aVR&gt;0'!I19&gt;50,#REF!,#REF!))))*I19</f>
        <v>#REF!</v>
      </c>
      <c r="Z19" s="569" t="e">
        <f>IF(J19&gt;200,#REF!,IF('FCL3aVR&gt;0'!J19&gt;150,#REF!,IF('FCL3aVR&gt;0'!J19&gt;100,#REF!,IF('FCL3aVR&gt;0'!J19&gt;50,#REF!,#REF!))))*J19</f>
        <v>#REF!</v>
      </c>
      <c r="AA19" s="569" t="e">
        <f t="shared" si="0"/>
        <v>#REF!</v>
      </c>
      <c r="AB19" s="569" t="e">
        <f t="shared" si="1"/>
        <v>#REF!</v>
      </c>
      <c r="AC19" s="569" t="e">
        <f t="shared" si="2"/>
        <v>#REF!</v>
      </c>
      <c r="AD19" s="569" t="e">
        <f t="shared" si="15"/>
        <v>#REF!</v>
      </c>
      <c r="AE19" s="569" t="e">
        <f t="shared" si="3"/>
        <v>#REF!</v>
      </c>
      <c r="AF19" s="569">
        <f t="shared" si="4"/>
        <v>0</v>
      </c>
      <c r="AG19" s="569" t="e">
        <f t="shared" si="5"/>
        <v>#REF!</v>
      </c>
      <c r="AH19" s="569" t="e">
        <f t="shared" si="16"/>
        <v>#REF!</v>
      </c>
      <c r="AI19" s="569" t="e">
        <f t="shared" si="6"/>
        <v>#REF!</v>
      </c>
      <c r="AJ19" s="569" t="e">
        <f t="shared" si="7"/>
        <v>#REF!</v>
      </c>
      <c r="AK19" s="569" t="e">
        <f t="shared" si="8"/>
        <v>#REF!</v>
      </c>
      <c r="AL19" s="569" t="e">
        <f t="shared" si="17"/>
        <v>#REF!</v>
      </c>
      <c r="AM19" s="569" t="e">
        <f t="shared" si="18"/>
        <v>#REF!</v>
      </c>
      <c r="AN19" s="569" t="e">
        <f t="shared" si="19"/>
        <v>#REF!</v>
      </c>
      <c r="AO19" s="569" t="e">
        <f t="shared" si="20"/>
        <v>#REF!</v>
      </c>
      <c r="AP19" s="569" t="e">
        <f t="shared" si="21"/>
        <v>#REF!</v>
      </c>
      <c r="AQ19" s="570">
        <v>14</v>
      </c>
      <c r="AR19" s="114" t="e">
        <f t="shared" si="10"/>
        <v>#REF!</v>
      </c>
      <c r="AS19" s="114" t="e">
        <f t="shared" si="11"/>
        <v>#REF!</v>
      </c>
      <c r="AT19" s="114" t="e">
        <f t="shared" si="12"/>
        <v>#REF!</v>
      </c>
      <c r="AU19" s="114" t="e">
        <f t="shared" si="13"/>
        <v>#REF!</v>
      </c>
    </row>
    <row r="20" spans="2:47">
      <c r="B20" s="570">
        <v>15</v>
      </c>
      <c r="C20" s="570"/>
      <c r="D20" s="570"/>
      <c r="E20" s="570"/>
      <c r="F20" s="570"/>
      <c r="G20" s="570" t="e">
        <f t="shared" si="14"/>
        <v>#REF!</v>
      </c>
      <c r="H20" s="570">
        <f t="shared" si="23"/>
        <v>209</v>
      </c>
      <c r="I20" s="570">
        <f t="shared" si="23"/>
        <v>25</v>
      </c>
      <c r="J20" s="570">
        <f t="shared" si="23"/>
        <v>4</v>
      </c>
      <c r="K20" s="570">
        <f t="shared" si="22"/>
        <v>238</v>
      </c>
      <c r="L20" s="569" t="e">
        <f>IF(K20&gt;200,#REF!,IF('FCL3aVR&gt;0'!K20&gt;150,#REF!,IF(K20&gt;100,#REF!,IF('FCL3aVR&gt;0'!K20&gt;50,#REF!,#REF!))))*K20*$E$1</f>
        <v>#REF!</v>
      </c>
      <c r="M20" s="569" t="e">
        <f>IF(H20&gt;200,#REF!,IF('FCL3aVR&gt;0'!H20&gt;150,#REF!,IF(H20&gt;100,#REF!,IF('FCL3aVR&gt;0'!H20&gt;50,#REF!,#REF!))))*H20*$E$1</f>
        <v>#REF!</v>
      </c>
      <c r="N20" s="569" t="e">
        <f>IF(I20&gt;200,#REF!,IF('FCL3aVR&gt;0'!I20&gt;150,#REF!,IF(I20&gt;100,#REF!,IF('FCL3aVR&gt;0'!I20&gt;50,#REF!,#REF!))))*I20*$E$1</f>
        <v>#REF!</v>
      </c>
      <c r="O20" s="569" t="e">
        <f>IF(J20&gt;200,#REF!,IF('FCL3aVR&gt;0'!J20&gt;150,#REF!,IF(J20&gt;100,#REF!,IF('FCL3aVR&gt;0'!J20&gt;50,#REF!,#REF!))))*J20*$E$1</f>
        <v>#REF!</v>
      </c>
      <c r="P20" s="569">
        <f>+IF(K20&gt;200,S_!$F$5,IF('FCL3aVR&gt;0'!K20&gt;150,S_!#REF!,IF('FCL3aVR&gt;0'!K20&gt;100,S_!#REF!,IF('FCL3aVR&gt;0'!K20&gt;50,S_!#REF!,S_!#REF!))))*K20*$E$1</f>
        <v>0</v>
      </c>
      <c r="Q20" s="569" t="e">
        <f>(H20*S_!#REF!+S_!#REF!*'FCL3aVR&gt;0'!J20+'FCL3aVR&gt;0'!I20*S_!#REF!)*$E$1</f>
        <v>#REF!</v>
      </c>
      <c r="R20" s="569" t="e">
        <f>#REF!*$D$1*$E$1</f>
        <v>#REF!</v>
      </c>
      <c r="S20" s="569"/>
      <c r="T20" s="569"/>
      <c r="U20" s="569" t="e">
        <f>IF(H20&gt;200,#REF!,IF('FCL3aVR&gt;0'!H20&gt;150,#REF!,IF('FCL3aVR&gt;0'!H20&gt;100,#REF!,IF('FCL3aVR&gt;0'!H20&gt;50,#REF!,#REF!))))*H20</f>
        <v>#REF!</v>
      </c>
      <c r="V20" s="569" t="e">
        <f>IF(I20&gt;200,#REF!,IF('FCL3aVR&gt;0'!I20&gt;150,#REF!,IF('FCL3aVR&gt;0'!I20&gt;100,#REF!,IF('FCL3aVR&gt;0'!I20&gt;50,#REF!,#REF!))))*I20</f>
        <v>#REF!</v>
      </c>
      <c r="W20" s="569" t="e">
        <f>IF(J20&gt;200,#REF!,IF('FCL3aVR&gt;0'!J20&gt;150,#REF!,IF('FCL3aVR&gt;0'!J20&gt;100,#REF!,IF('FCL3aVR&gt;0'!J20&gt;50,#REF!,#REF!))))*J20</f>
        <v>#REF!</v>
      </c>
      <c r="X20" s="569" t="e">
        <f>IF(H20&gt;200,#REF!,IF('FCL3aVR&gt;0'!H20&gt;150,#REF!,IF('FCL3aVR&gt;0'!H20&gt;100,#REF!,IF('FCL3aVR&gt;0'!H20&gt;50,#REF!,#REF!))))*H20</f>
        <v>#REF!</v>
      </c>
      <c r="Y20" s="569" t="e">
        <f>IF(I20&gt;200,#REF!,IF('FCL3aVR&gt;0'!I20&gt;150,#REF!,IF('FCL3aVR&gt;0'!I20&gt;100,#REF!,IF('FCL3aVR&gt;0'!I20&gt;50,#REF!,#REF!))))*I20</f>
        <v>#REF!</v>
      </c>
      <c r="Z20" s="569" t="e">
        <f>IF(J20&gt;200,#REF!,IF('FCL3aVR&gt;0'!J20&gt;150,#REF!,IF('FCL3aVR&gt;0'!J20&gt;100,#REF!,IF('FCL3aVR&gt;0'!J20&gt;50,#REF!,#REF!))))*J20</f>
        <v>#REF!</v>
      </c>
      <c r="AA20" s="569" t="e">
        <f t="shared" si="0"/>
        <v>#REF!</v>
      </c>
      <c r="AB20" s="569" t="e">
        <f t="shared" si="1"/>
        <v>#REF!</v>
      </c>
      <c r="AC20" s="569" t="e">
        <f t="shared" si="2"/>
        <v>#REF!</v>
      </c>
      <c r="AD20" s="569" t="e">
        <f t="shared" si="15"/>
        <v>#REF!</v>
      </c>
      <c r="AE20" s="569" t="e">
        <f t="shared" si="3"/>
        <v>#REF!</v>
      </c>
      <c r="AF20" s="569">
        <f t="shared" si="4"/>
        <v>0</v>
      </c>
      <c r="AG20" s="569" t="e">
        <f t="shared" si="5"/>
        <v>#REF!</v>
      </c>
      <c r="AH20" s="569" t="e">
        <f t="shared" si="16"/>
        <v>#REF!</v>
      </c>
      <c r="AI20" s="569" t="e">
        <f t="shared" si="6"/>
        <v>#REF!</v>
      </c>
      <c r="AJ20" s="569" t="e">
        <f t="shared" si="7"/>
        <v>#REF!</v>
      </c>
      <c r="AK20" s="569" t="e">
        <f t="shared" si="8"/>
        <v>#REF!</v>
      </c>
      <c r="AL20" s="569" t="e">
        <f t="shared" si="17"/>
        <v>#REF!</v>
      </c>
      <c r="AM20" s="569" t="e">
        <f t="shared" si="18"/>
        <v>#REF!</v>
      </c>
      <c r="AN20" s="569" t="e">
        <f t="shared" si="19"/>
        <v>#REF!</v>
      </c>
      <c r="AO20" s="569" t="e">
        <f t="shared" si="20"/>
        <v>#REF!</v>
      </c>
      <c r="AP20" s="569" t="e">
        <f t="shared" si="21"/>
        <v>#REF!</v>
      </c>
      <c r="AQ20" s="570">
        <v>15</v>
      </c>
      <c r="AR20" s="114" t="e">
        <f t="shared" si="10"/>
        <v>#REF!</v>
      </c>
      <c r="AS20" s="114" t="e">
        <f t="shared" si="11"/>
        <v>#REF!</v>
      </c>
      <c r="AT20" s="114" t="e">
        <f t="shared" si="12"/>
        <v>#REF!</v>
      </c>
      <c r="AU20" s="114" t="e">
        <f t="shared" si="13"/>
        <v>#REF!</v>
      </c>
    </row>
    <row r="21" spans="2:47">
      <c r="B21" s="570">
        <v>16</v>
      </c>
      <c r="C21" s="570"/>
      <c r="D21" s="570"/>
      <c r="E21" s="570"/>
      <c r="F21" s="570"/>
      <c r="G21" s="570" t="e">
        <f t="shared" si="14"/>
        <v>#REF!</v>
      </c>
      <c r="H21" s="570">
        <f t="shared" si="23"/>
        <v>209</v>
      </c>
      <c r="I21" s="570">
        <f t="shared" si="23"/>
        <v>25</v>
      </c>
      <c r="J21" s="570">
        <f t="shared" si="23"/>
        <v>4</v>
      </c>
      <c r="K21" s="570">
        <f t="shared" si="22"/>
        <v>238</v>
      </c>
      <c r="L21" s="569" t="e">
        <f>IF(K21&gt;200,#REF!,IF('FCL3aVR&gt;0'!K21&gt;150,#REF!,IF(K21&gt;100,#REF!,IF('FCL3aVR&gt;0'!K21&gt;50,#REF!,#REF!))))*K21*$E$1</f>
        <v>#REF!</v>
      </c>
      <c r="M21" s="569" t="e">
        <f>IF(H21&gt;200,#REF!,IF('FCL3aVR&gt;0'!H21&gt;150,#REF!,IF(H21&gt;100,#REF!,IF('FCL3aVR&gt;0'!H21&gt;50,#REF!,#REF!))))*H21*$E$1</f>
        <v>#REF!</v>
      </c>
      <c r="N21" s="569" t="e">
        <f>IF(I21&gt;200,#REF!,IF('FCL3aVR&gt;0'!I21&gt;150,#REF!,IF(I21&gt;100,#REF!,IF('FCL3aVR&gt;0'!I21&gt;50,#REF!,#REF!))))*I21*$E$1</f>
        <v>#REF!</v>
      </c>
      <c r="O21" s="569" t="e">
        <f>IF(J21&gt;200,#REF!,IF('FCL3aVR&gt;0'!J21&gt;150,#REF!,IF(J21&gt;100,#REF!,IF('FCL3aVR&gt;0'!J21&gt;50,#REF!,#REF!))))*J21*$E$1</f>
        <v>#REF!</v>
      </c>
      <c r="P21" s="569">
        <f>+IF(K21&gt;200,S_!$F$5,IF('FCL3aVR&gt;0'!K21&gt;150,S_!#REF!,IF('FCL3aVR&gt;0'!K21&gt;100,S_!#REF!,IF('FCL3aVR&gt;0'!K21&gt;50,S_!#REF!,S_!#REF!))))*K21*$E$1</f>
        <v>0</v>
      </c>
      <c r="Q21" s="569" t="e">
        <f>(H21*S_!#REF!+S_!#REF!*'FCL3aVR&gt;0'!J21+'FCL3aVR&gt;0'!I21*S_!#REF!)*$E$1</f>
        <v>#REF!</v>
      </c>
      <c r="R21" s="569" t="e">
        <f>#REF!*$D$1*$E$1</f>
        <v>#REF!</v>
      </c>
      <c r="S21" s="569"/>
      <c r="T21" s="569"/>
      <c r="U21" s="569" t="e">
        <f>IF(H21&gt;200,#REF!,IF('FCL3aVR&gt;0'!H21&gt;150,#REF!,IF('FCL3aVR&gt;0'!H21&gt;100,#REF!,IF('FCL3aVR&gt;0'!H21&gt;50,#REF!,#REF!))))*H21</f>
        <v>#REF!</v>
      </c>
      <c r="V21" s="569" t="e">
        <f>IF(I21&gt;200,#REF!,IF('FCL3aVR&gt;0'!I21&gt;150,#REF!,IF('FCL3aVR&gt;0'!I21&gt;100,#REF!,IF('FCL3aVR&gt;0'!I21&gt;50,#REF!,#REF!))))*I21</f>
        <v>#REF!</v>
      </c>
      <c r="W21" s="569" t="e">
        <f>IF(J21&gt;200,#REF!,IF('FCL3aVR&gt;0'!J21&gt;150,#REF!,IF('FCL3aVR&gt;0'!J21&gt;100,#REF!,IF('FCL3aVR&gt;0'!J21&gt;50,#REF!,#REF!))))*J21</f>
        <v>#REF!</v>
      </c>
      <c r="X21" s="569" t="e">
        <f>IF(H21&gt;200,#REF!,IF('FCL3aVR&gt;0'!H21&gt;150,#REF!,IF('FCL3aVR&gt;0'!H21&gt;100,#REF!,IF('FCL3aVR&gt;0'!H21&gt;50,#REF!,#REF!))))*H21</f>
        <v>#REF!</v>
      </c>
      <c r="Y21" s="569" t="e">
        <f>IF(I21&gt;200,#REF!,IF('FCL3aVR&gt;0'!I21&gt;150,#REF!,IF('FCL3aVR&gt;0'!I21&gt;100,#REF!,IF('FCL3aVR&gt;0'!I21&gt;50,#REF!,#REF!))))*I21</f>
        <v>#REF!</v>
      </c>
      <c r="Z21" s="569" t="e">
        <f>IF(J21&gt;200,#REF!,IF('FCL3aVR&gt;0'!J21&gt;150,#REF!,IF('FCL3aVR&gt;0'!J21&gt;100,#REF!,IF('FCL3aVR&gt;0'!J21&gt;50,#REF!,#REF!))))*J21</f>
        <v>#REF!</v>
      </c>
      <c r="AA21" s="569" t="e">
        <f t="shared" si="0"/>
        <v>#REF!</v>
      </c>
      <c r="AB21" s="569" t="e">
        <f t="shared" si="1"/>
        <v>#REF!</v>
      </c>
      <c r="AC21" s="569" t="e">
        <f t="shared" si="2"/>
        <v>#REF!</v>
      </c>
      <c r="AD21" s="569" t="e">
        <f t="shared" si="15"/>
        <v>#REF!</v>
      </c>
      <c r="AE21" s="569" t="e">
        <f t="shared" si="3"/>
        <v>#REF!</v>
      </c>
      <c r="AF21" s="569">
        <f t="shared" si="4"/>
        <v>0</v>
      </c>
      <c r="AG21" s="569" t="e">
        <f t="shared" si="5"/>
        <v>#REF!</v>
      </c>
      <c r="AH21" s="569" t="e">
        <f t="shared" si="16"/>
        <v>#REF!</v>
      </c>
      <c r="AI21" s="569" t="e">
        <f t="shared" si="6"/>
        <v>#REF!</v>
      </c>
      <c r="AJ21" s="569" t="e">
        <f t="shared" si="7"/>
        <v>#REF!</v>
      </c>
      <c r="AK21" s="569" t="e">
        <f t="shared" si="8"/>
        <v>#REF!</v>
      </c>
      <c r="AL21" s="569" t="e">
        <f t="shared" si="17"/>
        <v>#REF!</v>
      </c>
      <c r="AM21" s="569" t="e">
        <f t="shared" si="18"/>
        <v>#REF!</v>
      </c>
      <c r="AN21" s="569" t="e">
        <f t="shared" si="19"/>
        <v>#REF!</v>
      </c>
      <c r="AO21" s="569" t="e">
        <f t="shared" si="20"/>
        <v>#REF!</v>
      </c>
      <c r="AP21" s="569" t="e">
        <f t="shared" si="21"/>
        <v>#REF!</v>
      </c>
      <c r="AQ21" s="570">
        <v>16</v>
      </c>
      <c r="AR21" s="114" t="e">
        <f t="shared" si="10"/>
        <v>#REF!</v>
      </c>
      <c r="AS21" s="114" t="e">
        <f t="shared" si="11"/>
        <v>#REF!</v>
      </c>
      <c r="AT21" s="114" t="e">
        <f t="shared" si="12"/>
        <v>#REF!</v>
      </c>
      <c r="AU21" s="114" t="e">
        <f t="shared" si="13"/>
        <v>#REF!</v>
      </c>
    </row>
    <row r="22" spans="2:47">
      <c r="B22" s="570">
        <v>17</v>
      </c>
      <c r="C22" s="570"/>
      <c r="D22" s="570"/>
      <c r="E22" s="570"/>
      <c r="F22" s="570"/>
      <c r="G22" s="570" t="e">
        <f t="shared" si="14"/>
        <v>#REF!</v>
      </c>
      <c r="H22" s="570">
        <f t="shared" si="23"/>
        <v>209</v>
      </c>
      <c r="I22" s="570">
        <f t="shared" si="23"/>
        <v>25</v>
      </c>
      <c r="J22" s="570">
        <f t="shared" si="23"/>
        <v>4</v>
      </c>
      <c r="K22" s="570">
        <f t="shared" si="22"/>
        <v>238</v>
      </c>
      <c r="L22" s="569" t="e">
        <f>IF(K22&gt;200,#REF!,IF('FCL3aVR&gt;0'!K22&gt;150,#REF!,IF(K22&gt;100,#REF!,IF('FCL3aVR&gt;0'!K22&gt;50,#REF!,#REF!))))*K22*$E$1</f>
        <v>#REF!</v>
      </c>
      <c r="M22" s="569" t="e">
        <f>IF(H22&gt;200,#REF!,IF('FCL3aVR&gt;0'!H22&gt;150,#REF!,IF(H22&gt;100,#REF!,IF('FCL3aVR&gt;0'!H22&gt;50,#REF!,#REF!))))*H22*$E$1</f>
        <v>#REF!</v>
      </c>
      <c r="N22" s="569" t="e">
        <f>IF(I22&gt;200,#REF!,IF('FCL3aVR&gt;0'!I22&gt;150,#REF!,IF(I22&gt;100,#REF!,IF('FCL3aVR&gt;0'!I22&gt;50,#REF!,#REF!))))*I22*$E$1</f>
        <v>#REF!</v>
      </c>
      <c r="O22" s="569" t="e">
        <f>IF(J22&gt;200,#REF!,IF('FCL3aVR&gt;0'!J22&gt;150,#REF!,IF(J22&gt;100,#REF!,IF('FCL3aVR&gt;0'!J22&gt;50,#REF!,#REF!))))*J22*$E$1</f>
        <v>#REF!</v>
      </c>
      <c r="P22" s="569">
        <f>+IF(K22&gt;200,S_!$F$5,IF('FCL3aVR&gt;0'!K22&gt;150,S_!#REF!,IF('FCL3aVR&gt;0'!K22&gt;100,S_!#REF!,IF('FCL3aVR&gt;0'!K22&gt;50,S_!#REF!,S_!#REF!))))*K22*$E$1</f>
        <v>0</v>
      </c>
      <c r="Q22" s="569" t="e">
        <f>(H22*S_!#REF!+S_!#REF!*'FCL3aVR&gt;0'!J22+'FCL3aVR&gt;0'!I22*S_!#REF!)*$E$1</f>
        <v>#REF!</v>
      </c>
      <c r="R22" s="569" t="e">
        <f>#REF!*$D$1*$E$1</f>
        <v>#REF!</v>
      </c>
      <c r="S22" s="569"/>
      <c r="T22" s="569"/>
      <c r="U22" s="569" t="e">
        <f>IF(H22&gt;200,#REF!,IF('FCL3aVR&gt;0'!H22&gt;150,#REF!,IF('FCL3aVR&gt;0'!H22&gt;100,#REF!,IF('FCL3aVR&gt;0'!H22&gt;50,#REF!,#REF!))))*H22</f>
        <v>#REF!</v>
      </c>
      <c r="V22" s="569" t="e">
        <f>IF(I22&gt;200,#REF!,IF('FCL3aVR&gt;0'!I22&gt;150,#REF!,IF('FCL3aVR&gt;0'!I22&gt;100,#REF!,IF('FCL3aVR&gt;0'!I22&gt;50,#REF!,#REF!))))*I22</f>
        <v>#REF!</v>
      </c>
      <c r="W22" s="569" t="e">
        <f>IF(J22&gt;200,#REF!,IF('FCL3aVR&gt;0'!J22&gt;150,#REF!,IF('FCL3aVR&gt;0'!J22&gt;100,#REF!,IF('FCL3aVR&gt;0'!J22&gt;50,#REF!,#REF!))))*J22</f>
        <v>#REF!</v>
      </c>
      <c r="X22" s="569" t="e">
        <f>IF(H22&gt;200,#REF!,IF('FCL3aVR&gt;0'!H22&gt;150,#REF!,IF('FCL3aVR&gt;0'!H22&gt;100,#REF!,IF('FCL3aVR&gt;0'!H22&gt;50,#REF!,#REF!))))*H22</f>
        <v>#REF!</v>
      </c>
      <c r="Y22" s="569" t="e">
        <f>IF(I22&gt;200,#REF!,IF('FCL3aVR&gt;0'!I22&gt;150,#REF!,IF('FCL3aVR&gt;0'!I22&gt;100,#REF!,IF('FCL3aVR&gt;0'!I22&gt;50,#REF!,#REF!))))*I22</f>
        <v>#REF!</v>
      </c>
      <c r="Z22" s="569" t="e">
        <f>IF(J22&gt;200,#REF!,IF('FCL3aVR&gt;0'!J22&gt;150,#REF!,IF('FCL3aVR&gt;0'!J22&gt;100,#REF!,IF('FCL3aVR&gt;0'!J22&gt;50,#REF!,#REF!))))*J22</f>
        <v>#REF!</v>
      </c>
      <c r="AA22" s="569" t="e">
        <f t="shared" si="0"/>
        <v>#REF!</v>
      </c>
      <c r="AB22" s="569" t="e">
        <f t="shared" si="1"/>
        <v>#REF!</v>
      </c>
      <c r="AC22" s="569" t="e">
        <f t="shared" si="2"/>
        <v>#REF!</v>
      </c>
      <c r="AD22" s="569" t="e">
        <f t="shared" si="15"/>
        <v>#REF!</v>
      </c>
      <c r="AE22" s="569" t="e">
        <f t="shared" si="3"/>
        <v>#REF!</v>
      </c>
      <c r="AF22" s="569">
        <f t="shared" si="4"/>
        <v>0</v>
      </c>
      <c r="AG22" s="569" t="e">
        <f t="shared" si="5"/>
        <v>#REF!</v>
      </c>
      <c r="AH22" s="569" t="e">
        <f t="shared" si="16"/>
        <v>#REF!</v>
      </c>
      <c r="AI22" s="569" t="e">
        <f t="shared" si="6"/>
        <v>#REF!</v>
      </c>
      <c r="AJ22" s="569" t="e">
        <f t="shared" si="7"/>
        <v>#REF!</v>
      </c>
      <c r="AK22" s="569" t="e">
        <f t="shared" si="8"/>
        <v>#REF!</v>
      </c>
      <c r="AL22" s="569" t="e">
        <f t="shared" si="17"/>
        <v>#REF!</v>
      </c>
      <c r="AM22" s="569" t="e">
        <f t="shared" si="18"/>
        <v>#REF!</v>
      </c>
      <c r="AN22" s="569" t="e">
        <f t="shared" si="19"/>
        <v>#REF!</v>
      </c>
      <c r="AO22" s="569" t="e">
        <f t="shared" si="20"/>
        <v>#REF!</v>
      </c>
      <c r="AP22" s="569" t="e">
        <f t="shared" si="21"/>
        <v>#REF!</v>
      </c>
      <c r="AQ22" s="570">
        <v>17</v>
      </c>
      <c r="AR22" s="114" t="e">
        <f t="shared" si="10"/>
        <v>#REF!</v>
      </c>
      <c r="AS22" s="114" t="e">
        <f t="shared" si="11"/>
        <v>#REF!</v>
      </c>
      <c r="AT22" s="114" t="e">
        <f t="shared" si="12"/>
        <v>#REF!</v>
      </c>
      <c r="AU22" s="114" t="e">
        <f t="shared" si="13"/>
        <v>#REF!</v>
      </c>
    </row>
    <row r="23" spans="2:47">
      <c r="B23" s="570">
        <v>18</v>
      </c>
      <c r="C23" s="570"/>
      <c r="D23" s="570"/>
      <c r="E23" s="570"/>
      <c r="F23" s="570"/>
      <c r="G23" s="570" t="e">
        <f t="shared" si="14"/>
        <v>#REF!</v>
      </c>
      <c r="H23" s="570">
        <f t="shared" si="23"/>
        <v>209</v>
      </c>
      <c r="I23" s="570">
        <f t="shared" si="23"/>
        <v>25</v>
      </c>
      <c r="J23" s="570">
        <f t="shared" si="23"/>
        <v>4</v>
      </c>
      <c r="K23" s="570">
        <f t="shared" si="22"/>
        <v>238</v>
      </c>
      <c r="L23" s="569" t="e">
        <f>IF(K23&gt;200,#REF!,IF('FCL3aVR&gt;0'!K23&gt;150,#REF!,IF(K23&gt;100,#REF!,IF('FCL3aVR&gt;0'!K23&gt;50,#REF!,#REF!))))*K23*$E$1</f>
        <v>#REF!</v>
      </c>
      <c r="M23" s="569" t="e">
        <f>IF(H23&gt;200,#REF!,IF('FCL3aVR&gt;0'!H23&gt;150,#REF!,IF(H23&gt;100,#REF!,IF('FCL3aVR&gt;0'!H23&gt;50,#REF!,#REF!))))*H23*$E$1</f>
        <v>#REF!</v>
      </c>
      <c r="N23" s="569" t="e">
        <f>IF(I23&gt;200,#REF!,IF('FCL3aVR&gt;0'!I23&gt;150,#REF!,IF(I23&gt;100,#REF!,IF('FCL3aVR&gt;0'!I23&gt;50,#REF!,#REF!))))*I23*$E$1</f>
        <v>#REF!</v>
      </c>
      <c r="O23" s="569" t="e">
        <f>IF(J23&gt;200,#REF!,IF('FCL3aVR&gt;0'!J23&gt;150,#REF!,IF(J23&gt;100,#REF!,IF('FCL3aVR&gt;0'!J23&gt;50,#REF!,#REF!))))*J23*$E$1</f>
        <v>#REF!</v>
      </c>
      <c r="P23" s="569">
        <f>+IF(K23&gt;200,S_!$F$5,IF('FCL3aVR&gt;0'!K23&gt;150,S_!#REF!,IF('FCL3aVR&gt;0'!K23&gt;100,S_!#REF!,IF('FCL3aVR&gt;0'!K23&gt;50,S_!#REF!,S_!#REF!))))*K23*$E$1</f>
        <v>0</v>
      </c>
      <c r="Q23" s="569" t="e">
        <f>(H23*S_!#REF!+S_!#REF!*'FCL3aVR&gt;0'!J23+'FCL3aVR&gt;0'!I23*S_!#REF!)*$E$1</f>
        <v>#REF!</v>
      </c>
      <c r="R23" s="569" t="e">
        <f>#REF!*$D$1*$E$1</f>
        <v>#REF!</v>
      </c>
      <c r="S23" s="569"/>
      <c r="T23" s="569"/>
      <c r="U23" s="569" t="e">
        <f>IF(H23&gt;200,#REF!,IF('FCL3aVR&gt;0'!H23&gt;150,#REF!,IF('FCL3aVR&gt;0'!H23&gt;100,#REF!,IF('FCL3aVR&gt;0'!H23&gt;50,#REF!,#REF!))))*H23</f>
        <v>#REF!</v>
      </c>
      <c r="V23" s="569" t="e">
        <f>IF(I23&gt;200,#REF!,IF('FCL3aVR&gt;0'!I23&gt;150,#REF!,IF('FCL3aVR&gt;0'!I23&gt;100,#REF!,IF('FCL3aVR&gt;0'!I23&gt;50,#REF!,#REF!))))*I23</f>
        <v>#REF!</v>
      </c>
      <c r="W23" s="569" t="e">
        <f>IF(J23&gt;200,#REF!,IF('FCL3aVR&gt;0'!J23&gt;150,#REF!,IF('FCL3aVR&gt;0'!J23&gt;100,#REF!,IF('FCL3aVR&gt;0'!J23&gt;50,#REF!,#REF!))))*J23</f>
        <v>#REF!</v>
      </c>
      <c r="X23" s="569" t="e">
        <f>IF(H23&gt;200,#REF!,IF('FCL3aVR&gt;0'!H23&gt;150,#REF!,IF('FCL3aVR&gt;0'!H23&gt;100,#REF!,IF('FCL3aVR&gt;0'!H23&gt;50,#REF!,#REF!))))*H23</f>
        <v>#REF!</v>
      </c>
      <c r="Y23" s="569" t="e">
        <f>IF(I23&gt;200,#REF!,IF('FCL3aVR&gt;0'!I23&gt;150,#REF!,IF('FCL3aVR&gt;0'!I23&gt;100,#REF!,IF('FCL3aVR&gt;0'!I23&gt;50,#REF!,#REF!))))*I23</f>
        <v>#REF!</v>
      </c>
      <c r="Z23" s="569" t="e">
        <f>IF(J23&gt;200,#REF!,IF('FCL3aVR&gt;0'!J23&gt;150,#REF!,IF('FCL3aVR&gt;0'!J23&gt;100,#REF!,IF('FCL3aVR&gt;0'!J23&gt;50,#REF!,#REF!))))*J23</f>
        <v>#REF!</v>
      </c>
      <c r="AA23" s="569" t="e">
        <f t="shared" si="0"/>
        <v>#REF!</v>
      </c>
      <c r="AB23" s="569" t="e">
        <f t="shared" si="1"/>
        <v>#REF!</v>
      </c>
      <c r="AC23" s="569" t="e">
        <f t="shared" si="2"/>
        <v>#REF!</v>
      </c>
      <c r="AD23" s="569" t="e">
        <f t="shared" si="15"/>
        <v>#REF!</v>
      </c>
      <c r="AE23" s="569" t="e">
        <f t="shared" si="3"/>
        <v>#REF!</v>
      </c>
      <c r="AF23" s="569">
        <f t="shared" si="4"/>
        <v>0</v>
      </c>
      <c r="AG23" s="569" t="e">
        <f t="shared" si="5"/>
        <v>#REF!</v>
      </c>
      <c r="AH23" s="569" t="e">
        <f t="shared" si="16"/>
        <v>#REF!</v>
      </c>
      <c r="AI23" s="569" t="e">
        <f t="shared" si="6"/>
        <v>#REF!</v>
      </c>
      <c r="AJ23" s="569" t="e">
        <f t="shared" si="7"/>
        <v>#REF!</v>
      </c>
      <c r="AK23" s="569" t="e">
        <f t="shared" si="8"/>
        <v>#REF!</v>
      </c>
      <c r="AL23" s="569" t="e">
        <f t="shared" si="17"/>
        <v>#REF!</v>
      </c>
      <c r="AM23" s="569" t="e">
        <f t="shared" si="18"/>
        <v>#REF!</v>
      </c>
      <c r="AN23" s="569" t="e">
        <f t="shared" si="19"/>
        <v>#REF!</v>
      </c>
      <c r="AO23" s="569" t="e">
        <f t="shared" si="20"/>
        <v>#REF!</v>
      </c>
      <c r="AP23" s="569" t="e">
        <f t="shared" si="21"/>
        <v>#REF!</v>
      </c>
      <c r="AQ23" s="570">
        <v>18</v>
      </c>
      <c r="AR23" s="114" t="e">
        <f t="shared" si="10"/>
        <v>#REF!</v>
      </c>
      <c r="AS23" s="114" t="e">
        <f t="shared" si="11"/>
        <v>#REF!</v>
      </c>
      <c r="AT23" s="114" t="e">
        <f t="shared" si="12"/>
        <v>#REF!</v>
      </c>
      <c r="AU23" s="114" t="e">
        <f t="shared" si="13"/>
        <v>#REF!</v>
      </c>
    </row>
    <row r="24" spans="2:47">
      <c r="B24" s="570">
        <v>19</v>
      </c>
      <c r="C24" s="570"/>
      <c r="D24" s="570"/>
      <c r="E24" s="570"/>
      <c r="F24" s="570"/>
      <c r="G24" s="570" t="e">
        <f t="shared" si="14"/>
        <v>#REF!</v>
      </c>
      <c r="H24" s="570">
        <f t="shared" si="23"/>
        <v>209</v>
      </c>
      <c r="I24" s="570">
        <f t="shared" si="23"/>
        <v>25</v>
      </c>
      <c r="J24" s="570">
        <f t="shared" si="23"/>
        <v>4</v>
      </c>
      <c r="K24" s="570">
        <f t="shared" si="22"/>
        <v>238</v>
      </c>
      <c r="L24" s="569" t="e">
        <f>IF(K24&gt;200,#REF!,IF('FCL3aVR&gt;0'!K24&gt;150,#REF!,IF(K24&gt;100,#REF!,IF('FCL3aVR&gt;0'!K24&gt;50,#REF!,#REF!))))*K24*$E$1</f>
        <v>#REF!</v>
      </c>
      <c r="M24" s="569" t="e">
        <f>IF(H24&gt;200,#REF!,IF('FCL3aVR&gt;0'!H24&gt;150,#REF!,IF(H24&gt;100,#REF!,IF('FCL3aVR&gt;0'!H24&gt;50,#REF!,#REF!))))*H24*$E$1</f>
        <v>#REF!</v>
      </c>
      <c r="N24" s="569" t="e">
        <f>IF(I24&gt;200,#REF!,IF('FCL3aVR&gt;0'!I24&gt;150,#REF!,IF(I24&gt;100,#REF!,IF('FCL3aVR&gt;0'!I24&gt;50,#REF!,#REF!))))*I24*$E$1</f>
        <v>#REF!</v>
      </c>
      <c r="O24" s="569" t="e">
        <f>IF(J24&gt;200,#REF!,IF('FCL3aVR&gt;0'!J24&gt;150,#REF!,IF(J24&gt;100,#REF!,IF('FCL3aVR&gt;0'!J24&gt;50,#REF!,#REF!))))*J24*$E$1</f>
        <v>#REF!</v>
      </c>
      <c r="P24" s="569">
        <f>+IF(K24&gt;200,S_!$F$5,IF('FCL3aVR&gt;0'!K24&gt;150,S_!#REF!,IF('FCL3aVR&gt;0'!K24&gt;100,S_!#REF!,IF('FCL3aVR&gt;0'!K24&gt;50,S_!#REF!,S_!#REF!))))*K24*$E$1</f>
        <v>0</v>
      </c>
      <c r="Q24" s="569" t="e">
        <f>(H24*S_!#REF!+S_!#REF!*'FCL3aVR&gt;0'!J24+'FCL3aVR&gt;0'!I24*S_!#REF!)*$E$1</f>
        <v>#REF!</v>
      </c>
      <c r="R24" s="569" t="e">
        <f>#REF!*$D$1*$E$1</f>
        <v>#REF!</v>
      </c>
      <c r="S24" s="569"/>
      <c r="T24" s="569"/>
      <c r="U24" s="569" t="e">
        <f>IF(H24&gt;200,#REF!,IF('FCL3aVR&gt;0'!H24&gt;150,#REF!,IF('FCL3aVR&gt;0'!H24&gt;100,#REF!,IF('FCL3aVR&gt;0'!H24&gt;50,#REF!,#REF!))))*H24</f>
        <v>#REF!</v>
      </c>
      <c r="V24" s="569" t="e">
        <f>IF(I24&gt;200,#REF!,IF('FCL3aVR&gt;0'!I24&gt;150,#REF!,IF('FCL3aVR&gt;0'!I24&gt;100,#REF!,IF('FCL3aVR&gt;0'!I24&gt;50,#REF!,#REF!))))*I24</f>
        <v>#REF!</v>
      </c>
      <c r="W24" s="569" t="e">
        <f>IF(J24&gt;200,#REF!,IF('FCL3aVR&gt;0'!J24&gt;150,#REF!,IF('FCL3aVR&gt;0'!J24&gt;100,#REF!,IF('FCL3aVR&gt;0'!J24&gt;50,#REF!,#REF!))))*J24</f>
        <v>#REF!</v>
      </c>
      <c r="X24" s="569" t="e">
        <f>IF(H24&gt;200,#REF!,IF('FCL3aVR&gt;0'!H24&gt;150,#REF!,IF('FCL3aVR&gt;0'!H24&gt;100,#REF!,IF('FCL3aVR&gt;0'!H24&gt;50,#REF!,#REF!))))*H24</f>
        <v>#REF!</v>
      </c>
      <c r="Y24" s="569" t="e">
        <f>IF(I24&gt;200,#REF!,IF('FCL3aVR&gt;0'!I24&gt;150,#REF!,IF('FCL3aVR&gt;0'!I24&gt;100,#REF!,IF('FCL3aVR&gt;0'!I24&gt;50,#REF!,#REF!))))*I24</f>
        <v>#REF!</v>
      </c>
      <c r="Z24" s="569" t="e">
        <f>IF(J24&gt;200,#REF!,IF('FCL3aVR&gt;0'!J24&gt;150,#REF!,IF('FCL3aVR&gt;0'!J24&gt;100,#REF!,IF('FCL3aVR&gt;0'!J24&gt;50,#REF!,#REF!))))*J24</f>
        <v>#REF!</v>
      </c>
      <c r="AA24" s="569" t="e">
        <f t="shared" si="0"/>
        <v>#REF!</v>
      </c>
      <c r="AB24" s="569" t="e">
        <f t="shared" si="1"/>
        <v>#REF!</v>
      </c>
      <c r="AC24" s="569" t="e">
        <f t="shared" si="2"/>
        <v>#REF!</v>
      </c>
      <c r="AD24" s="569" t="e">
        <f t="shared" si="15"/>
        <v>#REF!</v>
      </c>
      <c r="AE24" s="569" t="e">
        <f t="shared" si="3"/>
        <v>#REF!</v>
      </c>
      <c r="AF24" s="569">
        <f t="shared" si="4"/>
        <v>0</v>
      </c>
      <c r="AG24" s="569" t="e">
        <f t="shared" si="5"/>
        <v>#REF!</v>
      </c>
      <c r="AH24" s="569" t="e">
        <f t="shared" si="16"/>
        <v>#REF!</v>
      </c>
      <c r="AI24" s="569" t="e">
        <f t="shared" si="6"/>
        <v>#REF!</v>
      </c>
      <c r="AJ24" s="569" t="e">
        <f t="shared" si="7"/>
        <v>#REF!</v>
      </c>
      <c r="AK24" s="569" t="e">
        <f t="shared" si="8"/>
        <v>#REF!</v>
      </c>
      <c r="AL24" s="569" t="e">
        <f t="shared" si="17"/>
        <v>#REF!</v>
      </c>
      <c r="AM24" s="569" t="e">
        <f t="shared" si="18"/>
        <v>#REF!</v>
      </c>
      <c r="AN24" s="569" t="e">
        <f t="shared" si="19"/>
        <v>#REF!</v>
      </c>
      <c r="AO24" s="569" t="e">
        <f t="shared" si="20"/>
        <v>#REF!</v>
      </c>
      <c r="AP24" s="569" t="e">
        <f t="shared" si="21"/>
        <v>#REF!</v>
      </c>
      <c r="AQ24" s="570">
        <v>19</v>
      </c>
      <c r="AR24" s="114" t="e">
        <f t="shared" si="10"/>
        <v>#REF!</v>
      </c>
      <c r="AS24" s="114" t="e">
        <f t="shared" si="11"/>
        <v>#REF!</v>
      </c>
      <c r="AT24" s="114" t="e">
        <f t="shared" si="12"/>
        <v>#REF!</v>
      </c>
      <c r="AU24" s="114" t="e">
        <f t="shared" si="13"/>
        <v>#REF!</v>
      </c>
    </row>
    <row r="25" spans="2:47">
      <c r="B25" s="570">
        <v>20</v>
      </c>
      <c r="C25" s="570"/>
      <c r="D25" s="570"/>
      <c r="E25" s="570"/>
      <c r="F25" s="570"/>
      <c r="G25" s="570" t="e">
        <f t="shared" si="14"/>
        <v>#REF!</v>
      </c>
      <c r="H25" s="570">
        <f t="shared" ref="H25:J40" si="24">D24+H24</f>
        <v>209</v>
      </c>
      <c r="I25" s="570">
        <f t="shared" si="24"/>
        <v>25</v>
      </c>
      <c r="J25" s="570">
        <f t="shared" si="24"/>
        <v>4</v>
      </c>
      <c r="K25" s="570">
        <f t="shared" si="22"/>
        <v>238</v>
      </c>
      <c r="L25" s="569" t="e">
        <f>IF(K25&gt;200,#REF!,IF('FCL3aVR&gt;0'!K25&gt;150,#REF!,IF(K25&gt;100,#REF!,IF('FCL3aVR&gt;0'!K25&gt;50,#REF!,#REF!))))*K25*$E$1</f>
        <v>#REF!</v>
      </c>
      <c r="M25" s="569" t="e">
        <f>IF(H25&gt;200,#REF!,IF('FCL3aVR&gt;0'!H25&gt;150,#REF!,IF(H25&gt;100,#REF!,IF('FCL3aVR&gt;0'!H25&gt;50,#REF!,#REF!))))*H25*$E$1</f>
        <v>#REF!</v>
      </c>
      <c r="N25" s="569" t="e">
        <f>IF(I25&gt;200,#REF!,IF('FCL3aVR&gt;0'!I25&gt;150,#REF!,IF(I25&gt;100,#REF!,IF('FCL3aVR&gt;0'!I25&gt;50,#REF!,#REF!))))*I25*$E$1</f>
        <v>#REF!</v>
      </c>
      <c r="O25" s="569" t="e">
        <f>IF(J25&gt;200,#REF!,IF('FCL3aVR&gt;0'!J25&gt;150,#REF!,IF(J25&gt;100,#REF!,IF('FCL3aVR&gt;0'!J25&gt;50,#REF!,#REF!))))*J25*$E$1</f>
        <v>#REF!</v>
      </c>
      <c r="P25" s="569">
        <f>+IF(K25&gt;200,S_!$F$5,IF('FCL3aVR&gt;0'!K25&gt;150,S_!#REF!,IF('FCL3aVR&gt;0'!K25&gt;100,S_!#REF!,IF('FCL3aVR&gt;0'!K25&gt;50,S_!#REF!,S_!#REF!))))*K25*$E$1</f>
        <v>0</v>
      </c>
      <c r="Q25" s="569" t="e">
        <f>(H25*S_!#REF!+S_!#REF!*'FCL3aVR&gt;0'!J25+'FCL3aVR&gt;0'!I25*S_!#REF!)*$E$1</f>
        <v>#REF!</v>
      </c>
      <c r="R25" s="569" t="e">
        <f>#REF!*$D$1*$E$1</f>
        <v>#REF!</v>
      </c>
      <c r="S25" s="569"/>
      <c r="T25" s="569"/>
      <c r="U25" s="569" t="e">
        <f>IF(H25&gt;200,#REF!,IF('FCL3aVR&gt;0'!H25&gt;150,#REF!,IF('FCL3aVR&gt;0'!H25&gt;100,#REF!,IF('FCL3aVR&gt;0'!H25&gt;50,#REF!,#REF!))))*H25</f>
        <v>#REF!</v>
      </c>
      <c r="V25" s="569" t="e">
        <f>IF(I25&gt;200,#REF!,IF('FCL3aVR&gt;0'!I25&gt;150,#REF!,IF('FCL3aVR&gt;0'!I25&gt;100,#REF!,IF('FCL3aVR&gt;0'!I25&gt;50,#REF!,#REF!))))*I25</f>
        <v>#REF!</v>
      </c>
      <c r="W25" s="569" t="e">
        <f>IF(J25&gt;200,#REF!,IF('FCL3aVR&gt;0'!J25&gt;150,#REF!,IF('FCL3aVR&gt;0'!J25&gt;100,#REF!,IF('FCL3aVR&gt;0'!J25&gt;50,#REF!,#REF!))))*J25</f>
        <v>#REF!</v>
      </c>
      <c r="X25" s="569" t="e">
        <f>IF(H25&gt;200,#REF!,IF('FCL3aVR&gt;0'!H25&gt;150,#REF!,IF('FCL3aVR&gt;0'!H25&gt;100,#REF!,IF('FCL3aVR&gt;0'!H25&gt;50,#REF!,#REF!))))*H25</f>
        <v>#REF!</v>
      </c>
      <c r="Y25" s="569" t="e">
        <f>IF(I25&gt;200,#REF!,IF('FCL3aVR&gt;0'!I25&gt;150,#REF!,IF('FCL3aVR&gt;0'!I25&gt;100,#REF!,IF('FCL3aVR&gt;0'!I25&gt;50,#REF!,#REF!))))*I25</f>
        <v>#REF!</v>
      </c>
      <c r="Z25" s="569" t="e">
        <f>IF(J25&gt;200,#REF!,IF('FCL3aVR&gt;0'!J25&gt;150,#REF!,IF('FCL3aVR&gt;0'!J25&gt;100,#REF!,IF('FCL3aVR&gt;0'!J25&gt;50,#REF!,#REF!))))*J25</f>
        <v>#REF!</v>
      </c>
      <c r="AA25" s="569" t="e">
        <f t="shared" si="0"/>
        <v>#REF!</v>
      </c>
      <c r="AB25" s="569" t="e">
        <f t="shared" si="1"/>
        <v>#REF!</v>
      </c>
      <c r="AC25" s="569" t="e">
        <f t="shared" si="2"/>
        <v>#REF!</v>
      </c>
      <c r="AD25" s="569" t="e">
        <f t="shared" si="15"/>
        <v>#REF!</v>
      </c>
      <c r="AE25" s="569" t="e">
        <f t="shared" si="3"/>
        <v>#REF!</v>
      </c>
      <c r="AF25" s="569">
        <f t="shared" si="4"/>
        <v>0</v>
      </c>
      <c r="AG25" s="569" t="e">
        <f t="shared" si="5"/>
        <v>#REF!</v>
      </c>
      <c r="AH25" s="569" t="e">
        <f t="shared" si="16"/>
        <v>#REF!</v>
      </c>
      <c r="AI25" s="569" t="e">
        <f t="shared" si="6"/>
        <v>#REF!</v>
      </c>
      <c r="AJ25" s="569" t="e">
        <f t="shared" si="7"/>
        <v>#REF!</v>
      </c>
      <c r="AK25" s="569" t="e">
        <f t="shared" si="8"/>
        <v>#REF!</v>
      </c>
      <c r="AL25" s="569" t="e">
        <f t="shared" si="17"/>
        <v>#REF!</v>
      </c>
      <c r="AM25" s="569" t="e">
        <f t="shared" si="18"/>
        <v>#REF!</v>
      </c>
      <c r="AN25" s="569" t="e">
        <f t="shared" si="19"/>
        <v>#REF!</v>
      </c>
      <c r="AO25" s="569" t="e">
        <f t="shared" si="20"/>
        <v>#REF!</v>
      </c>
      <c r="AP25" s="569" t="e">
        <f t="shared" si="21"/>
        <v>#REF!</v>
      </c>
      <c r="AQ25" s="570">
        <v>20</v>
      </c>
      <c r="AR25" s="114" t="e">
        <f t="shared" si="10"/>
        <v>#REF!</v>
      </c>
      <c r="AS25" s="114" t="e">
        <f t="shared" si="11"/>
        <v>#REF!</v>
      </c>
      <c r="AT25" s="114" t="e">
        <f t="shared" si="12"/>
        <v>#REF!</v>
      </c>
      <c r="AU25" s="114" t="e">
        <f t="shared" si="13"/>
        <v>#REF!</v>
      </c>
    </row>
    <row r="26" spans="2:47">
      <c r="B26" s="570">
        <v>21</v>
      </c>
      <c r="C26" s="570"/>
      <c r="D26" s="570"/>
      <c r="E26" s="570"/>
      <c r="F26" s="570"/>
      <c r="G26" s="570" t="e">
        <f t="shared" si="14"/>
        <v>#REF!</v>
      </c>
      <c r="H26" s="570">
        <f t="shared" si="24"/>
        <v>209</v>
      </c>
      <c r="I26" s="570">
        <f t="shared" si="24"/>
        <v>25</v>
      </c>
      <c r="J26" s="570">
        <f t="shared" si="24"/>
        <v>4</v>
      </c>
      <c r="K26" s="570">
        <f t="shared" si="22"/>
        <v>238</v>
      </c>
      <c r="L26" s="569" t="e">
        <f>IF(K26&gt;200,#REF!,IF('FCL3aVR&gt;0'!K26&gt;150,#REF!,IF(K26&gt;100,#REF!,IF('FCL3aVR&gt;0'!K26&gt;50,#REF!,#REF!))))*K26*$E$1</f>
        <v>#REF!</v>
      </c>
      <c r="M26" s="569" t="e">
        <f>IF(H26&gt;200,#REF!,IF('FCL3aVR&gt;0'!H26&gt;150,#REF!,IF(H26&gt;100,#REF!,IF('FCL3aVR&gt;0'!H26&gt;50,#REF!,#REF!))))*H26*$E$1</f>
        <v>#REF!</v>
      </c>
      <c r="N26" s="569" t="e">
        <f>IF(I26&gt;200,#REF!,IF('FCL3aVR&gt;0'!I26&gt;150,#REF!,IF(I26&gt;100,#REF!,IF('FCL3aVR&gt;0'!I26&gt;50,#REF!,#REF!))))*I26*$E$1</f>
        <v>#REF!</v>
      </c>
      <c r="O26" s="569" t="e">
        <f>IF(J26&gt;200,#REF!,IF('FCL3aVR&gt;0'!J26&gt;150,#REF!,IF(J26&gt;100,#REF!,IF('FCL3aVR&gt;0'!J26&gt;50,#REF!,#REF!))))*J26*$E$1</f>
        <v>#REF!</v>
      </c>
      <c r="P26" s="569">
        <f>+IF(K26&gt;200,S_!$F$5,IF('FCL3aVR&gt;0'!K26&gt;150,S_!#REF!,IF('FCL3aVR&gt;0'!K26&gt;100,S_!#REF!,IF('FCL3aVR&gt;0'!K26&gt;50,S_!#REF!,S_!#REF!))))*K26*$E$1</f>
        <v>0</v>
      </c>
      <c r="Q26" s="569" t="e">
        <f>(H26*S_!#REF!+S_!#REF!*'FCL3aVR&gt;0'!J26+'FCL3aVR&gt;0'!I26*S_!#REF!)*$E$1</f>
        <v>#REF!</v>
      </c>
      <c r="R26" s="569" t="e">
        <f>#REF!*$D$1*$E$1</f>
        <v>#REF!</v>
      </c>
      <c r="S26" s="569"/>
      <c r="T26" s="569"/>
      <c r="U26" s="569" t="e">
        <f>IF(H26&gt;200,#REF!,IF('FCL3aVR&gt;0'!H26&gt;150,#REF!,IF('FCL3aVR&gt;0'!H26&gt;100,#REF!,IF('FCL3aVR&gt;0'!H26&gt;50,#REF!,#REF!))))*H26</f>
        <v>#REF!</v>
      </c>
      <c r="V26" s="569" t="e">
        <f>IF(I26&gt;200,#REF!,IF('FCL3aVR&gt;0'!I26&gt;150,#REF!,IF('FCL3aVR&gt;0'!I26&gt;100,#REF!,IF('FCL3aVR&gt;0'!I26&gt;50,#REF!,#REF!))))*I26</f>
        <v>#REF!</v>
      </c>
      <c r="W26" s="569" t="e">
        <f>IF(J26&gt;200,#REF!,IF('FCL3aVR&gt;0'!J26&gt;150,#REF!,IF('FCL3aVR&gt;0'!J26&gt;100,#REF!,IF('FCL3aVR&gt;0'!J26&gt;50,#REF!,#REF!))))*J26</f>
        <v>#REF!</v>
      </c>
      <c r="X26" s="569" t="e">
        <f>IF(H26&gt;200,#REF!,IF('FCL3aVR&gt;0'!H26&gt;150,#REF!,IF('FCL3aVR&gt;0'!H26&gt;100,#REF!,IF('FCL3aVR&gt;0'!H26&gt;50,#REF!,#REF!))))*H26</f>
        <v>#REF!</v>
      </c>
      <c r="Y26" s="569" t="e">
        <f>IF(I26&gt;200,#REF!,IF('FCL3aVR&gt;0'!I26&gt;150,#REF!,IF('FCL3aVR&gt;0'!I26&gt;100,#REF!,IF('FCL3aVR&gt;0'!I26&gt;50,#REF!,#REF!))))*I26</f>
        <v>#REF!</v>
      </c>
      <c r="Z26" s="569" t="e">
        <f>IF(J26&gt;200,#REF!,IF('FCL3aVR&gt;0'!J26&gt;150,#REF!,IF('FCL3aVR&gt;0'!J26&gt;100,#REF!,IF('FCL3aVR&gt;0'!J26&gt;50,#REF!,#REF!))))*J26</f>
        <v>#REF!</v>
      </c>
      <c r="AA26" s="569" t="e">
        <f t="shared" si="0"/>
        <v>#REF!</v>
      </c>
      <c r="AB26" s="569" t="e">
        <f t="shared" si="1"/>
        <v>#REF!</v>
      </c>
      <c r="AC26" s="569" t="e">
        <f t="shared" si="2"/>
        <v>#REF!</v>
      </c>
      <c r="AD26" s="569" t="e">
        <f t="shared" si="15"/>
        <v>#REF!</v>
      </c>
      <c r="AE26" s="569" t="e">
        <f t="shared" si="3"/>
        <v>#REF!</v>
      </c>
      <c r="AF26" s="569">
        <f t="shared" si="4"/>
        <v>0</v>
      </c>
      <c r="AG26" s="569" t="e">
        <f t="shared" si="5"/>
        <v>#REF!</v>
      </c>
      <c r="AH26" s="569" t="e">
        <f t="shared" si="16"/>
        <v>#REF!</v>
      </c>
      <c r="AI26" s="569" t="e">
        <f t="shared" si="6"/>
        <v>#REF!</v>
      </c>
      <c r="AJ26" s="569" t="e">
        <f t="shared" si="7"/>
        <v>#REF!</v>
      </c>
      <c r="AK26" s="569" t="e">
        <f t="shared" si="8"/>
        <v>#REF!</v>
      </c>
      <c r="AL26" s="569" t="e">
        <f t="shared" si="17"/>
        <v>#REF!</v>
      </c>
      <c r="AM26" s="569" t="e">
        <f t="shared" si="18"/>
        <v>#REF!</v>
      </c>
      <c r="AN26" s="569" t="e">
        <f t="shared" si="19"/>
        <v>#REF!</v>
      </c>
      <c r="AO26" s="569" t="e">
        <f t="shared" si="20"/>
        <v>#REF!</v>
      </c>
      <c r="AP26" s="569" t="e">
        <f t="shared" si="21"/>
        <v>#REF!</v>
      </c>
      <c r="AQ26" s="570">
        <v>21</v>
      </c>
      <c r="AR26" s="114" t="e">
        <f t="shared" si="10"/>
        <v>#REF!</v>
      </c>
      <c r="AS26" s="114" t="e">
        <f t="shared" si="11"/>
        <v>#REF!</v>
      </c>
      <c r="AT26" s="114" t="e">
        <f t="shared" si="12"/>
        <v>#REF!</v>
      </c>
      <c r="AU26" s="114" t="e">
        <f t="shared" si="13"/>
        <v>#REF!</v>
      </c>
    </row>
    <row r="27" spans="2:47">
      <c r="B27" s="570">
        <v>22</v>
      </c>
      <c r="C27" s="570"/>
      <c r="D27" s="570"/>
      <c r="E27" s="570"/>
      <c r="F27" s="570"/>
      <c r="G27" s="570" t="e">
        <f t="shared" si="14"/>
        <v>#REF!</v>
      </c>
      <c r="H27" s="570">
        <f t="shared" si="24"/>
        <v>209</v>
      </c>
      <c r="I27" s="570">
        <f t="shared" si="24"/>
        <v>25</v>
      </c>
      <c r="J27" s="570">
        <f t="shared" si="24"/>
        <v>4</v>
      </c>
      <c r="K27" s="570">
        <f t="shared" si="22"/>
        <v>238</v>
      </c>
      <c r="L27" s="569" t="e">
        <f>IF(K27&gt;200,#REF!,IF('FCL3aVR&gt;0'!K27&gt;150,#REF!,IF(K27&gt;100,#REF!,IF('FCL3aVR&gt;0'!K27&gt;50,#REF!,#REF!))))*K27*$E$1</f>
        <v>#REF!</v>
      </c>
      <c r="M27" s="569" t="e">
        <f>IF(H27&gt;200,#REF!,IF('FCL3aVR&gt;0'!H27&gt;150,#REF!,IF(H27&gt;100,#REF!,IF('FCL3aVR&gt;0'!H27&gt;50,#REF!,#REF!))))*H27*$E$1</f>
        <v>#REF!</v>
      </c>
      <c r="N27" s="569" t="e">
        <f>IF(I27&gt;200,#REF!,IF('FCL3aVR&gt;0'!I27&gt;150,#REF!,IF(I27&gt;100,#REF!,IF('FCL3aVR&gt;0'!I27&gt;50,#REF!,#REF!))))*I27*$E$1</f>
        <v>#REF!</v>
      </c>
      <c r="O27" s="569" t="e">
        <f>IF(J27&gt;200,#REF!,IF('FCL3aVR&gt;0'!J27&gt;150,#REF!,IF(J27&gt;100,#REF!,IF('FCL3aVR&gt;0'!J27&gt;50,#REF!,#REF!))))*J27*$E$1</f>
        <v>#REF!</v>
      </c>
      <c r="P27" s="569">
        <f>+IF(K27&gt;200,S_!$F$5,IF('FCL3aVR&gt;0'!K27&gt;150,S_!#REF!,IF('FCL3aVR&gt;0'!K27&gt;100,S_!#REF!,IF('FCL3aVR&gt;0'!K27&gt;50,S_!#REF!,S_!#REF!))))*K27*$E$1</f>
        <v>0</v>
      </c>
      <c r="Q27" s="569" t="e">
        <f>(H27*S_!#REF!+S_!#REF!*'FCL3aVR&gt;0'!J27+'FCL3aVR&gt;0'!I27*S_!#REF!)*$E$1</f>
        <v>#REF!</v>
      </c>
      <c r="R27" s="569" t="e">
        <f>#REF!*$D$1*$E$1</f>
        <v>#REF!</v>
      </c>
      <c r="S27" s="569"/>
      <c r="T27" s="569"/>
      <c r="U27" s="569" t="e">
        <f>IF(H27&gt;200,#REF!,IF('FCL3aVR&gt;0'!H27&gt;150,#REF!,IF('FCL3aVR&gt;0'!H27&gt;100,#REF!,IF('FCL3aVR&gt;0'!H27&gt;50,#REF!,#REF!))))*H27</f>
        <v>#REF!</v>
      </c>
      <c r="V27" s="569" t="e">
        <f>IF(I27&gt;200,#REF!,IF('FCL3aVR&gt;0'!I27&gt;150,#REF!,IF('FCL3aVR&gt;0'!I27&gt;100,#REF!,IF('FCL3aVR&gt;0'!I27&gt;50,#REF!,#REF!))))*I27</f>
        <v>#REF!</v>
      </c>
      <c r="W27" s="569" t="e">
        <f>IF(J27&gt;200,#REF!,IF('FCL3aVR&gt;0'!J27&gt;150,#REF!,IF('FCL3aVR&gt;0'!J27&gt;100,#REF!,IF('FCL3aVR&gt;0'!J27&gt;50,#REF!,#REF!))))*J27</f>
        <v>#REF!</v>
      </c>
      <c r="X27" s="569" t="e">
        <f>IF(H27&gt;200,#REF!,IF('FCL3aVR&gt;0'!H27&gt;150,#REF!,IF('FCL3aVR&gt;0'!H27&gt;100,#REF!,IF('FCL3aVR&gt;0'!H27&gt;50,#REF!,#REF!))))*H27</f>
        <v>#REF!</v>
      </c>
      <c r="Y27" s="569" t="e">
        <f>IF(I27&gt;200,#REF!,IF('FCL3aVR&gt;0'!I27&gt;150,#REF!,IF('FCL3aVR&gt;0'!I27&gt;100,#REF!,IF('FCL3aVR&gt;0'!I27&gt;50,#REF!,#REF!))))*I27</f>
        <v>#REF!</v>
      </c>
      <c r="Z27" s="569" t="e">
        <f>IF(J27&gt;200,#REF!,IF('FCL3aVR&gt;0'!J27&gt;150,#REF!,IF('FCL3aVR&gt;0'!J27&gt;100,#REF!,IF('FCL3aVR&gt;0'!J27&gt;50,#REF!,#REF!))))*J27</f>
        <v>#REF!</v>
      </c>
      <c r="AA27" s="569" t="e">
        <f t="shared" si="0"/>
        <v>#REF!</v>
      </c>
      <c r="AB27" s="569" t="e">
        <f t="shared" si="1"/>
        <v>#REF!</v>
      </c>
      <c r="AC27" s="569" t="e">
        <f t="shared" si="2"/>
        <v>#REF!</v>
      </c>
      <c r="AD27" s="569" t="e">
        <f t="shared" si="15"/>
        <v>#REF!</v>
      </c>
      <c r="AE27" s="569" t="e">
        <f t="shared" si="3"/>
        <v>#REF!</v>
      </c>
      <c r="AF27" s="569">
        <f t="shared" si="4"/>
        <v>0</v>
      </c>
      <c r="AG27" s="569" t="e">
        <f t="shared" si="5"/>
        <v>#REF!</v>
      </c>
      <c r="AH27" s="569" t="e">
        <f t="shared" si="16"/>
        <v>#REF!</v>
      </c>
      <c r="AI27" s="569" t="e">
        <f t="shared" si="6"/>
        <v>#REF!</v>
      </c>
      <c r="AJ27" s="569" t="e">
        <f t="shared" si="7"/>
        <v>#REF!</v>
      </c>
      <c r="AK27" s="569" t="e">
        <f t="shared" si="8"/>
        <v>#REF!</v>
      </c>
      <c r="AL27" s="569" t="e">
        <f t="shared" si="17"/>
        <v>#REF!</v>
      </c>
      <c r="AM27" s="569" t="e">
        <f t="shared" si="18"/>
        <v>#REF!</v>
      </c>
      <c r="AN27" s="569" t="e">
        <f t="shared" si="19"/>
        <v>#REF!</v>
      </c>
      <c r="AO27" s="569" t="e">
        <f t="shared" si="20"/>
        <v>#REF!</v>
      </c>
      <c r="AP27" s="569" t="e">
        <f t="shared" si="21"/>
        <v>#REF!</v>
      </c>
      <c r="AQ27" s="570">
        <v>22</v>
      </c>
      <c r="AR27" s="114" t="e">
        <f t="shared" si="10"/>
        <v>#REF!</v>
      </c>
      <c r="AS27" s="114" t="e">
        <f t="shared" si="11"/>
        <v>#REF!</v>
      </c>
      <c r="AT27" s="114" t="e">
        <f t="shared" si="12"/>
        <v>#REF!</v>
      </c>
      <c r="AU27" s="114" t="e">
        <f t="shared" si="13"/>
        <v>#REF!</v>
      </c>
    </row>
    <row r="28" spans="2:47">
      <c r="B28" s="570">
        <v>23</v>
      </c>
      <c r="C28" s="570"/>
      <c r="D28" s="570"/>
      <c r="E28" s="570"/>
      <c r="F28" s="570"/>
      <c r="G28" s="570" t="e">
        <f t="shared" si="14"/>
        <v>#REF!</v>
      </c>
      <c r="H28" s="570">
        <f t="shared" si="24"/>
        <v>209</v>
      </c>
      <c r="I28" s="570">
        <f t="shared" si="24"/>
        <v>25</v>
      </c>
      <c r="J28" s="570">
        <f t="shared" si="24"/>
        <v>4</v>
      </c>
      <c r="K28" s="570">
        <f t="shared" si="22"/>
        <v>238</v>
      </c>
      <c r="L28" s="569" t="e">
        <f>IF(K28&gt;200,#REF!,IF('FCL3aVR&gt;0'!K28&gt;150,#REF!,IF(K28&gt;100,#REF!,IF('FCL3aVR&gt;0'!K28&gt;50,#REF!,#REF!))))*K28*$E$1</f>
        <v>#REF!</v>
      </c>
      <c r="M28" s="569" t="e">
        <f>IF(H28&gt;200,#REF!,IF('FCL3aVR&gt;0'!H28&gt;150,#REF!,IF(H28&gt;100,#REF!,IF('FCL3aVR&gt;0'!H28&gt;50,#REF!,#REF!))))*H28*$E$1</f>
        <v>#REF!</v>
      </c>
      <c r="N28" s="569" t="e">
        <f>IF(I28&gt;200,#REF!,IF('FCL3aVR&gt;0'!I28&gt;150,#REF!,IF(I28&gt;100,#REF!,IF('FCL3aVR&gt;0'!I28&gt;50,#REF!,#REF!))))*I28*$E$1</f>
        <v>#REF!</v>
      </c>
      <c r="O28" s="569" t="e">
        <f>IF(J28&gt;200,#REF!,IF('FCL3aVR&gt;0'!J28&gt;150,#REF!,IF(J28&gt;100,#REF!,IF('FCL3aVR&gt;0'!J28&gt;50,#REF!,#REF!))))*J28*$E$1</f>
        <v>#REF!</v>
      </c>
      <c r="P28" s="569">
        <f>+IF(K28&gt;200,S_!$F$5,IF('FCL3aVR&gt;0'!K28&gt;150,S_!#REF!,IF('FCL3aVR&gt;0'!K28&gt;100,S_!#REF!,IF('FCL3aVR&gt;0'!K28&gt;50,S_!#REF!,S_!#REF!))))*K28*$E$1</f>
        <v>0</v>
      </c>
      <c r="Q28" s="569" t="e">
        <f>(H28*S_!#REF!+S_!#REF!*'FCL3aVR&gt;0'!J28+'FCL3aVR&gt;0'!I28*S_!#REF!)*$E$1</f>
        <v>#REF!</v>
      </c>
      <c r="R28" s="569" t="e">
        <f>#REF!*$D$1*$E$1</f>
        <v>#REF!</v>
      </c>
      <c r="S28" s="569"/>
      <c r="T28" s="569"/>
      <c r="U28" s="569" t="e">
        <f>IF(H28&gt;200,#REF!,IF('FCL3aVR&gt;0'!H28&gt;150,#REF!,IF('FCL3aVR&gt;0'!H28&gt;100,#REF!,IF('FCL3aVR&gt;0'!H28&gt;50,#REF!,#REF!))))*H28</f>
        <v>#REF!</v>
      </c>
      <c r="V28" s="569" t="e">
        <f>IF(I28&gt;200,#REF!,IF('FCL3aVR&gt;0'!I28&gt;150,#REF!,IF('FCL3aVR&gt;0'!I28&gt;100,#REF!,IF('FCL3aVR&gt;0'!I28&gt;50,#REF!,#REF!))))*I28</f>
        <v>#REF!</v>
      </c>
      <c r="W28" s="569" t="e">
        <f>IF(J28&gt;200,#REF!,IF('FCL3aVR&gt;0'!J28&gt;150,#REF!,IF('FCL3aVR&gt;0'!J28&gt;100,#REF!,IF('FCL3aVR&gt;0'!J28&gt;50,#REF!,#REF!))))*J28</f>
        <v>#REF!</v>
      </c>
      <c r="X28" s="569" t="e">
        <f>IF(H28&gt;200,#REF!,IF('FCL3aVR&gt;0'!H28&gt;150,#REF!,IF('FCL3aVR&gt;0'!H28&gt;100,#REF!,IF('FCL3aVR&gt;0'!H28&gt;50,#REF!,#REF!))))*H28</f>
        <v>#REF!</v>
      </c>
      <c r="Y28" s="569" t="e">
        <f>IF(I28&gt;200,#REF!,IF('FCL3aVR&gt;0'!I28&gt;150,#REF!,IF('FCL3aVR&gt;0'!I28&gt;100,#REF!,IF('FCL3aVR&gt;0'!I28&gt;50,#REF!,#REF!))))*I28</f>
        <v>#REF!</v>
      </c>
      <c r="Z28" s="569" t="e">
        <f>IF(J28&gt;200,#REF!,IF('FCL3aVR&gt;0'!J28&gt;150,#REF!,IF('FCL3aVR&gt;0'!J28&gt;100,#REF!,IF('FCL3aVR&gt;0'!J28&gt;50,#REF!,#REF!))))*J28</f>
        <v>#REF!</v>
      </c>
      <c r="AA28" s="569" t="e">
        <f t="shared" si="0"/>
        <v>#REF!</v>
      </c>
      <c r="AB28" s="569" t="e">
        <f t="shared" si="1"/>
        <v>#REF!</v>
      </c>
      <c r="AC28" s="569" t="e">
        <f t="shared" si="2"/>
        <v>#REF!</v>
      </c>
      <c r="AD28" s="569" t="e">
        <f t="shared" si="15"/>
        <v>#REF!</v>
      </c>
      <c r="AE28" s="569" t="e">
        <f t="shared" si="3"/>
        <v>#REF!</v>
      </c>
      <c r="AF28" s="569">
        <f t="shared" si="4"/>
        <v>0</v>
      </c>
      <c r="AG28" s="569" t="e">
        <f t="shared" si="5"/>
        <v>#REF!</v>
      </c>
      <c r="AH28" s="569" t="e">
        <f t="shared" si="16"/>
        <v>#REF!</v>
      </c>
      <c r="AI28" s="569" t="e">
        <f t="shared" si="6"/>
        <v>#REF!</v>
      </c>
      <c r="AJ28" s="569" t="e">
        <f t="shared" si="7"/>
        <v>#REF!</v>
      </c>
      <c r="AK28" s="569" t="e">
        <f t="shared" si="8"/>
        <v>#REF!</v>
      </c>
      <c r="AL28" s="569" t="e">
        <f t="shared" si="17"/>
        <v>#REF!</v>
      </c>
      <c r="AM28" s="569" t="e">
        <f t="shared" si="18"/>
        <v>#REF!</v>
      </c>
      <c r="AN28" s="569" t="e">
        <f t="shared" si="19"/>
        <v>#REF!</v>
      </c>
      <c r="AO28" s="569" t="e">
        <f t="shared" si="20"/>
        <v>#REF!</v>
      </c>
      <c r="AP28" s="569" t="e">
        <f t="shared" si="21"/>
        <v>#REF!</v>
      </c>
      <c r="AQ28" s="570">
        <v>23</v>
      </c>
      <c r="AR28" s="114" t="e">
        <f t="shared" si="10"/>
        <v>#REF!</v>
      </c>
      <c r="AS28" s="114" t="e">
        <f t="shared" si="11"/>
        <v>#REF!</v>
      </c>
      <c r="AT28" s="114" t="e">
        <f t="shared" si="12"/>
        <v>#REF!</v>
      </c>
      <c r="AU28" s="114" t="e">
        <f t="shared" si="13"/>
        <v>#REF!</v>
      </c>
    </row>
    <row r="29" spans="2:47">
      <c r="B29" s="570">
        <v>24</v>
      </c>
      <c r="C29" s="570"/>
      <c r="D29" s="570"/>
      <c r="E29" s="570"/>
      <c r="F29" s="570"/>
      <c r="G29" s="570" t="e">
        <f t="shared" si="14"/>
        <v>#REF!</v>
      </c>
      <c r="H29" s="570">
        <f t="shared" si="24"/>
        <v>209</v>
      </c>
      <c r="I29" s="570">
        <f t="shared" si="24"/>
        <v>25</v>
      </c>
      <c r="J29" s="570">
        <f t="shared" si="24"/>
        <v>4</v>
      </c>
      <c r="K29" s="570">
        <f t="shared" si="22"/>
        <v>238</v>
      </c>
      <c r="L29" s="569" t="e">
        <f>IF(K29&gt;200,#REF!,IF('FCL3aVR&gt;0'!K29&gt;150,#REF!,IF(K29&gt;100,#REF!,IF('FCL3aVR&gt;0'!K29&gt;50,#REF!,#REF!))))*K29*$E$1</f>
        <v>#REF!</v>
      </c>
      <c r="M29" s="569" t="e">
        <f>IF(H29&gt;200,#REF!,IF('FCL3aVR&gt;0'!H29&gt;150,#REF!,IF(H29&gt;100,#REF!,IF('FCL3aVR&gt;0'!H29&gt;50,#REF!,#REF!))))*H29*$E$1</f>
        <v>#REF!</v>
      </c>
      <c r="N29" s="569" t="e">
        <f>IF(I29&gt;200,#REF!,IF('FCL3aVR&gt;0'!I29&gt;150,#REF!,IF(I29&gt;100,#REF!,IF('FCL3aVR&gt;0'!I29&gt;50,#REF!,#REF!))))*I29*$E$1</f>
        <v>#REF!</v>
      </c>
      <c r="O29" s="569" t="e">
        <f>IF(J29&gt;200,#REF!,IF('FCL3aVR&gt;0'!J29&gt;150,#REF!,IF(J29&gt;100,#REF!,IF('FCL3aVR&gt;0'!J29&gt;50,#REF!,#REF!))))*J29*$E$1</f>
        <v>#REF!</v>
      </c>
      <c r="P29" s="569">
        <f>+IF(K29&gt;200,S_!$F$5,IF('FCL3aVR&gt;0'!K29&gt;150,S_!#REF!,IF('FCL3aVR&gt;0'!K29&gt;100,S_!#REF!,IF('FCL3aVR&gt;0'!K29&gt;50,S_!#REF!,S_!#REF!))))*K29*$E$1</f>
        <v>0</v>
      </c>
      <c r="Q29" s="569" t="e">
        <f>(H29*S_!#REF!+S_!#REF!*'FCL3aVR&gt;0'!J29+'FCL3aVR&gt;0'!I29*S_!#REF!)*$E$1</f>
        <v>#REF!</v>
      </c>
      <c r="R29" s="569" t="e">
        <f>#REF!*$D$1*$E$1</f>
        <v>#REF!</v>
      </c>
      <c r="S29" s="569"/>
      <c r="T29" s="569"/>
      <c r="U29" s="569" t="e">
        <f>IF(H29&gt;200,#REF!,IF('FCL3aVR&gt;0'!H29&gt;150,#REF!,IF('FCL3aVR&gt;0'!H29&gt;100,#REF!,IF('FCL3aVR&gt;0'!H29&gt;50,#REF!,#REF!))))*H29</f>
        <v>#REF!</v>
      </c>
      <c r="V29" s="569" t="e">
        <f>IF(I29&gt;200,#REF!,IF('FCL3aVR&gt;0'!I29&gt;150,#REF!,IF('FCL3aVR&gt;0'!I29&gt;100,#REF!,IF('FCL3aVR&gt;0'!I29&gt;50,#REF!,#REF!))))*I29</f>
        <v>#REF!</v>
      </c>
      <c r="W29" s="569" t="e">
        <f>IF(J29&gt;200,#REF!,IF('FCL3aVR&gt;0'!J29&gt;150,#REF!,IF('FCL3aVR&gt;0'!J29&gt;100,#REF!,IF('FCL3aVR&gt;0'!J29&gt;50,#REF!,#REF!))))*J29</f>
        <v>#REF!</v>
      </c>
      <c r="X29" s="569" t="e">
        <f>IF(H29&gt;200,#REF!,IF('FCL3aVR&gt;0'!H29&gt;150,#REF!,IF('FCL3aVR&gt;0'!H29&gt;100,#REF!,IF('FCL3aVR&gt;0'!H29&gt;50,#REF!,#REF!))))*H29</f>
        <v>#REF!</v>
      </c>
      <c r="Y29" s="569" t="e">
        <f>IF(I29&gt;200,#REF!,IF('FCL3aVR&gt;0'!I29&gt;150,#REF!,IF('FCL3aVR&gt;0'!I29&gt;100,#REF!,IF('FCL3aVR&gt;0'!I29&gt;50,#REF!,#REF!))))*I29</f>
        <v>#REF!</v>
      </c>
      <c r="Z29" s="569" t="e">
        <f>IF(J29&gt;200,#REF!,IF('FCL3aVR&gt;0'!J29&gt;150,#REF!,IF('FCL3aVR&gt;0'!J29&gt;100,#REF!,IF('FCL3aVR&gt;0'!J29&gt;50,#REF!,#REF!))))*J29</f>
        <v>#REF!</v>
      </c>
      <c r="AA29" s="569" t="e">
        <f t="shared" si="0"/>
        <v>#REF!</v>
      </c>
      <c r="AB29" s="569" t="e">
        <f t="shared" si="1"/>
        <v>#REF!</v>
      </c>
      <c r="AC29" s="569" t="e">
        <f t="shared" si="2"/>
        <v>#REF!</v>
      </c>
      <c r="AD29" s="569" t="e">
        <f t="shared" si="15"/>
        <v>#REF!</v>
      </c>
      <c r="AE29" s="569" t="e">
        <f t="shared" si="3"/>
        <v>#REF!</v>
      </c>
      <c r="AF29" s="569">
        <f t="shared" si="4"/>
        <v>0</v>
      </c>
      <c r="AG29" s="569" t="e">
        <f t="shared" si="5"/>
        <v>#REF!</v>
      </c>
      <c r="AH29" s="569" t="e">
        <f t="shared" si="16"/>
        <v>#REF!</v>
      </c>
      <c r="AI29" s="569" t="e">
        <f t="shared" si="6"/>
        <v>#REF!</v>
      </c>
      <c r="AJ29" s="569" t="e">
        <f t="shared" si="7"/>
        <v>#REF!</v>
      </c>
      <c r="AK29" s="569" t="e">
        <f t="shared" si="8"/>
        <v>#REF!</v>
      </c>
      <c r="AL29" s="569" t="e">
        <f t="shared" si="17"/>
        <v>#REF!</v>
      </c>
      <c r="AM29" s="569" t="e">
        <f t="shared" si="18"/>
        <v>#REF!</v>
      </c>
      <c r="AN29" s="569" t="e">
        <f t="shared" si="19"/>
        <v>#REF!</v>
      </c>
      <c r="AO29" s="569" t="e">
        <f t="shared" si="20"/>
        <v>#REF!</v>
      </c>
      <c r="AP29" s="569" t="e">
        <f t="shared" si="21"/>
        <v>#REF!</v>
      </c>
      <c r="AQ29" s="570">
        <v>24</v>
      </c>
      <c r="AR29" s="114" t="e">
        <f t="shared" si="10"/>
        <v>#REF!</v>
      </c>
      <c r="AS29" s="114" t="e">
        <f t="shared" si="11"/>
        <v>#REF!</v>
      </c>
      <c r="AT29" s="114" t="e">
        <f t="shared" si="12"/>
        <v>#REF!</v>
      </c>
      <c r="AU29" s="114" t="e">
        <f t="shared" si="13"/>
        <v>#REF!</v>
      </c>
    </row>
    <row r="30" spans="2:47">
      <c r="B30" s="570">
        <v>25</v>
      </c>
      <c r="C30" s="570"/>
      <c r="D30" s="570"/>
      <c r="E30" s="570"/>
      <c r="F30" s="570"/>
      <c r="G30" s="570" t="e">
        <f t="shared" si="14"/>
        <v>#REF!</v>
      </c>
      <c r="H30" s="570">
        <f t="shared" si="24"/>
        <v>209</v>
      </c>
      <c r="I30" s="570">
        <f t="shared" si="24"/>
        <v>25</v>
      </c>
      <c r="J30" s="570">
        <f t="shared" si="24"/>
        <v>4</v>
      </c>
      <c r="K30" s="570">
        <f t="shared" si="22"/>
        <v>238</v>
      </c>
      <c r="L30" s="569" t="e">
        <f>IF(K30&gt;200,#REF!,IF('FCL3aVR&gt;0'!K30&gt;150,#REF!,IF(K30&gt;100,#REF!,IF('FCL3aVR&gt;0'!K30&gt;50,#REF!,#REF!))))*K30*$E$1</f>
        <v>#REF!</v>
      </c>
      <c r="M30" s="569" t="e">
        <f>IF(H30&gt;200,#REF!,IF('FCL3aVR&gt;0'!H30&gt;150,#REF!,IF(H30&gt;100,#REF!,IF('FCL3aVR&gt;0'!H30&gt;50,#REF!,#REF!))))*H30*$E$1</f>
        <v>#REF!</v>
      </c>
      <c r="N30" s="569" t="e">
        <f>IF(I30&gt;200,#REF!,IF('FCL3aVR&gt;0'!I30&gt;150,#REF!,IF(I30&gt;100,#REF!,IF('FCL3aVR&gt;0'!I30&gt;50,#REF!,#REF!))))*I30*$E$1</f>
        <v>#REF!</v>
      </c>
      <c r="O30" s="569" t="e">
        <f>IF(J30&gt;200,#REF!,IF('FCL3aVR&gt;0'!J30&gt;150,#REF!,IF(J30&gt;100,#REF!,IF('FCL3aVR&gt;0'!J30&gt;50,#REF!,#REF!))))*J30*$E$1</f>
        <v>#REF!</v>
      </c>
      <c r="P30" s="569">
        <f>+IF(K30&gt;200,S_!$F$5,IF('FCL3aVR&gt;0'!K30&gt;150,S_!#REF!,IF('FCL3aVR&gt;0'!K30&gt;100,S_!#REF!,IF('FCL3aVR&gt;0'!K30&gt;50,S_!#REF!,S_!#REF!))))*K30*$E$1</f>
        <v>0</v>
      </c>
      <c r="Q30" s="569" t="e">
        <f>(H30*S_!#REF!+S_!#REF!*'FCL3aVR&gt;0'!J30+'FCL3aVR&gt;0'!I30*S_!#REF!)*$E$1</f>
        <v>#REF!</v>
      </c>
      <c r="R30" s="569" t="e">
        <f>#REF!*$D$1*$E$1</f>
        <v>#REF!</v>
      </c>
      <c r="S30" s="569"/>
      <c r="T30" s="569"/>
      <c r="U30" s="569" t="e">
        <f>IF(H30&gt;200,#REF!,IF('FCL3aVR&gt;0'!H30&gt;150,#REF!,IF('FCL3aVR&gt;0'!H30&gt;100,#REF!,IF('FCL3aVR&gt;0'!H30&gt;50,#REF!,#REF!))))*H30</f>
        <v>#REF!</v>
      </c>
      <c r="V30" s="569" t="e">
        <f>IF(I30&gt;200,#REF!,IF('FCL3aVR&gt;0'!I30&gt;150,#REF!,IF('FCL3aVR&gt;0'!I30&gt;100,#REF!,IF('FCL3aVR&gt;0'!I30&gt;50,#REF!,#REF!))))*I30</f>
        <v>#REF!</v>
      </c>
      <c r="W30" s="569" t="e">
        <f>IF(J30&gt;200,#REF!,IF('FCL3aVR&gt;0'!J30&gt;150,#REF!,IF('FCL3aVR&gt;0'!J30&gt;100,#REF!,IF('FCL3aVR&gt;0'!J30&gt;50,#REF!,#REF!))))*J30</f>
        <v>#REF!</v>
      </c>
      <c r="X30" s="569" t="e">
        <f>IF(H30&gt;200,#REF!,IF('FCL3aVR&gt;0'!H30&gt;150,#REF!,IF('FCL3aVR&gt;0'!H30&gt;100,#REF!,IF('FCL3aVR&gt;0'!H30&gt;50,#REF!,#REF!))))*H30</f>
        <v>#REF!</v>
      </c>
      <c r="Y30" s="569" t="e">
        <f>IF(I30&gt;200,#REF!,IF('FCL3aVR&gt;0'!I30&gt;150,#REF!,IF('FCL3aVR&gt;0'!I30&gt;100,#REF!,IF('FCL3aVR&gt;0'!I30&gt;50,#REF!,#REF!))))*I30</f>
        <v>#REF!</v>
      </c>
      <c r="Z30" s="569" t="e">
        <f>IF(J30&gt;200,#REF!,IF('FCL3aVR&gt;0'!J30&gt;150,#REF!,IF('FCL3aVR&gt;0'!J30&gt;100,#REF!,IF('FCL3aVR&gt;0'!J30&gt;50,#REF!,#REF!))))*J30</f>
        <v>#REF!</v>
      </c>
      <c r="AA30" s="569" t="e">
        <f t="shared" si="0"/>
        <v>#REF!</v>
      </c>
      <c r="AB30" s="569" t="e">
        <f t="shared" si="1"/>
        <v>#REF!</v>
      </c>
      <c r="AC30" s="569" t="e">
        <f t="shared" si="2"/>
        <v>#REF!</v>
      </c>
      <c r="AD30" s="569" t="e">
        <f t="shared" si="15"/>
        <v>#REF!</v>
      </c>
      <c r="AE30" s="569" t="e">
        <f t="shared" si="3"/>
        <v>#REF!</v>
      </c>
      <c r="AF30" s="569">
        <f t="shared" si="4"/>
        <v>0</v>
      </c>
      <c r="AG30" s="569" t="e">
        <f t="shared" si="5"/>
        <v>#REF!</v>
      </c>
      <c r="AH30" s="569" t="e">
        <f t="shared" si="16"/>
        <v>#REF!</v>
      </c>
      <c r="AI30" s="569" t="e">
        <f t="shared" si="6"/>
        <v>#REF!</v>
      </c>
      <c r="AJ30" s="569" t="e">
        <f t="shared" si="7"/>
        <v>#REF!</v>
      </c>
      <c r="AK30" s="569" t="e">
        <f t="shared" si="8"/>
        <v>#REF!</v>
      </c>
      <c r="AL30" s="569" t="e">
        <f t="shared" si="17"/>
        <v>#REF!</v>
      </c>
      <c r="AM30" s="569" t="e">
        <f t="shared" si="18"/>
        <v>#REF!</v>
      </c>
      <c r="AN30" s="569" t="e">
        <f t="shared" si="19"/>
        <v>#REF!</v>
      </c>
      <c r="AO30" s="569" t="e">
        <f t="shared" si="20"/>
        <v>#REF!</v>
      </c>
      <c r="AP30" s="569" t="e">
        <f t="shared" si="21"/>
        <v>#REF!</v>
      </c>
      <c r="AQ30" s="570">
        <v>25</v>
      </c>
      <c r="AR30" s="114" t="e">
        <f t="shared" si="10"/>
        <v>#REF!</v>
      </c>
      <c r="AS30" s="114" t="e">
        <f t="shared" si="11"/>
        <v>#REF!</v>
      </c>
      <c r="AT30" s="114" t="e">
        <f t="shared" si="12"/>
        <v>#REF!</v>
      </c>
      <c r="AU30" s="114" t="e">
        <f t="shared" si="13"/>
        <v>#REF!</v>
      </c>
    </row>
    <row r="31" spans="2:47">
      <c r="B31" s="570">
        <v>26</v>
      </c>
      <c r="C31" s="570"/>
      <c r="D31" s="570"/>
      <c r="E31" s="570"/>
      <c r="F31" s="570"/>
      <c r="G31" s="570" t="e">
        <f t="shared" si="14"/>
        <v>#REF!</v>
      </c>
      <c r="H31" s="570">
        <f t="shared" si="24"/>
        <v>209</v>
      </c>
      <c r="I31" s="570">
        <f t="shared" si="24"/>
        <v>25</v>
      </c>
      <c r="J31" s="570">
        <f t="shared" si="24"/>
        <v>4</v>
      </c>
      <c r="K31" s="570">
        <f t="shared" si="22"/>
        <v>238</v>
      </c>
      <c r="L31" s="569" t="e">
        <f>IF(K31&gt;200,#REF!,IF('FCL3aVR&gt;0'!K31&gt;150,#REF!,IF(K31&gt;100,#REF!,IF('FCL3aVR&gt;0'!K31&gt;50,#REF!,#REF!))))*K31*$E$1</f>
        <v>#REF!</v>
      </c>
      <c r="M31" s="569" t="e">
        <f>IF(H31&gt;200,#REF!,IF('FCL3aVR&gt;0'!H31&gt;150,#REF!,IF(H31&gt;100,#REF!,IF('FCL3aVR&gt;0'!H31&gt;50,#REF!,#REF!))))*H31*$E$1</f>
        <v>#REF!</v>
      </c>
      <c r="N31" s="569" t="e">
        <f>IF(I31&gt;200,#REF!,IF('FCL3aVR&gt;0'!I31&gt;150,#REF!,IF(I31&gt;100,#REF!,IF('FCL3aVR&gt;0'!I31&gt;50,#REF!,#REF!))))*I31*$E$1</f>
        <v>#REF!</v>
      </c>
      <c r="O31" s="569" t="e">
        <f>IF(J31&gt;200,#REF!,IF('FCL3aVR&gt;0'!J31&gt;150,#REF!,IF(J31&gt;100,#REF!,IF('FCL3aVR&gt;0'!J31&gt;50,#REF!,#REF!))))*J31*$E$1</f>
        <v>#REF!</v>
      </c>
      <c r="P31" s="569">
        <f>+IF(K31&gt;200,S_!$F$5,IF('FCL3aVR&gt;0'!K31&gt;150,S_!#REF!,IF('FCL3aVR&gt;0'!K31&gt;100,S_!#REF!,IF('FCL3aVR&gt;0'!K31&gt;50,S_!#REF!,S_!#REF!))))*K31*$E$1</f>
        <v>0</v>
      </c>
      <c r="Q31" s="569" t="e">
        <f>(H31*S_!#REF!+S_!#REF!*'FCL3aVR&gt;0'!J31+'FCL3aVR&gt;0'!I31*S_!#REF!)*$E$1</f>
        <v>#REF!</v>
      </c>
      <c r="R31" s="569" t="e">
        <f>#REF!*$D$1*$E$1</f>
        <v>#REF!</v>
      </c>
      <c r="S31" s="569"/>
      <c r="T31" s="569"/>
      <c r="U31" s="569" t="e">
        <f>IF(H31&gt;200,#REF!,IF('FCL3aVR&gt;0'!H31&gt;150,#REF!,IF('FCL3aVR&gt;0'!H31&gt;100,#REF!,IF('FCL3aVR&gt;0'!H31&gt;50,#REF!,#REF!))))*H31</f>
        <v>#REF!</v>
      </c>
      <c r="V31" s="569" t="e">
        <f>IF(I31&gt;200,#REF!,IF('FCL3aVR&gt;0'!I31&gt;150,#REF!,IF('FCL3aVR&gt;0'!I31&gt;100,#REF!,IF('FCL3aVR&gt;0'!I31&gt;50,#REF!,#REF!))))*I31</f>
        <v>#REF!</v>
      </c>
      <c r="W31" s="569" t="e">
        <f>IF(J31&gt;200,#REF!,IF('FCL3aVR&gt;0'!J31&gt;150,#REF!,IF('FCL3aVR&gt;0'!J31&gt;100,#REF!,IF('FCL3aVR&gt;0'!J31&gt;50,#REF!,#REF!))))*J31</f>
        <v>#REF!</v>
      </c>
      <c r="X31" s="569" t="e">
        <f>IF(H31&gt;200,#REF!,IF('FCL3aVR&gt;0'!H31&gt;150,#REF!,IF('FCL3aVR&gt;0'!H31&gt;100,#REF!,IF('FCL3aVR&gt;0'!H31&gt;50,#REF!,#REF!))))*H31</f>
        <v>#REF!</v>
      </c>
      <c r="Y31" s="569" t="e">
        <f>IF(I31&gt;200,#REF!,IF('FCL3aVR&gt;0'!I31&gt;150,#REF!,IF('FCL3aVR&gt;0'!I31&gt;100,#REF!,IF('FCL3aVR&gt;0'!I31&gt;50,#REF!,#REF!))))*I31</f>
        <v>#REF!</v>
      </c>
      <c r="Z31" s="569" t="e">
        <f>IF(J31&gt;200,#REF!,IF('FCL3aVR&gt;0'!J31&gt;150,#REF!,IF('FCL3aVR&gt;0'!J31&gt;100,#REF!,IF('FCL3aVR&gt;0'!J31&gt;50,#REF!,#REF!))))*J31</f>
        <v>#REF!</v>
      </c>
      <c r="AA31" s="569" t="e">
        <f t="shared" si="0"/>
        <v>#REF!</v>
      </c>
      <c r="AB31" s="569" t="e">
        <f t="shared" si="1"/>
        <v>#REF!</v>
      </c>
      <c r="AC31" s="569" t="e">
        <f t="shared" si="2"/>
        <v>#REF!</v>
      </c>
      <c r="AD31" s="569" t="e">
        <f t="shared" si="15"/>
        <v>#REF!</v>
      </c>
      <c r="AE31" s="569" t="e">
        <f t="shared" si="3"/>
        <v>#REF!</v>
      </c>
      <c r="AF31" s="569">
        <f t="shared" si="4"/>
        <v>0</v>
      </c>
      <c r="AG31" s="569" t="e">
        <f t="shared" si="5"/>
        <v>#REF!</v>
      </c>
      <c r="AH31" s="569" t="e">
        <f t="shared" si="16"/>
        <v>#REF!</v>
      </c>
      <c r="AI31" s="569" t="e">
        <f t="shared" si="6"/>
        <v>#REF!</v>
      </c>
      <c r="AJ31" s="569" t="e">
        <f t="shared" si="7"/>
        <v>#REF!</v>
      </c>
      <c r="AK31" s="569" t="e">
        <f t="shared" si="8"/>
        <v>#REF!</v>
      </c>
      <c r="AL31" s="569" t="e">
        <f t="shared" si="17"/>
        <v>#REF!</v>
      </c>
      <c r="AM31" s="569" t="e">
        <f t="shared" si="18"/>
        <v>#REF!</v>
      </c>
      <c r="AN31" s="569" t="e">
        <f t="shared" si="19"/>
        <v>#REF!</v>
      </c>
      <c r="AO31" s="569" t="e">
        <f t="shared" si="20"/>
        <v>#REF!</v>
      </c>
      <c r="AP31" s="569" t="e">
        <f t="shared" si="21"/>
        <v>#REF!</v>
      </c>
      <c r="AQ31" s="570">
        <v>26</v>
      </c>
      <c r="AR31" s="114" t="e">
        <f t="shared" si="10"/>
        <v>#REF!</v>
      </c>
      <c r="AS31" s="114" t="e">
        <f t="shared" si="11"/>
        <v>#REF!</v>
      </c>
      <c r="AT31" s="114" t="e">
        <f t="shared" si="12"/>
        <v>#REF!</v>
      </c>
      <c r="AU31" s="114" t="e">
        <f t="shared" si="13"/>
        <v>#REF!</v>
      </c>
    </row>
    <row r="32" spans="2:47">
      <c r="B32" s="570">
        <v>27</v>
      </c>
      <c r="C32" s="570"/>
      <c r="D32" s="570"/>
      <c r="E32" s="570"/>
      <c r="F32" s="570"/>
      <c r="G32" s="570" t="e">
        <f t="shared" si="14"/>
        <v>#REF!</v>
      </c>
      <c r="H32" s="570">
        <f t="shared" si="24"/>
        <v>209</v>
      </c>
      <c r="I32" s="570">
        <f t="shared" si="24"/>
        <v>25</v>
      </c>
      <c r="J32" s="570">
        <f t="shared" si="24"/>
        <v>4</v>
      </c>
      <c r="K32" s="570">
        <f t="shared" si="22"/>
        <v>238</v>
      </c>
      <c r="L32" s="569" t="e">
        <f>IF(K32&gt;200,#REF!,IF('FCL3aVR&gt;0'!K32&gt;150,#REF!,IF(K32&gt;100,#REF!,IF('FCL3aVR&gt;0'!K32&gt;50,#REF!,#REF!))))*K32*$E$1</f>
        <v>#REF!</v>
      </c>
      <c r="M32" s="569" t="e">
        <f>IF(H32&gt;200,#REF!,IF('FCL3aVR&gt;0'!H32&gt;150,#REF!,IF(H32&gt;100,#REF!,IF('FCL3aVR&gt;0'!H32&gt;50,#REF!,#REF!))))*H32*$E$1</f>
        <v>#REF!</v>
      </c>
      <c r="N32" s="569" t="e">
        <f>IF(I32&gt;200,#REF!,IF('FCL3aVR&gt;0'!I32&gt;150,#REF!,IF(I32&gt;100,#REF!,IF('FCL3aVR&gt;0'!I32&gt;50,#REF!,#REF!))))*I32*$E$1</f>
        <v>#REF!</v>
      </c>
      <c r="O32" s="569" t="e">
        <f>IF(J32&gt;200,#REF!,IF('FCL3aVR&gt;0'!J32&gt;150,#REF!,IF(J32&gt;100,#REF!,IF('FCL3aVR&gt;0'!J32&gt;50,#REF!,#REF!))))*J32*$E$1</f>
        <v>#REF!</v>
      </c>
      <c r="P32" s="569">
        <f>+IF(K32&gt;200,S_!$F$5,IF('FCL3aVR&gt;0'!K32&gt;150,S_!#REF!,IF('FCL3aVR&gt;0'!K32&gt;100,S_!#REF!,IF('FCL3aVR&gt;0'!K32&gt;50,S_!#REF!,S_!#REF!))))*K32*$E$1</f>
        <v>0</v>
      </c>
      <c r="Q32" s="569" t="e">
        <f>(H32*S_!#REF!+S_!#REF!*'FCL3aVR&gt;0'!J32+'FCL3aVR&gt;0'!I32*S_!#REF!)*$E$1</f>
        <v>#REF!</v>
      </c>
      <c r="R32" s="569" t="e">
        <f>#REF!*$D$1*$E$1</f>
        <v>#REF!</v>
      </c>
      <c r="S32" s="569"/>
      <c r="T32" s="569"/>
      <c r="U32" s="569" t="e">
        <f>IF(H32&gt;200,#REF!,IF('FCL3aVR&gt;0'!H32&gt;150,#REF!,IF('FCL3aVR&gt;0'!H32&gt;100,#REF!,IF('FCL3aVR&gt;0'!H32&gt;50,#REF!,#REF!))))*H32</f>
        <v>#REF!</v>
      </c>
      <c r="V32" s="569" t="e">
        <f>IF(I32&gt;200,#REF!,IF('FCL3aVR&gt;0'!I32&gt;150,#REF!,IF('FCL3aVR&gt;0'!I32&gt;100,#REF!,IF('FCL3aVR&gt;0'!I32&gt;50,#REF!,#REF!))))*I32</f>
        <v>#REF!</v>
      </c>
      <c r="W32" s="569" t="e">
        <f>IF(J32&gt;200,#REF!,IF('FCL3aVR&gt;0'!J32&gt;150,#REF!,IF('FCL3aVR&gt;0'!J32&gt;100,#REF!,IF('FCL3aVR&gt;0'!J32&gt;50,#REF!,#REF!))))*J32</f>
        <v>#REF!</v>
      </c>
      <c r="X32" s="569" t="e">
        <f>IF(H32&gt;200,#REF!,IF('FCL3aVR&gt;0'!H32&gt;150,#REF!,IF('FCL3aVR&gt;0'!H32&gt;100,#REF!,IF('FCL3aVR&gt;0'!H32&gt;50,#REF!,#REF!))))*H32</f>
        <v>#REF!</v>
      </c>
      <c r="Y32" s="569" t="e">
        <f>IF(I32&gt;200,#REF!,IF('FCL3aVR&gt;0'!I32&gt;150,#REF!,IF('FCL3aVR&gt;0'!I32&gt;100,#REF!,IF('FCL3aVR&gt;0'!I32&gt;50,#REF!,#REF!))))*I32</f>
        <v>#REF!</v>
      </c>
      <c r="Z32" s="569" t="e">
        <f>IF(J32&gt;200,#REF!,IF('FCL3aVR&gt;0'!J32&gt;150,#REF!,IF('FCL3aVR&gt;0'!J32&gt;100,#REF!,IF('FCL3aVR&gt;0'!J32&gt;50,#REF!,#REF!))))*J32</f>
        <v>#REF!</v>
      </c>
      <c r="AA32" s="569" t="e">
        <f t="shared" si="0"/>
        <v>#REF!</v>
      </c>
      <c r="AB32" s="569" t="e">
        <f t="shared" si="1"/>
        <v>#REF!</v>
      </c>
      <c r="AC32" s="569" t="e">
        <f t="shared" si="2"/>
        <v>#REF!</v>
      </c>
      <c r="AD32" s="569" t="e">
        <f t="shared" si="15"/>
        <v>#REF!</v>
      </c>
      <c r="AE32" s="569" t="e">
        <f t="shared" si="3"/>
        <v>#REF!</v>
      </c>
      <c r="AF32" s="569">
        <f t="shared" si="4"/>
        <v>0</v>
      </c>
      <c r="AG32" s="569" t="e">
        <f t="shared" si="5"/>
        <v>#REF!</v>
      </c>
      <c r="AH32" s="569" t="e">
        <f t="shared" si="16"/>
        <v>#REF!</v>
      </c>
      <c r="AI32" s="569" t="e">
        <f t="shared" si="6"/>
        <v>#REF!</v>
      </c>
      <c r="AJ32" s="569" t="e">
        <f t="shared" si="7"/>
        <v>#REF!</v>
      </c>
      <c r="AK32" s="569" t="e">
        <f t="shared" si="8"/>
        <v>#REF!</v>
      </c>
      <c r="AL32" s="569" t="e">
        <f t="shared" si="17"/>
        <v>#REF!</v>
      </c>
      <c r="AM32" s="569" t="e">
        <f t="shared" si="18"/>
        <v>#REF!</v>
      </c>
      <c r="AN32" s="569" t="e">
        <f t="shared" si="19"/>
        <v>#REF!</v>
      </c>
      <c r="AO32" s="569" t="e">
        <f t="shared" si="20"/>
        <v>#REF!</v>
      </c>
      <c r="AP32" s="569" t="e">
        <f t="shared" si="21"/>
        <v>#REF!</v>
      </c>
      <c r="AQ32" s="570">
        <v>27</v>
      </c>
      <c r="AR32" s="114" t="e">
        <f t="shared" si="10"/>
        <v>#REF!</v>
      </c>
      <c r="AS32" s="114" t="e">
        <f t="shared" si="11"/>
        <v>#REF!</v>
      </c>
      <c r="AT32" s="114" t="e">
        <f t="shared" si="12"/>
        <v>#REF!</v>
      </c>
      <c r="AU32" s="114" t="e">
        <f t="shared" si="13"/>
        <v>#REF!</v>
      </c>
    </row>
    <row r="33" spans="2:47">
      <c r="B33" s="570">
        <v>28</v>
      </c>
      <c r="C33" s="570"/>
      <c r="D33" s="570"/>
      <c r="E33" s="570"/>
      <c r="F33" s="570"/>
      <c r="G33" s="570" t="e">
        <f t="shared" si="14"/>
        <v>#REF!</v>
      </c>
      <c r="H33" s="570">
        <f t="shared" si="24"/>
        <v>209</v>
      </c>
      <c r="I33" s="570">
        <f t="shared" si="24"/>
        <v>25</v>
      </c>
      <c r="J33" s="570">
        <f t="shared" si="24"/>
        <v>4</v>
      </c>
      <c r="K33" s="570">
        <f t="shared" si="22"/>
        <v>238</v>
      </c>
      <c r="L33" s="569" t="e">
        <f>IF(K33&gt;200,#REF!,IF('FCL3aVR&gt;0'!K33&gt;150,#REF!,IF(K33&gt;100,#REF!,IF('FCL3aVR&gt;0'!K33&gt;50,#REF!,#REF!))))*K33*$E$1</f>
        <v>#REF!</v>
      </c>
      <c r="M33" s="569" t="e">
        <f>IF(H33&gt;200,#REF!,IF('FCL3aVR&gt;0'!H33&gt;150,#REF!,IF(H33&gt;100,#REF!,IF('FCL3aVR&gt;0'!H33&gt;50,#REF!,#REF!))))*H33*$E$1</f>
        <v>#REF!</v>
      </c>
      <c r="N33" s="569" t="e">
        <f>IF(I33&gt;200,#REF!,IF('FCL3aVR&gt;0'!I33&gt;150,#REF!,IF(I33&gt;100,#REF!,IF('FCL3aVR&gt;0'!I33&gt;50,#REF!,#REF!))))*I33*$E$1</f>
        <v>#REF!</v>
      </c>
      <c r="O33" s="569" t="e">
        <f>IF(J33&gt;200,#REF!,IF('FCL3aVR&gt;0'!J33&gt;150,#REF!,IF(J33&gt;100,#REF!,IF('FCL3aVR&gt;0'!J33&gt;50,#REF!,#REF!))))*J33*$E$1</f>
        <v>#REF!</v>
      </c>
      <c r="P33" s="569">
        <f>+IF(K33&gt;200,S_!$F$5,IF('FCL3aVR&gt;0'!K33&gt;150,S_!#REF!,IF('FCL3aVR&gt;0'!K33&gt;100,S_!#REF!,IF('FCL3aVR&gt;0'!K33&gt;50,S_!#REF!,S_!#REF!))))*K33*$E$1</f>
        <v>0</v>
      </c>
      <c r="Q33" s="569" t="e">
        <f>(H33*S_!#REF!+S_!#REF!*'FCL3aVR&gt;0'!J33+'FCL3aVR&gt;0'!I33*S_!#REF!)*$E$1</f>
        <v>#REF!</v>
      </c>
      <c r="R33" s="569"/>
      <c r="S33" s="569"/>
      <c r="T33" s="569"/>
      <c r="U33" s="569" t="e">
        <f>IF(H33&gt;200,#REF!,IF('FCL3aVR&gt;0'!H33&gt;150,#REF!,IF('FCL3aVR&gt;0'!H33&gt;100,#REF!,IF('FCL3aVR&gt;0'!H33&gt;50,#REF!,#REF!))))*H33</f>
        <v>#REF!</v>
      </c>
      <c r="V33" s="569" t="e">
        <f>IF(I33&gt;200,#REF!,IF('FCL3aVR&gt;0'!I33&gt;150,#REF!,IF('FCL3aVR&gt;0'!I33&gt;100,#REF!,IF('FCL3aVR&gt;0'!I33&gt;50,#REF!,#REF!))))*I33</f>
        <v>#REF!</v>
      </c>
      <c r="W33" s="569" t="e">
        <f>IF(J33&gt;200,#REF!,IF('FCL3aVR&gt;0'!J33&gt;150,#REF!,IF('FCL3aVR&gt;0'!J33&gt;100,#REF!,IF('FCL3aVR&gt;0'!J33&gt;50,#REF!,#REF!))))*J33</f>
        <v>#REF!</v>
      </c>
      <c r="X33" s="569" t="e">
        <f>IF(H33&gt;200,#REF!,IF('FCL3aVR&gt;0'!H33&gt;150,#REF!,IF('FCL3aVR&gt;0'!H33&gt;100,#REF!,IF('FCL3aVR&gt;0'!H33&gt;50,#REF!,#REF!))))*H33</f>
        <v>#REF!</v>
      </c>
      <c r="Y33" s="569" t="e">
        <f>IF(I33&gt;200,#REF!,IF('FCL3aVR&gt;0'!I33&gt;150,#REF!,IF('FCL3aVR&gt;0'!I33&gt;100,#REF!,IF('FCL3aVR&gt;0'!I33&gt;50,#REF!,#REF!))))*I33</f>
        <v>#REF!</v>
      </c>
      <c r="Z33" s="569" t="e">
        <f>IF(J33&gt;200,#REF!,IF('FCL3aVR&gt;0'!J33&gt;150,#REF!,IF('FCL3aVR&gt;0'!J33&gt;100,#REF!,IF('FCL3aVR&gt;0'!J33&gt;50,#REF!,#REF!))))*J33</f>
        <v>#REF!</v>
      </c>
      <c r="AA33" s="569" t="e">
        <f t="shared" si="0"/>
        <v>#REF!</v>
      </c>
      <c r="AB33" s="569">
        <f t="shared" si="1"/>
        <v>0</v>
      </c>
      <c r="AC33" s="569" t="e">
        <f t="shared" si="2"/>
        <v>#REF!</v>
      </c>
      <c r="AD33" s="569" t="e">
        <f t="shared" si="15"/>
        <v>#REF!</v>
      </c>
      <c r="AE33" s="569" t="e">
        <f t="shared" si="3"/>
        <v>#REF!</v>
      </c>
      <c r="AF33" s="569">
        <f t="shared" si="4"/>
        <v>0</v>
      </c>
      <c r="AG33" s="569" t="e">
        <f t="shared" si="5"/>
        <v>#REF!</v>
      </c>
      <c r="AH33" s="569" t="e">
        <f t="shared" si="16"/>
        <v>#REF!</v>
      </c>
      <c r="AI33" s="569" t="e">
        <f t="shared" si="6"/>
        <v>#REF!</v>
      </c>
      <c r="AJ33" s="569" t="e">
        <f t="shared" si="7"/>
        <v>#REF!</v>
      </c>
      <c r="AK33" s="569" t="e">
        <f t="shared" si="8"/>
        <v>#REF!</v>
      </c>
      <c r="AL33" s="569" t="e">
        <f t="shared" si="17"/>
        <v>#REF!</v>
      </c>
      <c r="AM33" s="569" t="e">
        <f t="shared" si="18"/>
        <v>#REF!</v>
      </c>
      <c r="AN33" s="569" t="e">
        <f t="shared" si="19"/>
        <v>#REF!</v>
      </c>
      <c r="AO33" s="569" t="e">
        <f t="shared" si="20"/>
        <v>#REF!</v>
      </c>
      <c r="AP33" s="569" t="e">
        <f t="shared" si="21"/>
        <v>#REF!</v>
      </c>
      <c r="AQ33" s="570">
        <v>28</v>
      </c>
      <c r="AR33" s="114" t="e">
        <f t="shared" si="10"/>
        <v>#REF!</v>
      </c>
      <c r="AS33" s="114" t="e">
        <f t="shared" si="11"/>
        <v>#REF!</v>
      </c>
      <c r="AT33" s="114" t="e">
        <f t="shared" si="12"/>
        <v>#REF!</v>
      </c>
      <c r="AU33" s="114" t="e">
        <f t="shared" si="13"/>
        <v>#REF!</v>
      </c>
    </row>
    <row r="34" spans="2:47">
      <c r="B34" s="570">
        <v>29</v>
      </c>
      <c r="C34" s="570"/>
      <c r="D34" s="570"/>
      <c r="E34" s="570"/>
      <c r="F34" s="570"/>
      <c r="G34" s="570" t="e">
        <f t="shared" si="14"/>
        <v>#REF!</v>
      </c>
      <c r="H34" s="570">
        <f t="shared" si="24"/>
        <v>209</v>
      </c>
      <c r="I34" s="570">
        <f t="shared" si="24"/>
        <v>25</v>
      </c>
      <c r="J34" s="570">
        <f t="shared" si="24"/>
        <v>4</v>
      </c>
      <c r="K34" s="570">
        <f t="shared" si="22"/>
        <v>238</v>
      </c>
      <c r="L34" s="569" t="e">
        <f>IF(K34&gt;200,#REF!,IF('FCL3aVR&gt;0'!K34&gt;150,#REF!,IF(K34&gt;100,#REF!,IF('FCL3aVR&gt;0'!K34&gt;50,#REF!,#REF!))))*K34*$E$1</f>
        <v>#REF!</v>
      </c>
      <c r="M34" s="569" t="e">
        <f>IF(H34&gt;200,#REF!,IF('FCL3aVR&gt;0'!H34&gt;150,#REF!,IF(H34&gt;100,#REF!,IF('FCL3aVR&gt;0'!H34&gt;50,#REF!,#REF!))))*H34*$E$1</f>
        <v>#REF!</v>
      </c>
      <c r="N34" s="569" t="e">
        <f>IF(I34&gt;200,#REF!,IF('FCL3aVR&gt;0'!I34&gt;150,#REF!,IF(I34&gt;100,#REF!,IF('FCL3aVR&gt;0'!I34&gt;50,#REF!,#REF!))))*I34*$E$1</f>
        <v>#REF!</v>
      </c>
      <c r="O34" s="569" t="e">
        <f>IF(J34&gt;200,#REF!,IF('FCL3aVR&gt;0'!J34&gt;150,#REF!,IF(J34&gt;100,#REF!,IF('FCL3aVR&gt;0'!J34&gt;50,#REF!,#REF!))))*J34*$E$1</f>
        <v>#REF!</v>
      </c>
      <c r="P34" s="569">
        <f>+IF(K34&gt;200,S_!$F$5,IF('FCL3aVR&gt;0'!K34&gt;150,S_!#REF!,IF('FCL3aVR&gt;0'!K34&gt;100,S_!#REF!,IF('FCL3aVR&gt;0'!K34&gt;50,S_!#REF!,S_!#REF!))))*K34*$E$1</f>
        <v>0</v>
      </c>
      <c r="Q34" s="569" t="e">
        <f>(H34*S_!#REF!+S_!#REF!*'FCL3aVR&gt;0'!J34+'FCL3aVR&gt;0'!I34*S_!#REF!)*$E$1</f>
        <v>#REF!</v>
      </c>
      <c r="R34" s="569"/>
      <c r="S34" s="569"/>
      <c r="T34" s="569"/>
      <c r="U34" s="569" t="e">
        <f>IF(H34&gt;200,#REF!,IF('FCL3aVR&gt;0'!H34&gt;150,#REF!,IF('FCL3aVR&gt;0'!H34&gt;100,#REF!,IF('FCL3aVR&gt;0'!H34&gt;50,#REF!,#REF!))))*H34</f>
        <v>#REF!</v>
      </c>
      <c r="V34" s="569" t="e">
        <f>IF(I34&gt;200,#REF!,IF('FCL3aVR&gt;0'!I34&gt;150,#REF!,IF('FCL3aVR&gt;0'!I34&gt;100,#REF!,IF('FCL3aVR&gt;0'!I34&gt;50,#REF!,#REF!))))*I34</f>
        <v>#REF!</v>
      </c>
      <c r="W34" s="569" t="e">
        <f>IF(J34&gt;200,#REF!,IF('FCL3aVR&gt;0'!J34&gt;150,#REF!,IF('FCL3aVR&gt;0'!J34&gt;100,#REF!,IF('FCL3aVR&gt;0'!J34&gt;50,#REF!,#REF!))))*J34</f>
        <v>#REF!</v>
      </c>
      <c r="X34" s="569" t="e">
        <f>IF(H34&gt;200,#REF!,IF('FCL3aVR&gt;0'!H34&gt;150,#REF!,IF('FCL3aVR&gt;0'!H34&gt;100,#REF!,IF('FCL3aVR&gt;0'!H34&gt;50,#REF!,#REF!))))*H34</f>
        <v>#REF!</v>
      </c>
      <c r="Y34" s="569" t="e">
        <f>IF(I34&gt;200,#REF!,IF('FCL3aVR&gt;0'!I34&gt;150,#REF!,IF('FCL3aVR&gt;0'!I34&gt;100,#REF!,IF('FCL3aVR&gt;0'!I34&gt;50,#REF!,#REF!))))*I34</f>
        <v>#REF!</v>
      </c>
      <c r="Z34" s="569" t="e">
        <f>IF(J34&gt;200,#REF!,IF('FCL3aVR&gt;0'!J34&gt;150,#REF!,IF('FCL3aVR&gt;0'!J34&gt;100,#REF!,IF('FCL3aVR&gt;0'!J34&gt;50,#REF!,#REF!))))*J34</f>
        <v>#REF!</v>
      </c>
      <c r="AA34" s="569" t="e">
        <f t="shared" si="0"/>
        <v>#REF!</v>
      </c>
      <c r="AB34" s="569">
        <f t="shared" si="1"/>
        <v>0</v>
      </c>
      <c r="AC34" s="569" t="e">
        <f t="shared" si="2"/>
        <v>#REF!</v>
      </c>
      <c r="AD34" s="569" t="e">
        <f t="shared" si="15"/>
        <v>#REF!</v>
      </c>
      <c r="AE34" s="569" t="e">
        <f t="shared" si="3"/>
        <v>#REF!</v>
      </c>
      <c r="AF34" s="569">
        <f t="shared" si="4"/>
        <v>0</v>
      </c>
      <c r="AG34" s="569" t="e">
        <f t="shared" si="5"/>
        <v>#REF!</v>
      </c>
      <c r="AH34" s="569" t="e">
        <f t="shared" si="16"/>
        <v>#REF!</v>
      </c>
      <c r="AI34" s="569" t="e">
        <f t="shared" si="6"/>
        <v>#REF!</v>
      </c>
      <c r="AJ34" s="569" t="e">
        <f t="shared" si="7"/>
        <v>#REF!</v>
      </c>
      <c r="AK34" s="569" t="e">
        <f t="shared" si="8"/>
        <v>#REF!</v>
      </c>
      <c r="AL34" s="569" t="e">
        <f t="shared" si="17"/>
        <v>#REF!</v>
      </c>
      <c r="AM34" s="569" t="e">
        <f t="shared" si="18"/>
        <v>#REF!</v>
      </c>
      <c r="AN34" s="569" t="e">
        <f t="shared" si="19"/>
        <v>#REF!</v>
      </c>
      <c r="AO34" s="569" t="e">
        <f t="shared" si="20"/>
        <v>#REF!</v>
      </c>
      <c r="AP34" s="569" t="e">
        <f t="shared" si="21"/>
        <v>#REF!</v>
      </c>
      <c r="AQ34" s="570">
        <v>29</v>
      </c>
      <c r="AR34" s="114" t="e">
        <f t="shared" si="10"/>
        <v>#REF!</v>
      </c>
      <c r="AS34" s="114" t="e">
        <f t="shared" si="11"/>
        <v>#REF!</v>
      </c>
      <c r="AT34" s="114" t="e">
        <f t="shared" si="12"/>
        <v>#REF!</v>
      </c>
      <c r="AU34" s="114" t="e">
        <f t="shared" si="13"/>
        <v>#REF!</v>
      </c>
    </row>
    <row r="35" spans="2:47">
      <c r="B35" s="570">
        <v>30</v>
      </c>
      <c r="C35" s="570"/>
      <c r="D35" s="570"/>
      <c r="E35" s="570"/>
      <c r="F35" s="570"/>
      <c r="G35" s="570" t="e">
        <f t="shared" si="14"/>
        <v>#REF!</v>
      </c>
      <c r="H35" s="570">
        <f t="shared" si="24"/>
        <v>209</v>
      </c>
      <c r="I35" s="570">
        <f t="shared" si="24"/>
        <v>25</v>
      </c>
      <c r="J35" s="570">
        <f t="shared" si="24"/>
        <v>4</v>
      </c>
      <c r="K35" s="570">
        <f t="shared" si="22"/>
        <v>238</v>
      </c>
      <c r="L35" s="569" t="e">
        <f>IF(K35&gt;200,#REF!,IF('FCL3aVR&gt;0'!K35&gt;150,#REF!,IF(K35&gt;100,#REF!,IF('FCL3aVR&gt;0'!K35&gt;50,#REF!,#REF!))))*K35*$E$1</f>
        <v>#REF!</v>
      </c>
      <c r="M35" s="569" t="e">
        <f>IF(H35&gt;200,#REF!,IF('FCL3aVR&gt;0'!H35&gt;150,#REF!,IF(H35&gt;100,#REF!,IF('FCL3aVR&gt;0'!H35&gt;50,#REF!,#REF!))))*H35*$E$1</f>
        <v>#REF!</v>
      </c>
      <c r="N35" s="569" t="e">
        <f>IF(I35&gt;200,#REF!,IF('FCL3aVR&gt;0'!I35&gt;150,#REF!,IF(I35&gt;100,#REF!,IF('FCL3aVR&gt;0'!I35&gt;50,#REF!,#REF!))))*I35*$E$1</f>
        <v>#REF!</v>
      </c>
      <c r="O35" s="569" t="e">
        <f>IF(J35&gt;200,#REF!,IF('FCL3aVR&gt;0'!J35&gt;150,#REF!,IF(J35&gt;100,#REF!,IF('FCL3aVR&gt;0'!J35&gt;50,#REF!,#REF!))))*J35*$E$1</f>
        <v>#REF!</v>
      </c>
      <c r="P35" s="569">
        <f>+IF(K35&gt;200,S_!$F$5,IF('FCL3aVR&gt;0'!K35&gt;150,S_!#REF!,IF('FCL3aVR&gt;0'!K35&gt;100,S_!#REF!,IF('FCL3aVR&gt;0'!K35&gt;50,S_!#REF!,S_!#REF!))))*K35*$E$1</f>
        <v>0</v>
      </c>
      <c r="Q35" s="569" t="e">
        <f>(H35*S_!#REF!+S_!#REF!*'FCL3aVR&gt;0'!J35+'FCL3aVR&gt;0'!I35*S_!#REF!)*$E$1</f>
        <v>#REF!</v>
      </c>
      <c r="R35" s="569"/>
      <c r="S35" s="569"/>
      <c r="T35" s="569"/>
      <c r="U35" s="569" t="e">
        <f>IF(H35&gt;200,#REF!,IF('FCL3aVR&gt;0'!H35&gt;150,#REF!,IF('FCL3aVR&gt;0'!H35&gt;100,#REF!,IF('FCL3aVR&gt;0'!H35&gt;50,#REF!,#REF!))))*H35</f>
        <v>#REF!</v>
      </c>
      <c r="V35" s="569" t="e">
        <f>IF(I35&gt;200,#REF!,IF('FCL3aVR&gt;0'!I35&gt;150,#REF!,IF('FCL3aVR&gt;0'!I35&gt;100,#REF!,IF('FCL3aVR&gt;0'!I35&gt;50,#REF!,#REF!))))*I35</f>
        <v>#REF!</v>
      </c>
      <c r="W35" s="569" t="e">
        <f>IF(J35&gt;200,#REF!,IF('FCL3aVR&gt;0'!J35&gt;150,#REF!,IF('FCL3aVR&gt;0'!J35&gt;100,#REF!,IF('FCL3aVR&gt;0'!J35&gt;50,#REF!,#REF!))))*J35</f>
        <v>#REF!</v>
      </c>
      <c r="X35" s="569" t="e">
        <f>IF(H35&gt;200,#REF!,IF('FCL3aVR&gt;0'!H35&gt;150,#REF!,IF('FCL3aVR&gt;0'!H35&gt;100,#REF!,IF('FCL3aVR&gt;0'!H35&gt;50,#REF!,#REF!))))*H35</f>
        <v>#REF!</v>
      </c>
      <c r="Y35" s="569" t="e">
        <f>IF(I35&gt;200,#REF!,IF('FCL3aVR&gt;0'!I35&gt;150,#REF!,IF('FCL3aVR&gt;0'!I35&gt;100,#REF!,IF('FCL3aVR&gt;0'!I35&gt;50,#REF!,#REF!))))*I35</f>
        <v>#REF!</v>
      </c>
      <c r="Z35" s="569" t="e">
        <f>IF(J35&gt;200,#REF!,IF('FCL3aVR&gt;0'!J35&gt;150,#REF!,IF('FCL3aVR&gt;0'!J35&gt;100,#REF!,IF('FCL3aVR&gt;0'!J35&gt;50,#REF!,#REF!))))*J35</f>
        <v>#REF!</v>
      </c>
      <c r="AA35" s="569" t="e">
        <f t="shared" si="0"/>
        <v>#REF!</v>
      </c>
      <c r="AB35" s="569">
        <f t="shared" si="1"/>
        <v>0</v>
      </c>
      <c r="AC35" s="569" t="e">
        <f t="shared" si="2"/>
        <v>#REF!</v>
      </c>
      <c r="AD35" s="569" t="e">
        <f t="shared" si="15"/>
        <v>#REF!</v>
      </c>
      <c r="AE35" s="569" t="e">
        <f t="shared" si="3"/>
        <v>#REF!</v>
      </c>
      <c r="AF35" s="569">
        <f t="shared" si="4"/>
        <v>0</v>
      </c>
      <c r="AG35" s="569" t="e">
        <f t="shared" si="5"/>
        <v>#REF!</v>
      </c>
      <c r="AH35" s="569" t="e">
        <f t="shared" si="16"/>
        <v>#REF!</v>
      </c>
      <c r="AI35" s="569" t="e">
        <f t="shared" si="6"/>
        <v>#REF!</v>
      </c>
      <c r="AJ35" s="569" t="e">
        <f t="shared" si="7"/>
        <v>#REF!</v>
      </c>
      <c r="AK35" s="569" t="e">
        <f t="shared" si="8"/>
        <v>#REF!</v>
      </c>
      <c r="AL35" s="569" t="e">
        <f t="shared" si="17"/>
        <v>#REF!</v>
      </c>
      <c r="AM35" s="569" t="e">
        <f t="shared" si="18"/>
        <v>#REF!</v>
      </c>
      <c r="AN35" s="569" t="e">
        <f t="shared" si="19"/>
        <v>#REF!</v>
      </c>
      <c r="AO35" s="569" t="e">
        <f t="shared" si="20"/>
        <v>#REF!</v>
      </c>
      <c r="AP35" s="569" t="e">
        <f t="shared" si="21"/>
        <v>#REF!</v>
      </c>
      <c r="AQ35" s="570">
        <v>30</v>
      </c>
      <c r="AR35" s="114" t="e">
        <f t="shared" si="10"/>
        <v>#REF!</v>
      </c>
      <c r="AS35" s="114" t="e">
        <f t="shared" si="11"/>
        <v>#REF!</v>
      </c>
      <c r="AT35" s="114" t="e">
        <f t="shared" si="12"/>
        <v>#REF!</v>
      </c>
      <c r="AU35" s="114" t="e">
        <f t="shared" si="13"/>
        <v>#REF!</v>
      </c>
    </row>
    <row r="36" spans="2:47">
      <c r="B36" s="570">
        <v>31</v>
      </c>
      <c r="C36" s="570"/>
      <c r="D36" s="570"/>
      <c r="E36" s="570"/>
      <c r="F36" s="570"/>
      <c r="G36" s="570" t="e">
        <f t="shared" si="14"/>
        <v>#REF!</v>
      </c>
      <c r="H36" s="570">
        <f t="shared" si="24"/>
        <v>209</v>
      </c>
      <c r="I36" s="570">
        <f t="shared" si="24"/>
        <v>25</v>
      </c>
      <c r="J36" s="570">
        <f t="shared" si="24"/>
        <v>4</v>
      </c>
      <c r="K36" s="570">
        <f t="shared" si="22"/>
        <v>238</v>
      </c>
      <c r="L36" s="569" t="e">
        <f>IF(K36&gt;200,#REF!,IF('FCL3aVR&gt;0'!K36&gt;150,#REF!,IF(K36&gt;100,#REF!,IF('FCL3aVR&gt;0'!K36&gt;50,#REF!,#REF!))))*K36*$E$1</f>
        <v>#REF!</v>
      </c>
      <c r="M36" s="569" t="e">
        <f>IF(H36&gt;200,#REF!,IF('FCL3aVR&gt;0'!H36&gt;150,#REF!,IF(H36&gt;100,#REF!,IF('FCL3aVR&gt;0'!H36&gt;50,#REF!,#REF!))))*H36*$E$1</f>
        <v>#REF!</v>
      </c>
      <c r="N36" s="569" t="e">
        <f>IF(I36&gt;200,#REF!,IF('FCL3aVR&gt;0'!I36&gt;150,#REF!,IF(I36&gt;100,#REF!,IF('FCL3aVR&gt;0'!I36&gt;50,#REF!,#REF!))))*I36*$E$1</f>
        <v>#REF!</v>
      </c>
      <c r="O36" s="569" t="e">
        <f>IF(J36&gt;200,#REF!,IF('FCL3aVR&gt;0'!J36&gt;150,#REF!,IF(J36&gt;100,#REF!,IF('FCL3aVR&gt;0'!J36&gt;50,#REF!,#REF!))))*J36*$E$1</f>
        <v>#REF!</v>
      </c>
      <c r="P36" s="569">
        <f>+IF(K36&gt;200,S_!$F$5,IF('FCL3aVR&gt;0'!K36&gt;150,S_!#REF!,IF('FCL3aVR&gt;0'!K36&gt;100,S_!#REF!,IF('FCL3aVR&gt;0'!K36&gt;50,S_!#REF!,S_!#REF!))))*K36*$E$1</f>
        <v>0</v>
      </c>
      <c r="Q36" s="569" t="e">
        <f>(H36*S_!#REF!+S_!#REF!*'FCL3aVR&gt;0'!J36+'FCL3aVR&gt;0'!I36*S_!#REF!)*$E$1</f>
        <v>#REF!</v>
      </c>
      <c r="R36" s="569"/>
      <c r="S36" s="569"/>
      <c r="T36" s="569"/>
      <c r="U36" s="569" t="e">
        <f>IF(H36&gt;200,#REF!,IF('FCL3aVR&gt;0'!H36&gt;150,#REF!,IF('FCL3aVR&gt;0'!H36&gt;100,#REF!,IF('FCL3aVR&gt;0'!H36&gt;50,#REF!,#REF!))))*H36</f>
        <v>#REF!</v>
      </c>
      <c r="V36" s="569" t="e">
        <f>IF(I36&gt;200,#REF!,IF('FCL3aVR&gt;0'!I36&gt;150,#REF!,IF('FCL3aVR&gt;0'!I36&gt;100,#REF!,IF('FCL3aVR&gt;0'!I36&gt;50,#REF!,#REF!))))*I36</f>
        <v>#REF!</v>
      </c>
      <c r="W36" s="569" t="e">
        <f>IF(J36&gt;200,#REF!,IF('FCL3aVR&gt;0'!J36&gt;150,#REF!,IF('FCL3aVR&gt;0'!J36&gt;100,#REF!,IF('FCL3aVR&gt;0'!J36&gt;50,#REF!,#REF!))))*J36</f>
        <v>#REF!</v>
      </c>
      <c r="X36" s="569" t="e">
        <f>IF(H36&gt;200,#REF!,IF('FCL3aVR&gt;0'!H36&gt;150,#REF!,IF('FCL3aVR&gt;0'!H36&gt;100,#REF!,IF('FCL3aVR&gt;0'!H36&gt;50,#REF!,#REF!))))*H36</f>
        <v>#REF!</v>
      </c>
      <c r="Y36" s="569" t="e">
        <f>IF(I36&gt;200,#REF!,IF('FCL3aVR&gt;0'!I36&gt;150,#REF!,IF('FCL3aVR&gt;0'!I36&gt;100,#REF!,IF('FCL3aVR&gt;0'!I36&gt;50,#REF!,#REF!))))*I36</f>
        <v>#REF!</v>
      </c>
      <c r="Z36" s="569" t="e">
        <f>IF(J36&gt;200,#REF!,IF('FCL3aVR&gt;0'!J36&gt;150,#REF!,IF('FCL3aVR&gt;0'!J36&gt;100,#REF!,IF('FCL3aVR&gt;0'!J36&gt;50,#REF!,#REF!))))*J36</f>
        <v>#REF!</v>
      </c>
      <c r="AA36" s="569" t="e">
        <f t="shared" si="0"/>
        <v>#REF!</v>
      </c>
      <c r="AB36" s="569">
        <f t="shared" si="1"/>
        <v>0</v>
      </c>
      <c r="AC36" s="569" t="e">
        <f t="shared" si="2"/>
        <v>#REF!</v>
      </c>
      <c r="AD36" s="569" t="e">
        <f t="shared" si="15"/>
        <v>#REF!</v>
      </c>
      <c r="AE36" s="569" t="e">
        <f t="shared" si="3"/>
        <v>#REF!</v>
      </c>
      <c r="AF36" s="569">
        <f t="shared" si="4"/>
        <v>0</v>
      </c>
      <c r="AG36" s="569" t="e">
        <f t="shared" si="5"/>
        <v>#REF!</v>
      </c>
      <c r="AH36" s="569" t="e">
        <f t="shared" si="16"/>
        <v>#REF!</v>
      </c>
      <c r="AI36" s="569" t="e">
        <f t="shared" si="6"/>
        <v>#REF!</v>
      </c>
      <c r="AJ36" s="569" t="e">
        <f t="shared" si="7"/>
        <v>#REF!</v>
      </c>
      <c r="AK36" s="569" t="e">
        <f t="shared" si="8"/>
        <v>#REF!</v>
      </c>
      <c r="AL36" s="569" t="e">
        <f t="shared" si="17"/>
        <v>#REF!</v>
      </c>
      <c r="AM36" s="569" t="e">
        <f t="shared" si="18"/>
        <v>#REF!</v>
      </c>
      <c r="AN36" s="569" t="e">
        <f t="shared" si="19"/>
        <v>#REF!</v>
      </c>
      <c r="AO36" s="569" t="e">
        <f t="shared" si="20"/>
        <v>#REF!</v>
      </c>
      <c r="AP36" s="569" t="e">
        <f t="shared" si="21"/>
        <v>#REF!</v>
      </c>
      <c r="AQ36" s="570">
        <v>31</v>
      </c>
      <c r="AR36" s="114" t="e">
        <f t="shared" si="10"/>
        <v>#REF!</v>
      </c>
      <c r="AS36" s="114" t="e">
        <f t="shared" si="11"/>
        <v>#REF!</v>
      </c>
      <c r="AT36" s="114" t="e">
        <f t="shared" si="12"/>
        <v>#REF!</v>
      </c>
      <c r="AU36" s="114" t="e">
        <f t="shared" si="13"/>
        <v>#REF!</v>
      </c>
    </row>
    <row r="37" spans="2:47">
      <c r="B37" s="570">
        <v>32</v>
      </c>
      <c r="C37" s="570"/>
      <c r="D37" s="570"/>
      <c r="E37" s="570"/>
      <c r="F37" s="570"/>
      <c r="G37" s="570" t="e">
        <f t="shared" si="14"/>
        <v>#REF!</v>
      </c>
      <c r="H37" s="570">
        <f t="shared" si="24"/>
        <v>209</v>
      </c>
      <c r="I37" s="570">
        <f t="shared" si="24"/>
        <v>25</v>
      </c>
      <c r="J37" s="570">
        <f t="shared" si="24"/>
        <v>4</v>
      </c>
      <c r="K37" s="570">
        <f t="shared" si="22"/>
        <v>238</v>
      </c>
      <c r="L37" s="569" t="e">
        <f>IF(K37&gt;200,#REF!,IF('FCL3aVR&gt;0'!K37&gt;150,#REF!,IF(K37&gt;100,#REF!,IF('FCL3aVR&gt;0'!K37&gt;50,#REF!,#REF!))))*K37*$E$1</f>
        <v>#REF!</v>
      </c>
      <c r="M37" s="569" t="e">
        <f>IF(H37&gt;200,#REF!,IF('FCL3aVR&gt;0'!H37&gt;150,#REF!,IF(H37&gt;100,#REF!,IF('FCL3aVR&gt;0'!H37&gt;50,#REF!,#REF!))))*H37*$E$1</f>
        <v>#REF!</v>
      </c>
      <c r="N37" s="569" t="e">
        <f>IF(I37&gt;200,#REF!,IF('FCL3aVR&gt;0'!I37&gt;150,#REF!,IF(I37&gt;100,#REF!,IF('FCL3aVR&gt;0'!I37&gt;50,#REF!,#REF!))))*I37*$E$1</f>
        <v>#REF!</v>
      </c>
      <c r="O37" s="569" t="e">
        <f>IF(J37&gt;200,#REF!,IF('FCL3aVR&gt;0'!J37&gt;150,#REF!,IF(J37&gt;100,#REF!,IF('FCL3aVR&gt;0'!J37&gt;50,#REF!,#REF!))))*J37*$E$1</f>
        <v>#REF!</v>
      </c>
      <c r="P37" s="569">
        <f>+IF(K37&gt;200,S_!$F$5,IF('FCL3aVR&gt;0'!K37&gt;150,S_!#REF!,IF('FCL3aVR&gt;0'!K37&gt;100,S_!#REF!,IF('FCL3aVR&gt;0'!K37&gt;50,S_!#REF!,S_!#REF!))))*K37*$E$1</f>
        <v>0</v>
      </c>
      <c r="Q37" s="569" t="e">
        <f>(H37*S_!#REF!+S_!#REF!*'FCL3aVR&gt;0'!J37+'FCL3aVR&gt;0'!I37*S_!#REF!)*$E$1</f>
        <v>#REF!</v>
      </c>
      <c r="R37" s="569"/>
      <c r="S37" s="569"/>
      <c r="T37" s="569"/>
      <c r="U37" s="569" t="e">
        <f>IF(H37&gt;200,#REF!,IF('FCL3aVR&gt;0'!H37&gt;150,#REF!,IF('FCL3aVR&gt;0'!H37&gt;100,#REF!,IF('FCL3aVR&gt;0'!H37&gt;50,#REF!,#REF!))))*H37</f>
        <v>#REF!</v>
      </c>
      <c r="V37" s="569" t="e">
        <f>IF(I37&gt;200,#REF!,IF('FCL3aVR&gt;0'!I37&gt;150,#REF!,IF('FCL3aVR&gt;0'!I37&gt;100,#REF!,IF('FCL3aVR&gt;0'!I37&gt;50,#REF!,#REF!))))*I37</f>
        <v>#REF!</v>
      </c>
      <c r="W37" s="569" t="e">
        <f>IF(J37&gt;200,#REF!,IF('FCL3aVR&gt;0'!J37&gt;150,#REF!,IF('FCL3aVR&gt;0'!J37&gt;100,#REF!,IF('FCL3aVR&gt;0'!J37&gt;50,#REF!,#REF!))))*J37</f>
        <v>#REF!</v>
      </c>
      <c r="X37" s="569" t="e">
        <f>IF(H37&gt;200,#REF!,IF('FCL3aVR&gt;0'!H37&gt;150,#REF!,IF('FCL3aVR&gt;0'!H37&gt;100,#REF!,IF('FCL3aVR&gt;0'!H37&gt;50,#REF!,#REF!))))*H37</f>
        <v>#REF!</v>
      </c>
      <c r="Y37" s="569" t="e">
        <f>IF(I37&gt;200,#REF!,IF('FCL3aVR&gt;0'!I37&gt;150,#REF!,IF('FCL3aVR&gt;0'!I37&gt;100,#REF!,IF('FCL3aVR&gt;0'!I37&gt;50,#REF!,#REF!))))*I37</f>
        <v>#REF!</v>
      </c>
      <c r="Z37" s="569" t="e">
        <f>IF(J37&gt;200,#REF!,IF('FCL3aVR&gt;0'!J37&gt;150,#REF!,IF('FCL3aVR&gt;0'!J37&gt;100,#REF!,IF('FCL3aVR&gt;0'!J37&gt;50,#REF!,#REF!))))*J37</f>
        <v>#REF!</v>
      </c>
      <c r="AA37" s="569" t="e">
        <f t="shared" si="0"/>
        <v>#REF!</v>
      </c>
      <c r="AB37" s="569">
        <f t="shared" si="1"/>
        <v>0</v>
      </c>
      <c r="AC37" s="569" t="e">
        <f t="shared" si="2"/>
        <v>#REF!</v>
      </c>
      <c r="AD37" s="569" t="e">
        <f t="shared" si="15"/>
        <v>#REF!</v>
      </c>
      <c r="AE37" s="569" t="e">
        <f t="shared" si="3"/>
        <v>#REF!</v>
      </c>
      <c r="AF37" s="569">
        <f t="shared" si="4"/>
        <v>0</v>
      </c>
      <c r="AG37" s="569" t="e">
        <f t="shared" si="5"/>
        <v>#REF!</v>
      </c>
      <c r="AH37" s="569" t="e">
        <f t="shared" si="16"/>
        <v>#REF!</v>
      </c>
      <c r="AI37" s="569" t="e">
        <f t="shared" si="6"/>
        <v>#REF!</v>
      </c>
      <c r="AJ37" s="569" t="e">
        <f t="shared" si="7"/>
        <v>#REF!</v>
      </c>
      <c r="AK37" s="569" t="e">
        <f t="shared" si="8"/>
        <v>#REF!</v>
      </c>
      <c r="AL37" s="569" t="e">
        <f t="shared" si="17"/>
        <v>#REF!</v>
      </c>
      <c r="AM37" s="569" t="e">
        <f t="shared" si="18"/>
        <v>#REF!</v>
      </c>
      <c r="AN37" s="569" t="e">
        <f t="shared" si="19"/>
        <v>#REF!</v>
      </c>
      <c r="AO37" s="569" t="e">
        <f t="shared" si="20"/>
        <v>#REF!</v>
      </c>
      <c r="AP37" s="569" t="e">
        <f t="shared" si="21"/>
        <v>#REF!</v>
      </c>
      <c r="AQ37" s="570">
        <v>32</v>
      </c>
      <c r="AR37" s="114" t="e">
        <f t="shared" si="10"/>
        <v>#REF!</v>
      </c>
      <c r="AS37" s="114" t="e">
        <f t="shared" si="11"/>
        <v>#REF!</v>
      </c>
      <c r="AT37" s="114" t="e">
        <f t="shared" si="12"/>
        <v>#REF!</v>
      </c>
      <c r="AU37" s="114" t="e">
        <f t="shared" si="13"/>
        <v>#REF!</v>
      </c>
    </row>
    <row r="38" spans="2:47">
      <c r="B38" s="570">
        <v>33</v>
      </c>
      <c r="C38" s="570"/>
      <c r="D38" s="570"/>
      <c r="E38" s="570"/>
      <c r="F38" s="570"/>
      <c r="G38" s="570" t="e">
        <f t="shared" si="14"/>
        <v>#REF!</v>
      </c>
      <c r="H38" s="570">
        <f t="shared" si="24"/>
        <v>209</v>
      </c>
      <c r="I38" s="570">
        <f t="shared" si="24"/>
        <v>25</v>
      </c>
      <c r="J38" s="570">
        <f t="shared" si="24"/>
        <v>4</v>
      </c>
      <c r="K38" s="570">
        <f t="shared" si="22"/>
        <v>238</v>
      </c>
      <c r="L38" s="569" t="e">
        <f>IF(K38&gt;200,#REF!,IF('FCL3aVR&gt;0'!K38&gt;150,#REF!,IF(K38&gt;100,#REF!,IF('FCL3aVR&gt;0'!K38&gt;50,#REF!,#REF!))))*K38*$E$1</f>
        <v>#REF!</v>
      </c>
      <c r="M38" s="569" t="e">
        <f>IF(H38&gt;200,#REF!,IF('FCL3aVR&gt;0'!H38&gt;150,#REF!,IF(H38&gt;100,#REF!,IF('FCL3aVR&gt;0'!H38&gt;50,#REF!,#REF!))))*H38*$E$1</f>
        <v>#REF!</v>
      </c>
      <c r="N38" s="569" t="e">
        <f>IF(I38&gt;200,#REF!,IF('FCL3aVR&gt;0'!I38&gt;150,#REF!,IF(I38&gt;100,#REF!,IF('FCL3aVR&gt;0'!I38&gt;50,#REF!,#REF!))))*I38*$E$1</f>
        <v>#REF!</v>
      </c>
      <c r="O38" s="569" t="e">
        <f>IF(J38&gt;200,#REF!,IF('FCL3aVR&gt;0'!J38&gt;150,#REF!,IF(J38&gt;100,#REF!,IF('FCL3aVR&gt;0'!J38&gt;50,#REF!,#REF!))))*J38*$E$1</f>
        <v>#REF!</v>
      </c>
      <c r="P38" s="569">
        <f>+IF(K38&gt;200,S_!$F$5,IF('FCL3aVR&gt;0'!K38&gt;150,S_!#REF!,IF('FCL3aVR&gt;0'!K38&gt;100,S_!#REF!,IF('FCL3aVR&gt;0'!K38&gt;50,S_!#REF!,S_!#REF!))))*K38*$E$1</f>
        <v>0</v>
      </c>
      <c r="Q38" s="569" t="e">
        <f>(H38*S_!#REF!+S_!#REF!*'FCL3aVR&gt;0'!J38+'FCL3aVR&gt;0'!I38*S_!#REF!)*$E$1</f>
        <v>#REF!</v>
      </c>
      <c r="R38" s="569"/>
      <c r="S38" s="569"/>
      <c r="T38" s="569"/>
      <c r="U38" s="569" t="e">
        <f>IF(H38&gt;200,#REF!,IF('FCL3aVR&gt;0'!H38&gt;150,#REF!,IF('FCL3aVR&gt;0'!H38&gt;100,#REF!,IF('FCL3aVR&gt;0'!H38&gt;50,#REF!,#REF!))))*H38</f>
        <v>#REF!</v>
      </c>
      <c r="V38" s="569" t="e">
        <f>IF(I38&gt;200,#REF!,IF('FCL3aVR&gt;0'!I38&gt;150,#REF!,IF('FCL3aVR&gt;0'!I38&gt;100,#REF!,IF('FCL3aVR&gt;0'!I38&gt;50,#REF!,#REF!))))*I38</f>
        <v>#REF!</v>
      </c>
      <c r="W38" s="569" t="e">
        <f>IF(J38&gt;200,#REF!,IF('FCL3aVR&gt;0'!J38&gt;150,#REF!,IF('FCL3aVR&gt;0'!J38&gt;100,#REF!,IF('FCL3aVR&gt;0'!J38&gt;50,#REF!,#REF!))))*J38</f>
        <v>#REF!</v>
      </c>
      <c r="X38" s="569" t="e">
        <f>IF(H38&gt;200,#REF!,IF('FCL3aVR&gt;0'!H38&gt;150,#REF!,IF('FCL3aVR&gt;0'!H38&gt;100,#REF!,IF('FCL3aVR&gt;0'!H38&gt;50,#REF!,#REF!))))*H38</f>
        <v>#REF!</v>
      </c>
      <c r="Y38" s="569" t="e">
        <f>IF(I38&gt;200,#REF!,IF('FCL3aVR&gt;0'!I38&gt;150,#REF!,IF('FCL3aVR&gt;0'!I38&gt;100,#REF!,IF('FCL3aVR&gt;0'!I38&gt;50,#REF!,#REF!))))*I38</f>
        <v>#REF!</v>
      </c>
      <c r="Z38" s="569" t="e">
        <f>IF(J38&gt;200,#REF!,IF('FCL3aVR&gt;0'!J38&gt;150,#REF!,IF('FCL3aVR&gt;0'!J38&gt;100,#REF!,IF('FCL3aVR&gt;0'!J38&gt;50,#REF!,#REF!))))*J38</f>
        <v>#REF!</v>
      </c>
      <c r="AA38" s="569" t="e">
        <f t="shared" si="0"/>
        <v>#REF!</v>
      </c>
      <c r="AB38" s="569">
        <f t="shared" si="1"/>
        <v>0</v>
      </c>
      <c r="AC38" s="569" t="e">
        <f t="shared" si="2"/>
        <v>#REF!</v>
      </c>
      <c r="AD38" s="569" t="e">
        <f t="shared" si="15"/>
        <v>#REF!</v>
      </c>
      <c r="AE38" s="569" t="e">
        <f t="shared" si="3"/>
        <v>#REF!</v>
      </c>
      <c r="AF38" s="569">
        <f t="shared" si="4"/>
        <v>0</v>
      </c>
      <c r="AG38" s="569" t="e">
        <f t="shared" si="5"/>
        <v>#REF!</v>
      </c>
      <c r="AH38" s="569" t="e">
        <f t="shared" si="16"/>
        <v>#REF!</v>
      </c>
      <c r="AI38" s="569" t="e">
        <f t="shared" si="6"/>
        <v>#REF!</v>
      </c>
      <c r="AJ38" s="569" t="e">
        <f t="shared" si="7"/>
        <v>#REF!</v>
      </c>
      <c r="AK38" s="569" t="e">
        <f t="shared" si="8"/>
        <v>#REF!</v>
      </c>
      <c r="AL38" s="569" t="e">
        <f t="shared" si="17"/>
        <v>#REF!</v>
      </c>
      <c r="AM38" s="569" t="e">
        <f t="shared" si="18"/>
        <v>#REF!</v>
      </c>
      <c r="AN38" s="569" t="e">
        <f t="shared" si="19"/>
        <v>#REF!</v>
      </c>
      <c r="AO38" s="569" t="e">
        <f t="shared" si="20"/>
        <v>#REF!</v>
      </c>
      <c r="AP38" s="569" t="e">
        <f t="shared" si="21"/>
        <v>#REF!</v>
      </c>
      <c r="AQ38" s="570">
        <v>33</v>
      </c>
      <c r="AR38" s="114" t="e">
        <f t="shared" si="10"/>
        <v>#REF!</v>
      </c>
      <c r="AS38" s="114" t="e">
        <f t="shared" si="11"/>
        <v>#REF!</v>
      </c>
      <c r="AT38" s="114" t="e">
        <f t="shared" si="12"/>
        <v>#REF!</v>
      </c>
      <c r="AU38" s="114" t="e">
        <f t="shared" si="13"/>
        <v>#REF!</v>
      </c>
    </row>
    <row r="39" spans="2:47">
      <c r="B39" s="570">
        <v>34</v>
      </c>
      <c r="C39" s="570"/>
      <c r="D39" s="570"/>
      <c r="E39" s="570"/>
      <c r="F39" s="570"/>
      <c r="G39" s="570" t="e">
        <f t="shared" si="14"/>
        <v>#REF!</v>
      </c>
      <c r="H39" s="570">
        <f t="shared" si="24"/>
        <v>209</v>
      </c>
      <c r="I39" s="570">
        <f t="shared" si="24"/>
        <v>25</v>
      </c>
      <c r="J39" s="570">
        <f t="shared" si="24"/>
        <v>4</v>
      </c>
      <c r="K39" s="570">
        <f t="shared" si="22"/>
        <v>238</v>
      </c>
      <c r="L39" s="569" t="e">
        <f>IF(K39&gt;200,#REF!,IF('FCL3aVR&gt;0'!K39&gt;150,#REF!,IF(K39&gt;100,#REF!,IF('FCL3aVR&gt;0'!K39&gt;50,#REF!,#REF!))))*K39*$E$1</f>
        <v>#REF!</v>
      </c>
      <c r="M39" s="569" t="e">
        <f>IF(H39&gt;200,#REF!,IF('FCL3aVR&gt;0'!H39&gt;150,#REF!,IF(H39&gt;100,#REF!,IF('FCL3aVR&gt;0'!H39&gt;50,#REF!,#REF!))))*H39*$E$1</f>
        <v>#REF!</v>
      </c>
      <c r="N39" s="569" t="e">
        <f>IF(I39&gt;200,#REF!,IF('FCL3aVR&gt;0'!I39&gt;150,#REF!,IF(I39&gt;100,#REF!,IF('FCL3aVR&gt;0'!I39&gt;50,#REF!,#REF!))))*I39*$E$1</f>
        <v>#REF!</v>
      </c>
      <c r="O39" s="569" t="e">
        <f>IF(J39&gt;200,#REF!,IF('FCL3aVR&gt;0'!J39&gt;150,#REF!,IF(J39&gt;100,#REF!,IF('FCL3aVR&gt;0'!J39&gt;50,#REF!,#REF!))))*J39*$E$1</f>
        <v>#REF!</v>
      </c>
      <c r="P39" s="569">
        <f>+IF(K39&gt;200,S_!$F$5,IF('FCL3aVR&gt;0'!K39&gt;150,S_!#REF!,IF('FCL3aVR&gt;0'!K39&gt;100,S_!#REF!,IF('FCL3aVR&gt;0'!K39&gt;50,S_!#REF!,S_!#REF!))))*K39*$E$1</f>
        <v>0</v>
      </c>
      <c r="Q39" s="569" t="e">
        <f>(H39*S_!#REF!+S_!#REF!*'FCL3aVR&gt;0'!J39+'FCL3aVR&gt;0'!I39*S_!#REF!)*$E$1</f>
        <v>#REF!</v>
      </c>
      <c r="R39" s="569"/>
      <c r="S39" s="569"/>
      <c r="T39" s="569"/>
      <c r="U39" s="569" t="e">
        <f>IF(H39&gt;200,#REF!,IF('FCL3aVR&gt;0'!H39&gt;150,#REF!,IF('FCL3aVR&gt;0'!H39&gt;100,#REF!,IF('FCL3aVR&gt;0'!H39&gt;50,#REF!,#REF!))))*H39</f>
        <v>#REF!</v>
      </c>
      <c r="V39" s="569" t="e">
        <f>IF(I39&gt;200,#REF!,IF('FCL3aVR&gt;0'!I39&gt;150,#REF!,IF('FCL3aVR&gt;0'!I39&gt;100,#REF!,IF('FCL3aVR&gt;0'!I39&gt;50,#REF!,#REF!))))*I39</f>
        <v>#REF!</v>
      </c>
      <c r="W39" s="569" t="e">
        <f>IF(J39&gt;200,#REF!,IF('FCL3aVR&gt;0'!J39&gt;150,#REF!,IF('FCL3aVR&gt;0'!J39&gt;100,#REF!,IF('FCL3aVR&gt;0'!J39&gt;50,#REF!,#REF!))))*J39</f>
        <v>#REF!</v>
      </c>
      <c r="X39" s="569" t="e">
        <f>IF(H39&gt;200,#REF!,IF('FCL3aVR&gt;0'!H39&gt;150,#REF!,IF('FCL3aVR&gt;0'!H39&gt;100,#REF!,IF('FCL3aVR&gt;0'!H39&gt;50,#REF!,#REF!))))*H39</f>
        <v>#REF!</v>
      </c>
      <c r="Y39" s="569" t="e">
        <f>IF(I39&gt;200,#REF!,IF('FCL3aVR&gt;0'!I39&gt;150,#REF!,IF('FCL3aVR&gt;0'!I39&gt;100,#REF!,IF('FCL3aVR&gt;0'!I39&gt;50,#REF!,#REF!))))*I39</f>
        <v>#REF!</v>
      </c>
      <c r="Z39" s="569" t="e">
        <f>IF(J39&gt;200,#REF!,IF('FCL3aVR&gt;0'!J39&gt;150,#REF!,IF('FCL3aVR&gt;0'!J39&gt;100,#REF!,IF('FCL3aVR&gt;0'!J39&gt;50,#REF!,#REF!))))*J39</f>
        <v>#REF!</v>
      </c>
      <c r="AA39" s="569" t="e">
        <f t="shared" si="0"/>
        <v>#REF!</v>
      </c>
      <c r="AB39" s="569">
        <f t="shared" si="1"/>
        <v>0</v>
      </c>
      <c r="AC39" s="569" t="e">
        <f t="shared" si="2"/>
        <v>#REF!</v>
      </c>
      <c r="AD39" s="569" t="e">
        <f t="shared" si="15"/>
        <v>#REF!</v>
      </c>
      <c r="AE39" s="569" t="e">
        <f t="shared" si="3"/>
        <v>#REF!</v>
      </c>
      <c r="AF39" s="569">
        <f t="shared" si="4"/>
        <v>0</v>
      </c>
      <c r="AG39" s="569" t="e">
        <f t="shared" si="5"/>
        <v>#REF!</v>
      </c>
      <c r="AH39" s="569" t="e">
        <f t="shared" si="16"/>
        <v>#REF!</v>
      </c>
      <c r="AI39" s="569" t="e">
        <f t="shared" si="6"/>
        <v>#REF!</v>
      </c>
      <c r="AJ39" s="569" t="e">
        <f t="shared" si="7"/>
        <v>#REF!</v>
      </c>
      <c r="AK39" s="569" t="e">
        <f t="shared" si="8"/>
        <v>#REF!</v>
      </c>
      <c r="AL39" s="569" t="e">
        <f t="shared" si="17"/>
        <v>#REF!</v>
      </c>
      <c r="AM39" s="569" t="e">
        <f t="shared" si="18"/>
        <v>#REF!</v>
      </c>
      <c r="AN39" s="569" t="e">
        <f t="shared" si="19"/>
        <v>#REF!</v>
      </c>
      <c r="AO39" s="569" t="e">
        <f t="shared" si="20"/>
        <v>#REF!</v>
      </c>
      <c r="AP39" s="569" t="e">
        <f t="shared" si="21"/>
        <v>#REF!</v>
      </c>
      <c r="AQ39" s="570">
        <v>34</v>
      </c>
      <c r="AR39" s="114" t="e">
        <f t="shared" si="10"/>
        <v>#REF!</v>
      </c>
      <c r="AS39" s="114" t="e">
        <f t="shared" si="11"/>
        <v>#REF!</v>
      </c>
      <c r="AT39" s="114" t="e">
        <f t="shared" si="12"/>
        <v>#REF!</v>
      </c>
      <c r="AU39" s="114" t="e">
        <f t="shared" si="13"/>
        <v>#REF!</v>
      </c>
    </row>
    <row r="40" spans="2:47">
      <c r="B40" s="570">
        <v>35</v>
      </c>
      <c r="C40" s="570"/>
      <c r="D40" s="570"/>
      <c r="E40" s="570"/>
      <c r="F40" s="570"/>
      <c r="G40" s="570" t="e">
        <f t="shared" si="14"/>
        <v>#REF!</v>
      </c>
      <c r="H40" s="570">
        <f t="shared" si="24"/>
        <v>209</v>
      </c>
      <c r="I40" s="570">
        <f t="shared" si="24"/>
        <v>25</v>
      </c>
      <c r="J40" s="570">
        <f t="shared" si="24"/>
        <v>4</v>
      </c>
      <c r="K40" s="570">
        <f t="shared" si="22"/>
        <v>238</v>
      </c>
      <c r="L40" s="569" t="e">
        <f>IF(K40&gt;200,#REF!,IF('FCL3aVR&gt;0'!K40&gt;150,#REF!,IF(K40&gt;100,#REF!,IF('FCL3aVR&gt;0'!K40&gt;50,#REF!,#REF!))))*K40*$E$1</f>
        <v>#REF!</v>
      </c>
      <c r="M40" s="569" t="e">
        <f>IF(H40&gt;200,#REF!,IF('FCL3aVR&gt;0'!H40&gt;150,#REF!,IF(H40&gt;100,#REF!,IF('FCL3aVR&gt;0'!H40&gt;50,#REF!,#REF!))))*H40*$E$1</f>
        <v>#REF!</v>
      </c>
      <c r="N40" s="569" t="e">
        <f>IF(I40&gt;200,#REF!,IF('FCL3aVR&gt;0'!I40&gt;150,#REF!,IF(I40&gt;100,#REF!,IF('FCL3aVR&gt;0'!I40&gt;50,#REF!,#REF!))))*I40*$E$1</f>
        <v>#REF!</v>
      </c>
      <c r="O40" s="569" t="e">
        <f>IF(J40&gt;200,#REF!,IF('FCL3aVR&gt;0'!J40&gt;150,#REF!,IF(J40&gt;100,#REF!,IF('FCL3aVR&gt;0'!J40&gt;50,#REF!,#REF!))))*J40*$E$1</f>
        <v>#REF!</v>
      </c>
      <c r="P40" s="569">
        <f>+IF(K40&gt;200,S_!$F$5,IF('FCL3aVR&gt;0'!K40&gt;150,S_!#REF!,IF('FCL3aVR&gt;0'!K40&gt;100,S_!#REF!,IF('FCL3aVR&gt;0'!K40&gt;50,S_!#REF!,S_!#REF!))))*K40*$E$1</f>
        <v>0</v>
      </c>
      <c r="Q40" s="569" t="e">
        <f>(H40*S_!#REF!+S_!#REF!*'FCL3aVR&gt;0'!J40+'FCL3aVR&gt;0'!I40*S_!#REF!)*$E$1</f>
        <v>#REF!</v>
      </c>
      <c r="R40" s="569"/>
      <c r="S40" s="569"/>
      <c r="T40" s="569"/>
      <c r="U40" s="569" t="e">
        <f>IF(H40&gt;200,#REF!,IF('FCL3aVR&gt;0'!H40&gt;150,#REF!,IF('FCL3aVR&gt;0'!H40&gt;100,#REF!,IF('FCL3aVR&gt;0'!H40&gt;50,#REF!,#REF!))))*H40</f>
        <v>#REF!</v>
      </c>
      <c r="V40" s="569" t="e">
        <f>IF(I40&gt;200,#REF!,IF('FCL3aVR&gt;0'!I40&gt;150,#REF!,IF('FCL3aVR&gt;0'!I40&gt;100,#REF!,IF('FCL3aVR&gt;0'!I40&gt;50,#REF!,#REF!))))*I40</f>
        <v>#REF!</v>
      </c>
      <c r="W40" s="569" t="e">
        <f>IF(J40&gt;200,#REF!,IF('FCL3aVR&gt;0'!J40&gt;150,#REF!,IF('FCL3aVR&gt;0'!J40&gt;100,#REF!,IF('FCL3aVR&gt;0'!J40&gt;50,#REF!,#REF!))))*J40</f>
        <v>#REF!</v>
      </c>
      <c r="X40" s="569" t="e">
        <f>IF(H40&gt;200,#REF!,IF('FCL3aVR&gt;0'!H40&gt;150,#REF!,IF('FCL3aVR&gt;0'!H40&gt;100,#REF!,IF('FCL3aVR&gt;0'!H40&gt;50,#REF!,#REF!))))*H40</f>
        <v>#REF!</v>
      </c>
      <c r="Y40" s="569" t="e">
        <f>IF(I40&gt;200,#REF!,IF('FCL3aVR&gt;0'!I40&gt;150,#REF!,IF('FCL3aVR&gt;0'!I40&gt;100,#REF!,IF('FCL3aVR&gt;0'!I40&gt;50,#REF!,#REF!))))*I40</f>
        <v>#REF!</v>
      </c>
      <c r="Z40" s="569" t="e">
        <f>IF(J40&gt;200,#REF!,IF('FCL3aVR&gt;0'!J40&gt;150,#REF!,IF('FCL3aVR&gt;0'!J40&gt;100,#REF!,IF('FCL3aVR&gt;0'!J40&gt;50,#REF!,#REF!))))*J40</f>
        <v>#REF!</v>
      </c>
      <c r="AA40" s="569" t="e">
        <f t="shared" si="0"/>
        <v>#REF!</v>
      </c>
      <c r="AB40" s="569">
        <f t="shared" si="1"/>
        <v>0</v>
      </c>
      <c r="AC40" s="569" t="e">
        <f t="shared" si="2"/>
        <v>#REF!</v>
      </c>
      <c r="AD40" s="569" t="e">
        <f t="shared" si="15"/>
        <v>#REF!</v>
      </c>
      <c r="AE40" s="569" t="e">
        <f t="shared" si="3"/>
        <v>#REF!</v>
      </c>
      <c r="AF40" s="569">
        <f t="shared" si="4"/>
        <v>0</v>
      </c>
      <c r="AG40" s="569" t="e">
        <f t="shared" si="5"/>
        <v>#REF!</v>
      </c>
      <c r="AH40" s="569" t="e">
        <f t="shared" si="16"/>
        <v>#REF!</v>
      </c>
      <c r="AI40" s="569" t="e">
        <f t="shared" si="6"/>
        <v>#REF!</v>
      </c>
      <c r="AJ40" s="569" t="e">
        <f t="shared" si="7"/>
        <v>#REF!</v>
      </c>
      <c r="AK40" s="569" t="e">
        <f t="shared" si="8"/>
        <v>#REF!</v>
      </c>
      <c r="AL40" s="569" t="e">
        <f t="shared" si="17"/>
        <v>#REF!</v>
      </c>
      <c r="AM40" s="569" t="e">
        <f t="shared" si="18"/>
        <v>#REF!</v>
      </c>
      <c r="AN40" s="569" t="e">
        <f t="shared" si="19"/>
        <v>#REF!</v>
      </c>
      <c r="AO40" s="569" t="e">
        <f t="shared" si="20"/>
        <v>#REF!</v>
      </c>
      <c r="AP40" s="569" t="e">
        <f t="shared" si="21"/>
        <v>#REF!</v>
      </c>
      <c r="AQ40" s="570">
        <v>35</v>
      </c>
      <c r="AR40" s="114" t="e">
        <f t="shared" si="10"/>
        <v>#REF!</v>
      </c>
      <c r="AS40" s="114" t="e">
        <f t="shared" si="11"/>
        <v>#REF!</v>
      </c>
      <c r="AT40" s="114" t="e">
        <f t="shared" si="12"/>
        <v>#REF!</v>
      </c>
      <c r="AU40" s="114" t="e">
        <f t="shared" si="13"/>
        <v>#REF!</v>
      </c>
    </row>
    <row r="41" spans="2:47">
      <c r="B41" s="668">
        <v>36</v>
      </c>
      <c r="C41" s="668"/>
      <c r="D41" s="668"/>
      <c r="E41" s="668"/>
      <c r="F41" s="668"/>
      <c r="G41" s="668" t="e">
        <f t="shared" si="14"/>
        <v>#REF!</v>
      </c>
      <c r="H41" s="668">
        <f t="shared" ref="H41:J56" si="25">D40+H40</f>
        <v>209</v>
      </c>
      <c r="I41" s="668">
        <f t="shared" si="25"/>
        <v>25</v>
      </c>
      <c r="J41" s="668">
        <f t="shared" si="25"/>
        <v>4</v>
      </c>
      <c r="K41" s="668">
        <f t="shared" si="22"/>
        <v>238</v>
      </c>
      <c r="L41" s="669" t="e">
        <f>IF(K41&gt;200,#REF!,IF('FCL3aVR&gt;0'!K41&gt;150,#REF!,IF(K41&gt;100,#REF!,IF('FCL3aVR&gt;0'!K41&gt;50,#REF!,#REF!))))*K41*$E$1</f>
        <v>#REF!</v>
      </c>
      <c r="M41" s="669" t="e">
        <f>IF(H41&gt;200,#REF!,IF('FCL3aVR&gt;0'!H41&gt;150,#REF!,IF(H41&gt;100,#REF!,IF('FCL3aVR&gt;0'!H41&gt;50,#REF!,#REF!))))*H41*$E$1</f>
        <v>#REF!</v>
      </c>
      <c r="N41" s="669" t="e">
        <f>IF(I41&gt;200,#REF!,IF('FCL3aVR&gt;0'!I41&gt;150,#REF!,IF(I41&gt;100,#REF!,IF('FCL3aVR&gt;0'!I41&gt;50,#REF!,#REF!))))*I41*$E$1</f>
        <v>#REF!</v>
      </c>
      <c r="O41" s="669" t="e">
        <f>IF(J41&gt;200,#REF!,IF('FCL3aVR&gt;0'!J41&gt;150,#REF!,IF(J41&gt;100,#REF!,IF('FCL3aVR&gt;0'!J41&gt;50,#REF!,#REF!))))*J41*$E$1</f>
        <v>#REF!</v>
      </c>
      <c r="P41" s="669">
        <f>+IF(K41&gt;200,S_!$F$5,IF('FCL3aVR&gt;0'!K41&gt;150,S_!#REF!,IF('FCL3aVR&gt;0'!K41&gt;100,S_!#REF!,IF('FCL3aVR&gt;0'!K41&gt;50,S_!#REF!,S_!#REF!))))*K41*$E$1</f>
        <v>0</v>
      </c>
      <c r="Q41" s="669" t="e">
        <f>(H41*S_!#REF!+S_!#REF!*'FCL3aVR&gt;0'!J41+'FCL3aVR&gt;0'!I41*S_!#REF!)*$E$1</f>
        <v>#REF!</v>
      </c>
      <c r="R41" s="669"/>
      <c r="S41" s="669"/>
      <c r="T41" s="669"/>
      <c r="U41" s="669" t="e">
        <f>IF(H41&gt;200,#REF!,IF('FCL3aVR&gt;0'!H41&gt;150,#REF!,IF('FCL3aVR&gt;0'!H41&gt;100,#REF!,IF('FCL3aVR&gt;0'!H41&gt;50,#REF!,#REF!))))*H41</f>
        <v>#REF!</v>
      </c>
      <c r="V41" s="669" t="e">
        <f>IF(I41&gt;200,#REF!,IF('FCL3aVR&gt;0'!I41&gt;150,#REF!,IF('FCL3aVR&gt;0'!I41&gt;100,#REF!,IF('FCL3aVR&gt;0'!I41&gt;50,#REF!,#REF!))))*I41</f>
        <v>#REF!</v>
      </c>
      <c r="W41" s="669" t="e">
        <f>IF(J41&gt;200,#REF!,IF('FCL3aVR&gt;0'!J41&gt;150,#REF!,IF('FCL3aVR&gt;0'!J41&gt;100,#REF!,IF('FCL3aVR&gt;0'!J41&gt;50,#REF!,#REF!))))*J41</f>
        <v>#REF!</v>
      </c>
      <c r="X41" s="669" t="e">
        <f>IF(H41&gt;200,#REF!,IF('FCL3aVR&gt;0'!H41&gt;150,#REF!,IF('FCL3aVR&gt;0'!H41&gt;100,#REF!,IF('FCL3aVR&gt;0'!H41&gt;50,#REF!,#REF!))))*H41</f>
        <v>#REF!</v>
      </c>
      <c r="Y41" s="669" t="e">
        <f>IF(I41&gt;200,#REF!,IF('FCL3aVR&gt;0'!I41&gt;150,#REF!,IF('FCL3aVR&gt;0'!I41&gt;100,#REF!,IF('FCL3aVR&gt;0'!I41&gt;50,#REF!,#REF!))))*I41</f>
        <v>#REF!</v>
      </c>
      <c r="Z41" s="669" t="e">
        <f>IF(J41&gt;200,#REF!,IF('FCL3aVR&gt;0'!J41&gt;150,#REF!,IF('FCL3aVR&gt;0'!J41&gt;100,#REF!,IF('FCL3aVR&gt;0'!J41&gt;50,#REF!,#REF!))))*J41</f>
        <v>#REF!</v>
      </c>
      <c r="AA41" s="669" t="e">
        <f t="shared" si="0"/>
        <v>#REF!</v>
      </c>
      <c r="AB41" s="669">
        <f t="shared" si="1"/>
        <v>0</v>
      </c>
      <c r="AC41" s="669" t="e">
        <f t="shared" si="2"/>
        <v>#REF!</v>
      </c>
      <c r="AD41" s="669" t="e">
        <f t="shared" si="15"/>
        <v>#REF!</v>
      </c>
      <c r="AE41" s="569" t="e">
        <f t="shared" si="3"/>
        <v>#REF!</v>
      </c>
      <c r="AF41" s="669">
        <f t="shared" si="4"/>
        <v>0</v>
      </c>
      <c r="AG41" s="669" t="e">
        <f t="shared" si="5"/>
        <v>#REF!</v>
      </c>
      <c r="AH41" s="669" t="e">
        <f t="shared" si="16"/>
        <v>#REF!</v>
      </c>
      <c r="AI41" s="569" t="e">
        <f t="shared" si="6"/>
        <v>#REF!</v>
      </c>
      <c r="AJ41" s="569" t="e">
        <f t="shared" si="7"/>
        <v>#REF!</v>
      </c>
      <c r="AK41" s="569" t="e">
        <f t="shared" si="8"/>
        <v>#REF!</v>
      </c>
      <c r="AL41" s="669" t="e">
        <f t="shared" si="17"/>
        <v>#REF!</v>
      </c>
      <c r="AM41" s="669" t="e">
        <f t="shared" si="18"/>
        <v>#REF!</v>
      </c>
      <c r="AN41" s="669" t="e">
        <f t="shared" si="19"/>
        <v>#REF!</v>
      </c>
      <c r="AO41" s="669" t="e">
        <f t="shared" si="20"/>
        <v>#REF!</v>
      </c>
      <c r="AP41" s="669" t="e">
        <f t="shared" si="21"/>
        <v>#REF!</v>
      </c>
      <c r="AQ41" s="668">
        <v>36</v>
      </c>
      <c r="AR41" s="114" t="e">
        <f t="shared" si="10"/>
        <v>#REF!</v>
      </c>
      <c r="AS41" s="114" t="e">
        <f t="shared" si="11"/>
        <v>#REF!</v>
      </c>
      <c r="AT41" s="114" t="e">
        <f t="shared" si="12"/>
        <v>#REF!</v>
      </c>
      <c r="AU41" s="114" t="e">
        <f t="shared" si="13"/>
        <v>#REF!</v>
      </c>
    </row>
    <row r="42" spans="2:47">
      <c r="B42" s="570">
        <v>37</v>
      </c>
      <c r="C42" s="570"/>
      <c r="D42" s="570"/>
      <c r="E42" s="570"/>
      <c r="F42" s="570"/>
      <c r="G42" s="570" t="e">
        <f t="shared" si="14"/>
        <v>#REF!</v>
      </c>
      <c r="H42" s="570">
        <f t="shared" si="25"/>
        <v>209</v>
      </c>
      <c r="I42" s="570">
        <f t="shared" si="25"/>
        <v>25</v>
      </c>
      <c r="J42" s="570">
        <f t="shared" si="25"/>
        <v>4</v>
      </c>
      <c r="K42" s="570">
        <f t="shared" si="22"/>
        <v>238</v>
      </c>
      <c r="L42" s="569" t="e">
        <f>IF(K42&gt;200,#REF!,IF('FCL3aVR&gt;0'!K42&gt;150,#REF!,IF(K42&gt;100,#REF!,IF('FCL3aVR&gt;0'!K42&gt;50,#REF!,#REF!))))*K42*$E$1</f>
        <v>#REF!</v>
      </c>
      <c r="M42" s="569" t="e">
        <f>IF(H42&gt;200,#REF!,IF('FCL3aVR&gt;0'!H42&gt;150,#REF!,IF(H42&gt;100,#REF!,IF('FCL3aVR&gt;0'!H42&gt;50,#REF!,#REF!))))*H42*$E$1</f>
        <v>#REF!</v>
      </c>
      <c r="N42" s="569" t="e">
        <f>IF(I42&gt;200,#REF!,IF('FCL3aVR&gt;0'!I42&gt;150,#REF!,IF(I42&gt;100,#REF!,IF('FCL3aVR&gt;0'!I42&gt;50,#REF!,#REF!))))*I42*$E$1</f>
        <v>#REF!</v>
      </c>
      <c r="O42" s="569" t="e">
        <f>IF(J42&gt;200,#REF!,IF('FCL3aVR&gt;0'!J42&gt;150,#REF!,IF(J42&gt;100,#REF!,IF('FCL3aVR&gt;0'!J42&gt;50,#REF!,#REF!))))*J42*$E$1</f>
        <v>#REF!</v>
      </c>
      <c r="P42" s="569">
        <f>+IF(K42&gt;200,S_!$F$5,IF('FCL3aVR&gt;0'!K42&gt;150,S_!#REF!,IF('FCL3aVR&gt;0'!K42&gt;100,S_!#REF!,IF('FCL3aVR&gt;0'!K42&gt;50,S_!#REF!,S_!#REF!))))*K42*$E$1</f>
        <v>0</v>
      </c>
      <c r="Q42" s="569" t="e">
        <f>(H42*S_!#REF!+S_!#REF!*'FCL3aVR&gt;0'!J42+'FCL3aVR&gt;0'!I42*S_!#REF!)*$E$1</f>
        <v>#REF!</v>
      </c>
      <c r="R42" s="569"/>
      <c r="S42" s="569"/>
      <c r="T42" s="569"/>
      <c r="U42" s="569" t="e">
        <f>IF($H42&gt;200,#REF!,IF('FCL3aVR&gt;0'!$H42&gt;150,#REF!,IF('FCL3aVR&gt;0'!$H42&gt;100,#REF!,IF('FCL3aVR&gt;0'!$H42&gt;50,#REF!,#REF!))))*$H42</f>
        <v>#REF!</v>
      </c>
      <c r="V42" s="569" t="e">
        <f>IF(I42&gt;200,#REF!,IF('FCL3aVR&gt;0'!I42&gt;150,#REF!,IF('FCL3aVR&gt;0'!I42&gt;100,#REF!,IF('FCL3aVR&gt;0'!I42&gt;50,#REF!,#REF!))))*I42</f>
        <v>#REF!</v>
      </c>
      <c r="W42" s="569" t="e">
        <f>IF(J42&gt;200,#REF!,IF('FCL3aVR&gt;0'!J42&gt;150,#REF!,IF('FCL3aVR&gt;0'!J42&gt;100,#REF!,IF('FCL3aVR&gt;0'!J42&gt;50,#REF!,#REF!))))*J42</f>
        <v>#REF!</v>
      </c>
      <c r="X42" s="569" t="e">
        <f>IF(H42&gt;200,#REF!,IF('FCL3aVR&gt;0'!H42&gt;150,#REF!,IF('FCL3aVR&gt;0'!H42&gt;100,#REF!,IF('FCL3aVR&gt;0'!H42&gt;50,#REF!,#REF!))))*H42</f>
        <v>#REF!</v>
      </c>
      <c r="Y42" s="569" t="e">
        <f>IF(I42&gt;200,#REF!,IF('FCL3aVR&gt;0'!I42&gt;150,#REF!,IF('FCL3aVR&gt;0'!I42&gt;100,#REF!,IF('FCL3aVR&gt;0'!I42&gt;50,#REF!,#REF!))))*I42</f>
        <v>#REF!</v>
      </c>
      <c r="Z42" s="569" t="e">
        <f>IF(J42&gt;200,#REF!,IF('FCL3aVR&gt;0'!J42&gt;150,#REF!,IF('FCL3aVR&gt;0'!J42&gt;100,#REF!,IF('FCL3aVR&gt;0'!J42&gt;50,#REF!,#REF!))))*J42</f>
        <v>#REF!</v>
      </c>
      <c r="AA42" s="569" t="e">
        <f>W42+V42+U42</f>
        <v>#REF!</v>
      </c>
      <c r="AB42" s="569">
        <f t="shared" si="1"/>
        <v>0</v>
      </c>
      <c r="AC42" s="569" t="e">
        <f>AA42-AB42</f>
        <v>#REF!</v>
      </c>
      <c r="AD42" s="671" t="e">
        <f t="shared" si="15"/>
        <v>#REF!</v>
      </c>
      <c r="AE42" s="569" t="e">
        <f t="shared" si="3"/>
        <v>#REF!</v>
      </c>
      <c r="AF42" s="569">
        <f t="shared" si="4"/>
        <v>0</v>
      </c>
      <c r="AG42" s="569" t="e">
        <f t="shared" si="5"/>
        <v>#REF!</v>
      </c>
      <c r="AH42" s="671" t="e">
        <f t="shared" si="16"/>
        <v>#REF!</v>
      </c>
      <c r="AI42" s="569" t="e">
        <f t="shared" si="6"/>
        <v>#REF!</v>
      </c>
      <c r="AJ42" s="569" t="e">
        <f t="shared" si="7"/>
        <v>#REF!</v>
      </c>
      <c r="AK42" s="569" t="e">
        <f t="shared" si="8"/>
        <v>#REF!</v>
      </c>
      <c r="AL42" s="569" t="e">
        <f t="shared" si="17"/>
        <v>#REF!</v>
      </c>
      <c r="AM42" s="569" t="e">
        <f t="shared" si="18"/>
        <v>#REF!</v>
      </c>
      <c r="AN42" s="569" t="e">
        <f t="shared" si="19"/>
        <v>#REF!</v>
      </c>
      <c r="AO42" s="569" t="e">
        <f t="shared" si="20"/>
        <v>#REF!</v>
      </c>
      <c r="AP42" s="569" t="e">
        <f t="shared" si="21"/>
        <v>#REF!</v>
      </c>
      <c r="AQ42" s="570">
        <v>37</v>
      </c>
      <c r="AR42" s="114" t="e">
        <f t="shared" si="10"/>
        <v>#REF!</v>
      </c>
      <c r="AS42" s="114" t="e">
        <f t="shared" si="11"/>
        <v>#REF!</v>
      </c>
      <c r="AT42" s="114" t="e">
        <f t="shared" si="12"/>
        <v>#REF!</v>
      </c>
      <c r="AU42" s="114" t="e">
        <f t="shared" si="13"/>
        <v>#REF!</v>
      </c>
    </row>
    <row r="43" spans="2:47">
      <c r="B43" s="570">
        <v>38</v>
      </c>
      <c r="C43" s="570"/>
      <c r="D43" s="570"/>
      <c r="E43" s="570"/>
      <c r="F43" s="570"/>
      <c r="G43" s="570" t="e">
        <f t="shared" si="14"/>
        <v>#REF!</v>
      </c>
      <c r="H43" s="570">
        <f t="shared" si="25"/>
        <v>209</v>
      </c>
      <c r="I43" s="570">
        <f t="shared" si="25"/>
        <v>25</v>
      </c>
      <c r="J43" s="570">
        <f t="shared" si="25"/>
        <v>4</v>
      </c>
      <c r="K43" s="570">
        <f t="shared" si="22"/>
        <v>238</v>
      </c>
      <c r="L43" s="569" t="e">
        <f>IF(K43&gt;200,#REF!,IF('FCL3aVR&gt;0'!K43&gt;150,#REF!,IF(K43&gt;100,#REF!,IF('FCL3aVR&gt;0'!K43&gt;50,#REF!,#REF!))))*K43*$E$1</f>
        <v>#REF!</v>
      </c>
      <c r="M43" s="569" t="e">
        <f>IF(H43&gt;200,#REF!,IF('FCL3aVR&gt;0'!H43&gt;150,#REF!,IF(H43&gt;100,#REF!,IF('FCL3aVR&gt;0'!H43&gt;50,#REF!,#REF!))))*H43*$E$1</f>
        <v>#REF!</v>
      </c>
      <c r="N43" s="569" t="e">
        <f>IF(I43&gt;200,#REF!,IF('FCL3aVR&gt;0'!I43&gt;150,#REF!,IF(I43&gt;100,#REF!,IF('FCL3aVR&gt;0'!I43&gt;50,#REF!,#REF!))))*I43*$E$1</f>
        <v>#REF!</v>
      </c>
      <c r="O43" s="569" t="e">
        <f>IF(J43&gt;200,#REF!,IF('FCL3aVR&gt;0'!J43&gt;150,#REF!,IF(J43&gt;100,#REF!,IF('FCL3aVR&gt;0'!J43&gt;50,#REF!,#REF!))))*J43*$E$1</f>
        <v>#REF!</v>
      </c>
      <c r="P43" s="569">
        <f>+IF(K43&gt;200,S_!$F$5,IF('FCL3aVR&gt;0'!K43&gt;150,S_!#REF!,IF('FCL3aVR&gt;0'!K43&gt;100,S_!#REF!,IF('FCL3aVR&gt;0'!K43&gt;50,S_!#REF!,S_!#REF!))))*K43*$E$1</f>
        <v>0</v>
      </c>
      <c r="Q43" s="569" t="e">
        <f>(H43*S_!#REF!+S_!#REF!*'FCL3aVR&gt;0'!J43+'FCL3aVR&gt;0'!I43*S_!#REF!)*$E$1</f>
        <v>#REF!</v>
      </c>
      <c r="R43" s="569"/>
      <c r="S43" s="569"/>
      <c r="T43" s="569"/>
      <c r="U43" s="569"/>
      <c r="V43" s="569"/>
      <c r="W43" s="569"/>
      <c r="X43" s="569"/>
      <c r="Y43" s="569"/>
      <c r="Z43" s="569"/>
      <c r="AA43" s="569">
        <f t="shared" si="0"/>
        <v>0</v>
      </c>
      <c r="AB43" s="569">
        <f t="shared" si="1"/>
        <v>0</v>
      </c>
      <c r="AC43" s="569">
        <f t="shared" si="2"/>
        <v>0</v>
      </c>
      <c r="AD43" s="671" t="e">
        <f t="shared" si="15"/>
        <v>#REF!</v>
      </c>
      <c r="AE43" s="569">
        <f t="shared" si="3"/>
        <v>0</v>
      </c>
      <c r="AF43" s="569">
        <f t="shared" si="4"/>
        <v>0</v>
      </c>
      <c r="AG43" s="569">
        <f t="shared" si="5"/>
        <v>0</v>
      </c>
      <c r="AH43" s="671" t="e">
        <f t="shared" si="16"/>
        <v>#REF!</v>
      </c>
      <c r="AI43" s="569" t="e">
        <f t="shared" si="6"/>
        <v>#REF!</v>
      </c>
      <c r="AJ43" s="569" t="e">
        <f t="shared" si="7"/>
        <v>#REF!</v>
      </c>
      <c r="AK43" s="569" t="e">
        <f t="shared" si="8"/>
        <v>#REF!</v>
      </c>
      <c r="AL43" s="569" t="e">
        <f t="shared" si="17"/>
        <v>#REF!</v>
      </c>
      <c r="AM43" s="569" t="e">
        <f t="shared" si="18"/>
        <v>#REF!</v>
      </c>
      <c r="AN43" s="569" t="e">
        <f t="shared" si="19"/>
        <v>#REF!</v>
      </c>
      <c r="AO43" s="569" t="e">
        <f t="shared" si="20"/>
        <v>#REF!</v>
      </c>
      <c r="AP43" s="569" t="e">
        <f t="shared" si="21"/>
        <v>#REF!</v>
      </c>
      <c r="AQ43" s="570">
        <v>38</v>
      </c>
      <c r="AR43" s="114" t="e">
        <f t="shared" si="10"/>
        <v>#REF!</v>
      </c>
      <c r="AS43" s="114" t="e">
        <f t="shared" si="11"/>
        <v>#REF!</v>
      </c>
      <c r="AT43" s="114" t="e">
        <f t="shared" si="12"/>
        <v>#REF!</v>
      </c>
      <c r="AU43" s="114" t="e">
        <f t="shared" si="13"/>
        <v>#REF!</v>
      </c>
    </row>
    <row r="44" spans="2:47">
      <c r="B44" s="570">
        <v>39</v>
      </c>
      <c r="C44" s="570"/>
      <c r="D44" s="570"/>
      <c r="E44" s="570"/>
      <c r="F44" s="570"/>
      <c r="G44" s="570" t="e">
        <f t="shared" si="14"/>
        <v>#REF!</v>
      </c>
      <c r="H44" s="570">
        <f t="shared" si="25"/>
        <v>209</v>
      </c>
      <c r="I44" s="570">
        <f t="shared" si="25"/>
        <v>25</v>
      </c>
      <c r="J44" s="570">
        <f t="shared" si="25"/>
        <v>4</v>
      </c>
      <c r="K44" s="570">
        <f t="shared" si="22"/>
        <v>238</v>
      </c>
      <c r="L44" s="569" t="e">
        <f>IF(K44&gt;200,#REF!,IF('FCL3aVR&gt;0'!K44&gt;150,#REF!,IF(K44&gt;100,#REF!,IF('FCL3aVR&gt;0'!K44&gt;50,#REF!,#REF!))))*K44*$E$1</f>
        <v>#REF!</v>
      </c>
      <c r="M44" s="569" t="e">
        <f>IF(H44&gt;200,#REF!,IF('FCL3aVR&gt;0'!H44&gt;150,#REF!,IF(H44&gt;100,#REF!,IF('FCL3aVR&gt;0'!H44&gt;50,#REF!,#REF!))))*H44*$E$1</f>
        <v>#REF!</v>
      </c>
      <c r="N44" s="569" t="e">
        <f>IF(I44&gt;200,#REF!,IF('FCL3aVR&gt;0'!I44&gt;150,#REF!,IF(I44&gt;100,#REF!,IF('FCL3aVR&gt;0'!I44&gt;50,#REF!,#REF!))))*I44*$E$1</f>
        <v>#REF!</v>
      </c>
      <c r="O44" s="569" t="e">
        <f>IF(J44&gt;200,#REF!,IF('FCL3aVR&gt;0'!J44&gt;150,#REF!,IF(J44&gt;100,#REF!,IF('FCL3aVR&gt;0'!J44&gt;50,#REF!,#REF!))))*J44*$E$1</f>
        <v>#REF!</v>
      </c>
      <c r="P44" s="569">
        <f>+IF(K44&gt;200,S_!$F$5,IF('FCL3aVR&gt;0'!K44&gt;150,S_!#REF!,IF('FCL3aVR&gt;0'!K44&gt;100,S_!#REF!,IF('FCL3aVR&gt;0'!K44&gt;50,S_!#REF!,S_!#REF!))))*K44*$E$1</f>
        <v>0</v>
      </c>
      <c r="Q44" s="569" t="e">
        <f>(H44*S_!#REF!+S_!#REF!*'FCL3aVR&gt;0'!J44+'FCL3aVR&gt;0'!I44*S_!#REF!)*$E$1</f>
        <v>#REF!</v>
      </c>
      <c r="R44" s="569"/>
      <c r="S44" s="569"/>
      <c r="T44" s="569"/>
      <c r="U44" s="569"/>
      <c r="V44" s="569"/>
      <c r="W44" s="569"/>
      <c r="X44" s="569"/>
      <c r="Y44" s="569"/>
      <c r="Z44" s="569"/>
      <c r="AA44" s="569">
        <f t="shared" si="0"/>
        <v>0</v>
      </c>
      <c r="AB44" s="569">
        <f t="shared" si="1"/>
        <v>0</v>
      </c>
      <c r="AC44" s="569">
        <f t="shared" si="2"/>
        <v>0</v>
      </c>
      <c r="AD44" s="671" t="e">
        <f t="shared" si="15"/>
        <v>#REF!</v>
      </c>
      <c r="AE44" s="569">
        <f t="shared" si="3"/>
        <v>0</v>
      </c>
      <c r="AF44" s="569">
        <f t="shared" si="4"/>
        <v>0</v>
      </c>
      <c r="AG44" s="569">
        <f t="shared" si="5"/>
        <v>0</v>
      </c>
      <c r="AH44" s="671" t="e">
        <f t="shared" si="16"/>
        <v>#REF!</v>
      </c>
      <c r="AI44" s="569" t="e">
        <f t="shared" si="6"/>
        <v>#REF!</v>
      </c>
      <c r="AJ44" s="569" t="e">
        <f t="shared" si="7"/>
        <v>#REF!</v>
      </c>
      <c r="AK44" s="569" t="e">
        <f t="shared" si="8"/>
        <v>#REF!</v>
      </c>
      <c r="AL44" s="569" t="e">
        <f t="shared" si="17"/>
        <v>#REF!</v>
      </c>
      <c r="AM44" s="569" t="e">
        <f t="shared" si="18"/>
        <v>#REF!</v>
      </c>
      <c r="AN44" s="569" t="e">
        <f t="shared" si="19"/>
        <v>#REF!</v>
      </c>
      <c r="AO44" s="569" t="e">
        <f t="shared" si="20"/>
        <v>#REF!</v>
      </c>
      <c r="AP44" s="569" t="e">
        <f t="shared" si="21"/>
        <v>#REF!</v>
      </c>
      <c r="AQ44" s="570">
        <v>39</v>
      </c>
      <c r="AR44" s="114" t="e">
        <f t="shared" si="10"/>
        <v>#REF!</v>
      </c>
      <c r="AS44" s="114" t="e">
        <f t="shared" si="11"/>
        <v>#REF!</v>
      </c>
      <c r="AT44" s="114" t="e">
        <f t="shared" si="12"/>
        <v>#REF!</v>
      </c>
      <c r="AU44" s="114" t="e">
        <f t="shared" si="13"/>
        <v>#REF!</v>
      </c>
    </row>
    <row r="45" spans="2:47">
      <c r="B45" s="570">
        <v>40</v>
      </c>
      <c r="C45" s="570"/>
      <c r="D45" s="570"/>
      <c r="E45" s="570"/>
      <c r="F45" s="570"/>
      <c r="G45" s="570" t="e">
        <f t="shared" si="14"/>
        <v>#REF!</v>
      </c>
      <c r="H45" s="570">
        <f t="shared" si="25"/>
        <v>209</v>
      </c>
      <c r="I45" s="570">
        <f t="shared" si="25"/>
        <v>25</v>
      </c>
      <c r="J45" s="570">
        <f t="shared" si="25"/>
        <v>4</v>
      </c>
      <c r="K45" s="570">
        <f t="shared" si="22"/>
        <v>238</v>
      </c>
      <c r="L45" s="569" t="e">
        <f>IF(K45&gt;200,#REF!,IF('FCL3aVR&gt;0'!K45&gt;150,#REF!,IF(K45&gt;100,#REF!,IF('FCL3aVR&gt;0'!K45&gt;50,#REF!,#REF!))))*K45*$E$1</f>
        <v>#REF!</v>
      </c>
      <c r="M45" s="569" t="e">
        <f>IF(H45&gt;200,#REF!,IF('FCL3aVR&gt;0'!H45&gt;150,#REF!,IF(H45&gt;100,#REF!,IF('FCL3aVR&gt;0'!H45&gt;50,#REF!,#REF!))))*H45*$E$1</f>
        <v>#REF!</v>
      </c>
      <c r="N45" s="569" t="e">
        <f>IF(I45&gt;200,#REF!,IF('FCL3aVR&gt;0'!I45&gt;150,#REF!,IF(I45&gt;100,#REF!,IF('FCL3aVR&gt;0'!I45&gt;50,#REF!,#REF!))))*I45*$E$1</f>
        <v>#REF!</v>
      </c>
      <c r="O45" s="569" t="e">
        <f>IF(J45&gt;200,#REF!,IF('FCL3aVR&gt;0'!J45&gt;150,#REF!,IF(J45&gt;100,#REF!,IF('FCL3aVR&gt;0'!J45&gt;50,#REF!,#REF!))))*J45*$E$1</f>
        <v>#REF!</v>
      </c>
      <c r="P45" s="569">
        <f>+IF(K45&gt;200,S_!$F$5,IF('FCL3aVR&gt;0'!K45&gt;150,S_!#REF!,IF('FCL3aVR&gt;0'!K45&gt;100,S_!#REF!,IF('FCL3aVR&gt;0'!K45&gt;50,S_!#REF!,S_!#REF!))))*K45*$E$1</f>
        <v>0</v>
      </c>
      <c r="Q45" s="569" t="e">
        <f>(H45*S_!#REF!+S_!#REF!*'FCL3aVR&gt;0'!J45+'FCL3aVR&gt;0'!I45*S_!#REF!)*$E$1</f>
        <v>#REF!</v>
      </c>
      <c r="R45" s="569"/>
      <c r="S45" s="569"/>
      <c r="T45" s="569"/>
      <c r="U45" s="569"/>
      <c r="V45" s="569"/>
      <c r="W45" s="569"/>
      <c r="X45" s="569"/>
      <c r="Y45" s="569"/>
      <c r="Z45" s="569"/>
      <c r="AA45" s="569">
        <f t="shared" si="0"/>
        <v>0</v>
      </c>
      <c r="AB45" s="569">
        <f t="shared" si="1"/>
        <v>0</v>
      </c>
      <c r="AC45" s="569">
        <f t="shared" si="2"/>
        <v>0</v>
      </c>
      <c r="AD45" s="671" t="e">
        <f t="shared" si="15"/>
        <v>#REF!</v>
      </c>
      <c r="AE45" s="569">
        <f t="shared" si="3"/>
        <v>0</v>
      </c>
      <c r="AF45" s="569">
        <f t="shared" si="4"/>
        <v>0</v>
      </c>
      <c r="AG45" s="569">
        <f t="shared" si="5"/>
        <v>0</v>
      </c>
      <c r="AH45" s="671" t="e">
        <f t="shared" si="16"/>
        <v>#REF!</v>
      </c>
      <c r="AI45" s="569" t="e">
        <f t="shared" si="6"/>
        <v>#REF!</v>
      </c>
      <c r="AJ45" s="569" t="e">
        <f t="shared" si="7"/>
        <v>#REF!</v>
      </c>
      <c r="AK45" s="569" t="e">
        <f t="shared" si="8"/>
        <v>#REF!</v>
      </c>
      <c r="AL45" s="569" t="e">
        <f t="shared" si="17"/>
        <v>#REF!</v>
      </c>
      <c r="AM45" s="569" t="e">
        <f t="shared" si="18"/>
        <v>#REF!</v>
      </c>
      <c r="AN45" s="569" t="e">
        <f t="shared" si="19"/>
        <v>#REF!</v>
      </c>
      <c r="AO45" s="569" t="e">
        <f t="shared" si="20"/>
        <v>#REF!</v>
      </c>
      <c r="AP45" s="569" t="e">
        <f t="shared" si="21"/>
        <v>#REF!</v>
      </c>
      <c r="AQ45" s="570">
        <v>40</v>
      </c>
      <c r="AR45" s="114" t="e">
        <f t="shared" si="10"/>
        <v>#REF!</v>
      </c>
      <c r="AS45" s="114" t="e">
        <f t="shared" si="11"/>
        <v>#REF!</v>
      </c>
      <c r="AT45" s="114" t="e">
        <f t="shared" si="12"/>
        <v>#REF!</v>
      </c>
      <c r="AU45" s="114" t="e">
        <f t="shared" si="13"/>
        <v>#REF!</v>
      </c>
    </row>
    <row r="46" spans="2:47">
      <c r="B46" s="570">
        <v>41</v>
      </c>
      <c r="C46" s="570"/>
      <c r="D46" s="570"/>
      <c r="E46" s="570"/>
      <c r="F46" s="570"/>
      <c r="G46" s="570" t="e">
        <f t="shared" si="14"/>
        <v>#REF!</v>
      </c>
      <c r="H46" s="570">
        <f t="shared" si="25"/>
        <v>209</v>
      </c>
      <c r="I46" s="570">
        <f t="shared" si="25"/>
        <v>25</v>
      </c>
      <c r="J46" s="570">
        <f t="shared" si="25"/>
        <v>4</v>
      </c>
      <c r="K46" s="570">
        <f t="shared" si="22"/>
        <v>238</v>
      </c>
      <c r="L46" s="569" t="e">
        <f>IF(K46&gt;200,#REF!,IF('FCL3aVR&gt;0'!K46&gt;150,#REF!,IF(K46&gt;100,#REF!,IF('FCL3aVR&gt;0'!K46&gt;50,#REF!,#REF!))))*K46*$E$1</f>
        <v>#REF!</v>
      </c>
      <c r="M46" s="569" t="e">
        <f>IF(H46&gt;200,#REF!,IF('FCL3aVR&gt;0'!H46&gt;150,#REF!,IF(H46&gt;100,#REF!,IF('FCL3aVR&gt;0'!H46&gt;50,#REF!,#REF!))))*H46*$E$1</f>
        <v>#REF!</v>
      </c>
      <c r="N46" s="569" t="e">
        <f>IF(I46&gt;200,#REF!,IF('FCL3aVR&gt;0'!I46&gt;150,#REF!,IF(I46&gt;100,#REF!,IF('FCL3aVR&gt;0'!I46&gt;50,#REF!,#REF!))))*I46*$E$1</f>
        <v>#REF!</v>
      </c>
      <c r="O46" s="569" t="e">
        <f>IF(J46&gt;200,#REF!,IF('FCL3aVR&gt;0'!J46&gt;150,#REF!,IF(J46&gt;100,#REF!,IF('FCL3aVR&gt;0'!J46&gt;50,#REF!,#REF!))))*J46*$E$1</f>
        <v>#REF!</v>
      </c>
      <c r="P46" s="569">
        <f>+IF(K46&gt;200,S_!$F$5,IF('FCL3aVR&gt;0'!K46&gt;150,S_!#REF!,IF('FCL3aVR&gt;0'!K46&gt;100,S_!#REF!,IF('FCL3aVR&gt;0'!K46&gt;50,S_!#REF!,S_!#REF!))))*K46*$E$1</f>
        <v>0</v>
      </c>
      <c r="Q46" s="569" t="e">
        <f>(H46*S_!#REF!+S_!#REF!*'FCL3aVR&gt;0'!J46+'FCL3aVR&gt;0'!I46*S_!#REF!)*$E$1</f>
        <v>#REF!</v>
      </c>
      <c r="R46" s="569"/>
      <c r="S46" s="569"/>
      <c r="T46" s="569"/>
      <c r="U46" s="569"/>
      <c r="V46" s="569"/>
      <c r="W46" s="569"/>
      <c r="X46" s="569"/>
      <c r="Y46" s="569"/>
      <c r="Z46" s="569"/>
      <c r="AA46" s="569">
        <f t="shared" si="0"/>
        <v>0</v>
      </c>
      <c r="AB46" s="569">
        <f t="shared" si="1"/>
        <v>0</v>
      </c>
      <c r="AC46" s="569">
        <f t="shared" si="2"/>
        <v>0</v>
      </c>
      <c r="AD46" s="671" t="e">
        <f t="shared" si="15"/>
        <v>#REF!</v>
      </c>
      <c r="AE46" s="569">
        <f t="shared" si="3"/>
        <v>0</v>
      </c>
      <c r="AF46" s="569">
        <f t="shared" si="4"/>
        <v>0</v>
      </c>
      <c r="AG46" s="569">
        <f t="shared" si="5"/>
        <v>0</v>
      </c>
      <c r="AH46" s="671" t="e">
        <f t="shared" si="16"/>
        <v>#REF!</v>
      </c>
      <c r="AI46" s="569" t="e">
        <f t="shared" si="6"/>
        <v>#REF!</v>
      </c>
      <c r="AJ46" s="569" t="e">
        <f t="shared" si="7"/>
        <v>#REF!</v>
      </c>
      <c r="AK46" s="569" t="e">
        <f t="shared" si="8"/>
        <v>#REF!</v>
      </c>
      <c r="AL46" s="569" t="e">
        <f t="shared" si="17"/>
        <v>#REF!</v>
      </c>
      <c r="AM46" s="569" t="e">
        <f t="shared" si="18"/>
        <v>#REF!</v>
      </c>
      <c r="AN46" s="569" t="e">
        <f t="shared" si="19"/>
        <v>#REF!</v>
      </c>
      <c r="AO46" s="569" t="e">
        <f t="shared" si="20"/>
        <v>#REF!</v>
      </c>
      <c r="AP46" s="569" t="e">
        <f t="shared" si="21"/>
        <v>#REF!</v>
      </c>
      <c r="AQ46" s="570">
        <v>41</v>
      </c>
      <c r="AR46" s="114" t="e">
        <f t="shared" si="10"/>
        <v>#REF!</v>
      </c>
      <c r="AS46" s="114" t="e">
        <f t="shared" si="11"/>
        <v>#REF!</v>
      </c>
      <c r="AT46" s="114" t="e">
        <f t="shared" si="12"/>
        <v>#REF!</v>
      </c>
      <c r="AU46" s="114" t="e">
        <f t="shared" si="13"/>
        <v>#REF!</v>
      </c>
    </row>
    <row r="47" spans="2:47">
      <c r="B47" s="570">
        <v>42</v>
      </c>
      <c r="C47" s="570"/>
      <c r="D47" s="570"/>
      <c r="E47" s="570"/>
      <c r="F47" s="570"/>
      <c r="G47" s="570" t="e">
        <f t="shared" si="14"/>
        <v>#REF!</v>
      </c>
      <c r="H47" s="570">
        <f t="shared" si="25"/>
        <v>209</v>
      </c>
      <c r="I47" s="570">
        <f t="shared" si="25"/>
        <v>25</v>
      </c>
      <c r="J47" s="570">
        <f t="shared" si="25"/>
        <v>4</v>
      </c>
      <c r="K47" s="570">
        <f t="shared" si="22"/>
        <v>238</v>
      </c>
      <c r="L47" s="569" t="e">
        <f>IF(K47&gt;200,#REF!,IF('FCL3aVR&gt;0'!K47&gt;150,#REF!,IF(K47&gt;100,#REF!,IF('FCL3aVR&gt;0'!K47&gt;50,#REF!,#REF!))))*K47*$E$1</f>
        <v>#REF!</v>
      </c>
      <c r="M47" s="569" t="e">
        <f>IF(H47&gt;200,#REF!,IF('FCL3aVR&gt;0'!H47&gt;150,#REF!,IF(H47&gt;100,#REF!,IF('FCL3aVR&gt;0'!H47&gt;50,#REF!,#REF!))))*H47*$E$1</f>
        <v>#REF!</v>
      </c>
      <c r="N47" s="569" t="e">
        <f>IF(I47&gt;200,#REF!,IF('FCL3aVR&gt;0'!I47&gt;150,#REF!,IF(I47&gt;100,#REF!,IF('FCL3aVR&gt;0'!I47&gt;50,#REF!,#REF!))))*I47*$E$1</f>
        <v>#REF!</v>
      </c>
      <c r="O47" s="569" t="e">
        <f>IF(J47&gt;200,#REF!,IF('FCL3aVR&gt;0'!J47&gt;150,#REF!,IF(J47&gt;100,#REF!,IF('FCL3aVR&gt;0'!J47&gt;50,#REF!,#REF!))))*J47*$E$1</f>
        <v>#REF!</v>
      </c>
      <c r="P47" s="569">
        <f>+IF(K47&gt;200,S_!$F$5,IF('FCL3aVR&gt;0'!K47&gt;150,S_!#REF!,IF('FCL3aVR&gt;0'!K47&gt;100,S_!#REF!,IF('FCL3aVR&gt;0'!K47&gt;50,S_!#REF!,S_!#REF!))))*K47*$E$1</f>
        <v>0</v>
      </c>
      <c r="Q47" s="569" t="e">
        <f>(H47*S_!#REF!+S_!#REF!*'FCL3aVR&gt;0'!J47+'FCL3aVR&gt;0'!I47*S_!#REF!)*$E$1</f>
        <v>#REF!</v>
      </c>
      <c r="R47" s="569"/>
      <c r="S47" s="569"/>
      <c r="T47" s="569"/>
      <c r="U47" s="569"/>
      <c r="V47" s="569"/>
      <c r="W47" s="569"/>
      <c r="X47" s="569"/>
      <c r="Y47" s="569"/>
      <c r="Z47" s="569"/>
      <c r="AA47" s="569">
        <f t="shared" si="0"/>
        <v>0</v>
      </c>
      <c r="AB47" s="569">
        <f t="shared" si="1"/>
        <v>0</v>
      </c>
      <c r="AC47" s="569">
        <f t="shared" si="2"/>
        <v>0</v>
      </c>
      <c r="AD47" s="671" t="e">
        <f t="shared" si="15"/>
        <v>#REF!</v>
      </c>
      <c r="AE47" s="569">
        <f t="shared" si="3"/>
        <v>0</v>
      </c>
      <c r="AF47" s="569">
        <f t="shared" si="4"/>
        <v>0</v>
      </c>
      <c r="AG47" s="569">
        <f t="shared" si="5"/>
        <v>0</v>
      </c>
      <c r="AH47" s="671" t="e">
        <f t="shared" si="16"/>
        <v>#REF!</v>
      </c>
      <c r="AI47" s="569" t="e">
        <f t="shared" si="6"/>
        <v>#REF!</v>
      </c>
      <c r="AJ47" s="569" t="e">
        <f t="shared" si="7"/>
        <v>#REF!</v>
      </c>
      <c r="AK47" s="569" t="e">
        <f t="shared" si="8"/>
        <v>#REF!</v>
      </c>
      <c r="AL47" s="569" t="e">
        <f t="shared" si="17"/>
        <v>#REF!</v>
      </c>
      <c r="AM47" s="569" t="e">
        <f t="shared" si="18"/>
        <v>#REF!</v>
      </c>
      <c r="AN47" s="569" t="e">
        <f t="shared" si="19"/>
        <v>#REF!</v>
      </c>
      <c r="AO47" s="569" t="e">
        <f t="shared" si="20"/>
        <v>#REF!</v>
      </c>
      <c r="AP47" s="569" t="e">
        <f t="shared" si="21"/>
        <v>#REF!</v>
      </c>
      <c r="AQ47" s="570">
        <v>42</v>
      </c>
      <c r="AR47" s="114" t="e">
        <f t="shared" si="10"/>
        <v>#REF!</v>
      </c>
      <c r="AS47" s="114" t="e">
        <f t="shared" si="11"/>
        <v>#REF!</v>
      </c>
      <c r="AT47" s="114" t="e">
        <f t="shared" si="12"/>
        <v>#REF!</v>
      </c>
      <c r="AU47" s="114" t="e">
        <f t="shared" si="13"/>
        <v>#REF!</v>
      </c>
    </row>
    <row r="48" spans="2:47">
      <c r="B48" s="570">
        <v>43</v>
      </c>
      <c r="C48" s="570"/>
      <c r="D48" s="570"/>
      <c r="E48" s="570"/>
      <c r="F48" s="570"/>
      <c r="G48" s="570" t="e">
        <f t="shared" si="14"/>
        <v>#REF!</v>
      </c>
      <c r="H48" s="570">
        <f t="shared" si="25"/>
        <v>209</v>
      </c>
      <c r="I48" s="570">
        <f t="shared" si="25"/>
        <v>25</v>
      </c>
      <c r="J48" s="570">
        <f t="shared" si="25"/>
        <v>4</v>
      </c>
      <c r="K48" s="570">
        <f t="shared" si="22"/>
        <v>238</v>
      </c>
      <c r="L48" s="569" t="e">
        <f>IF(K48&gt;200,#REF!,IF('FCL3aVR&gt;0'!K48&gt;150,#REF!,IF(K48&gt;100,#REF!,IF('FCL3aVR&gt;0'!K48&gt;50,#REF!,#REF!))))*K48*$E$1</f>
        <v>#REF!</v>
      </c>
      <c r="M48" s="569" t="e">
        <f>IF(H48&gt;200,#REF!,IF('FCL3aVR&gt;0'!H48&gt;150,#REF!,IF(H48&gt;100,#REF!,IF('FCL3aVR&gt;0'!H48&gt;50,#REF!,#REF!))))*H48*$E$1</f>
        <v>#REF!</v>
      </c>
      <c r="N48" s="569" t="e">
        <f>IF(I48&gt;200,#REF!,IF('FCL3aVR&gt;0'!I48&gt;150,#REF!,IF(I48&gt;100,#REF!,IF('FCL3aVR&gt;0'!I48&gt;50,#REF!,#REF!))))*I48*$E$1</f>
        <v>#REF!</v>
      </c>
      <c r="O48" s="569" t="e">
        <f>IF(J48&gt;200,#REF!,IF('FCL3aVR&gt;0'!J48&gt;150,#REF!,IF(J48&gt;100,#REF!,IF('FCL3aVR&gt;0'!J48&gt;50,#REF!,#REF!))))*J48*$E$1</f>
        <v>#REF!</v>
      </c>
      <c r="P48" s="569">
        <f>+IF(K48&gt;200,S_!$F$5,IF('FCL3aVR&gt;0'!K48&gt;150,S_!#REF!,IF('FCL3aVR&gt;0'!K48&gt;100,S_!#REF!,IF('FCL3aVR&gt;0'!K48&gt;50,S_!#REF!,S_!#REF!))))*K48*$E$1</f>
        <v>0</v>
      </c>
      <c r="Q48" s="569" t="e">
        <f>(H48*S_!#REF!+S_!#REF!*'FCL3aVR&gt;0'!J48+'FCL3aVR&gt;0'!I48*S_!#REF!)*$E$1</f>
        <v>#REF!</v>
      </c>
      <c r="R48" s="569"/>
      <c r="S48" s="569"/>
      <c r="T48" s="569"/>
      <c r="U48" s="569"/>
      <c r="V48" s="569"/>
      <c r="W48" s="569"/>
      <c r="X48" s="569"/>
      <c r="Y48" s="569"/>
      <c r="Z48" s="569"/>
      <c r="AA48" s="569">
        <f t="shared" si="0"/>
        <v>0</v>
      </c>
      <c r="AB48" s="569">
        <f t="shared" si="1"/>
        <v>0</v>
      </c>
      <c r="AC48" s="569">
        <f t="shared" si="2"/>
        <v>0</v>
      </c>
      <c r="AD48" s="671" t="e">
        <f t="shared" si="15"/>
        <v>#REF!</v>
      </c>
      <c r="AE48" s="569">
        <f t="shared" si="3"/>
        <v>0</v>
      </c>
      <c r="AF48" s="569">
        <f t="shared" si="4"/>
        <v>0</v>
      </c>
      <c r="AG48" s="569">
        <f t="shared" si="5"/>
        <v>0</v>
      </c>
      <c r="AH48" s="671" t="e">
        <f t="shared" si="16"/>
        <v>#REF!</v>
      </c>
      <c r="AI48" s="569" t="e">
        <f t="shared" si="6"/>
        <v>#REF!</v>
      </c>
      <c r="AJ48" s="569" t="e">
        <f t="shared" si="7"/>
        <v>#REF!</v>
      </c>
      <c r="AK48" s="569" t="e">
        <f t="shared" si="8"/>
        <v>#REF!</v>
      </c>
      <c r="AL48" s="569" t="e">
        <f t="shared" si="17"/>
        <v>#REF!</v>
      </c>
      <c r="AM48" s="569" t="e">
        <f t="shared" si="18"/>
        <v>#REF!</v>
      </c>
      <c r="AN48" s="569" t="e">
        <f t="shared" si="19"/>
        <v>#REF!</v>
      </c>
      <c r="AO48" s="569" t="e">
        <f t="shared" si="20"/>
        <v>#REF!</v>
      </c>
      <c r="AP48" s="569" t="e">
        <f t="shared" si="21"/>
        <v>#REF!</v>
      </c>
      <c r="AQ48" s="570">
        <v>43</v>
      </c>
      <c r="AR48" s="114" t="e">
        <f t="shared" si="10"/>
        <v>#REF!</v>
      </c>
      <c r="AS48" s="114" t="e">
        <f t="shared" si="11"/>
        <v>#REF!</v>
      </c>
      <c r="AT48" s="114" t="e">
        <f t="shared" si="12"/>
        <v>#REF!</v>
      </c>
      <c r="AU48" s="114" t="e">
        <f t="shared" si="13"/>
        <v>#REF!</v>
      </c>
    </row>
    <row r="49" spans="2:47">
      <c r="B49" s="570">
        <v>44</v>
      </c>
      <c r="C49" s="570"/>
      <c r="D49" s="570"/>
      <c r="E49" s="570"/>
      <c r="F49" s="570"/>
      <c r="G49" s="570" t="e">
        <f t="shared" si="14"/>
        <v>#REF!</v>
      </c>
      <c r="H49" s="570">
        <f t="shared" si="25"/>
        <v>209</v>
      </c>
      <c r="I49" s="570">
        <f t="shared" si="25"/>
        <v>25</v>
      </c>
      <c r="J49" s="570">
        <f t="shared" si="25"/>
        <v>4</v>
      </c>
      <c r="K49" s="570">
        <f t="shared" si="22"/>
        <v>238</v>
      </c>
      <c r="L49" s="569" t="e">
        <f>IF(K49&gt;200,#REF!,IF('FCL3aVR&gt;0'!K49&gt;150,#REF!,IF(K49&gt;100,#REF!,IF('FCL3aVR&gt;0'!K49&gt;50,#REF!,#REF!))))*K49*$E$1</f>
        <v>#REF!</v>
      </c>
      <c r="M49" s="569" t="e">
        <f>IF(H49&gt;200,#REF!,IF('FCL3aVR&gt;0'!H49&gt;150,#REF!,IF(H49&gt;100,#REF!,IF('FCL3aVR&gt;0'!H49&gt;50,#REF!,#REF!))))*H49*$E$1</f>
        <v>#REF!</v>
      </c>
      <c r="N49" s="569" t="e">
        <f>IF(I49&gt;200,#REF!,IF('FCL3aVR&gt;0'!I49&gt;150,#REF!,IF(I49&gt;100,#REF!,IF('FCL3aVR&gt;0'!I49&gt;50,#REF!,#REF!))))*I49*$E$1</f>
        <v>#REF!</v>
      </c>
      <c r="O49" s="569" t="e">
        <f>IF(J49&gt;200,#REF!,IF('FCL3aVR&gt;0'!J49&gt;150,#REF!,IF(J49&gt;100,#REF!,IF('FCL3aVR&gt;0'!J49&gt;50,#REF!,#REF!))))*J49*$E$1</f>
        <v>#REF!</v>
      </c>
      <c r="P49" s="569">
        <f>+IF(K49&gt;200,S_!$F$5,IF('FCL3aVR&gt;0'!K49&gt;150,S_!#REF!,IF('FCL3aVR&gt;0'!K49&gt;100,S_!#REF!,IF('FCL3aVR&gt;0'!K49&gt;50,S_!#REF!,S_!#REF!))))*K49*$E$1</f>
        <v>0</v>
      </c>
      <c r="Q49" s="569" t="e">
        <f>(H49*S_!#REF!+S_!#REF!*'FCL3aVR&gt;0'!J49+'FCL3aVR&gt;0'!I49*S_!#REF!)*$E$1</f>
        <v>#REF!</v>
      </c>
      <c r="R49" s="569"/>
      <c r="S49" s="569"/>
      <c r="T49" s="569"/>
      <c r="U49" s="569"/>
      <c r="V49" s="569"/>
      <c r="W49" s="569"/>
      <c r="X49" s="569"/>
      <c r="Y49" s="569"/>
      <c r="Z49" s="569"/>
      <c r="AA49" s="569">
        <f t="shared" si="0"/>
        <v>0</v>
      </c>
      <c r="AB49" s="569">
        <f t="shared" si="1"/>
        <v>0</v>
      </c>
      <c r="AC49" s="569">
        <f t="shared" si="2"/>
        <v>0</v>
      </c>
      <c r="AD49" s="671" t="e">
        <f t="shared" si="15"/>
        <v>#REF!</v>
      </c>
      <c r="AE49" s="569">
        <f t="shared" si="3"/>
        <v>0</v>
      </c>
      <c r="AF49" s="569">
        <f t="shared" si="4"/>
        <v>0</v>
      </c>
      <c r="AG49" s="569">
        <f t="shared" si="5"/>
        <v>0</v>
      </c>
      <c r="AH49" s="671" t="e">
        <f t="shared" si="16"/>
        <v>#REF!</v>
      </c>
      <c r="AI49" s="569" t="e">
        <f t="shared" si="6"/>
        <v>#REF!</v>
      </c>
      <c r="AJ49" s="569" t="e">
        <f t="shared" si="7"/>
        <v>#REF!</v>
      </c>
      <c r="AK49" s="569" t="e">
        <f t="shared" si="8"/>
        <v>#REF!</v>
      </c>
      <c r="AL49" s="569" t="e">
        <f t="shared" si="17"/>
        <v>#REF!</v>
      </c>
      <c r="AM49" s="569" t="e">
        <f t="shared" si="18"/>
        <v>#REF!</v>
      </c>
      <c r="AN49" s="569" t="e">
        <f t="shared" si="19"/>
        <v>#REF!</v>
      </c>
      <c r="AO49" s="569" t="e">
        <f t="shared" si="20"/>
        <v>#REF!</v>
      </c>
      <c r="AP49" s="569" t="e">
        <f t="shared" si="21"/>
        <v>#REF!</v>
      </c>
      <c r="AQ49" s="570">
        <v>44</v>
      </c>
      <c r="AR49" s="114" t="e">
        <f t="shared" si="10"/>
        <v>#REF!</v>
      </c>
      <c r="AS49" s="114" t="e">
        <f t="shared" si="11"/>
        <v>#REF!</v>
      </c>
      <c r="AT49" s="114" t="e">
        <f t="shared" si="12"/>
        <v>#REF!</v>
      </c>
      <c r="AU49" s="114" t="e">
        <f t="shared" si="13"/>
        <v>#REF!</v>
      </c>
    </row>
    <row r="50" spans="2:47">
      <c r="B50" s="570">
        <v>45</v>
      </c>
      <c r="C50" s="570"/>
      <c r="D50" s="570"/>
      <c r="E50" s="570"/>
      <c r="F50" s="570"/>
      <c r="G50" s="570" t="e">
        <f t="shared" si="14"/>
        <v>#REF!</v>
      </c>
      <c r="H50" s="570">
        <f t="shared" si="25"/>
        <v>209</v>
      </c>
      <c r="I50" s="570">
        <f t="shared" si="25"/>
        <v>25</v>
      </c>
      <c r="J50" s="570">
        <f t="shared" si="25"/>
        <v>4</v>
      </c>
      <c r="K50" s="570">
        <f t="shared" si="22"/>
        <v>238</v>
      </c>
      <c r="L50" s="569" t="e">
        <f>IF(K50&gt;200,#REF!,IF('FCL3aVR&gt;0'!K50&gt;150,#REF!,IF(K50&gt;100,#REF!,IF('FCL3aVR&gt;0'!K50&gt;50,#REF!,#REF!))))*K50*$E$1</f>
        <v>#REF!</v>
      </c>
      <c r="M50" s="569" t="e">
        <f>IF(H50&gt;200,#REF!,IF('FCL3aVR&gt;0'!H50&gt;150,#REF!,IF(H50&gt;100,#REF!,IF('FCL3aVR&gt;0'!H50&gt;50,#REF!,#REF!))))*H50*$E$1</f>
        <v>#REF!</v>
      </c>
      <c r="N50" s="569" t="e">
        <f>IF(I50&gt;200,#REF!,IF('FCL3aVR&gt;0'!I50&gt;150,#REF!,IF(I50&gt;100,#REF!,IF('FCL3aVR&gt;0'!I50&gt;50,#REF!,#REF!))))*I50*$E$1</f>
        <v>#REF!</v>
      </c>
      <c r="O50" s="569" t="e">
        <f>IF(J50&gt;200,#REF!,IF('FCL3aVR&gt;0'!J50&gt;150,#REF!,IF(J50&gt;100,#REF!,IF('FCL3aVR&gt;0'!J50&gt;50,#REF!,#REF!))))*J50*$E$1</f>
        <v>#REF!</v>
      </c>
      <c r="P50" s="569">
        <f>+IF(K50&gt;200,S_!$F$5,IF('FCL3aVR&gt;0'!K50&gt;150,S_!#REF!,IF('FCL3aVR&gt;0'!K50&gt;100,S_!#REF!,IF('FCL3aVR&gt;0'!K50&gt;50,S_!#REF!,S_!#REF!))))*K50*$E$1</f>
        <v>0</v>
      </c>
      <c r="Q50" s="569" t="e">
        <f>(H50*S_!#REF!+S_!#REF!*'FCL3aVR&gt;0'!J50+'FCL3aVR&gt;0'!I50*S_!#REF!)*$E$1</f>
        <v>#REF!</v>
      </c>
      <c r="R50" s="569"/>
      <c r="S50" s="569"/>
      <c r="T50" s="569"/>
      <c r="U50" s="569"/>
      <c r="V50" s="569"/>
      <c r="W50" s="569"/>
      <c r="X50" s="569"/>
      <c r="Y50" s="569"/>
      <c r="Z50" s="569"/>
      <c r="AA50" s="569">
        <f t="shared" si="0"/>
        <v>0</v>
      </c>
      <c r="AB50" s="569">
        <f t="shared" si="1"/>
        <v>0</v>
      </c>
      <c r="AC50" s="569">
        <f t="shared" si="2"/>
        <v>0</v>
      </c>
      <c r="AD50" s="671" t="e">
        <f t="shared" si="15"/>
        <v>#REF!</v>
      </c>
      <c r="AE50" s="569">
        <f t="shared" si="3"/>
        <v>0</v>
      </c>
      <c r="AF50" s="569">
        <f t="shared" si="4"/>
        <v>0</v>
      </c>
      <c r="AG50" s="569">
        <f t="shared" si="5"/>
        <v>0</v>
      </c>
      <c r="AH50" s="671" t="e">
        <f t="shared" si="16"/>
        <v>#REF!</v>
      </c>
      <c r="AI50" s="569" t="e">
        <f t="shared" si="6"/>
        <v>#REF!</v>
      </c>
      <c r="AJ50" s="569" t="e">
        <f t="shared" si="7"/>
        <v>#REF!</v>
      </c>
      <c r="AK50" s="569" t="e">
        <f t="shared" si="8"/>
        <v>#REF!</v>
      </c>
      <c r="AL50" s="569" t="e">
        <f t="shared" si="17"/>
        <v>#REF!</v>
      </c>
      <c r="AM50" s="569" t="e">
        <f t="shared" si="18"/>
        <v>#REF!</v>
      </c>
      <c r="AN50" s="569" t="e">
        <f t="shared" si="19"/>
        <v>#REF!</v>
      </c>
      <c r="AO50" s="569" t="e">
        <f t="shared" si="20"/>
        <v>#REF!</v>
      </c>
      <c r="AP50" s="569" t="e">
        <f t="shared" si="21"/>
        <v>#REF!</v>
      </c>
      <c r="AQ50" s="570">
        <v>45</v>
      </c>
      <c r="AR50" s="114" t="e">
        <f t="shared" si="10"/>
        <v>#REF!</v>
      </c>
      <c r="AS50" s="114" t="e">
        <f t="shared" si="11"/>
        <v>#REF!</v>
      </c>
      <c r="AT50" s="114" t="e">
        <f t="shared" si="12"/>
        <v>#REF!</v>
      </c>
      <c r="AU50" s="114" t="e">
        <f t="shared" si="13"/>
        <v>#REF!</v>
      </c>
    </row>
    <row r="51" spans="2:47">
      <c r="B51" s="570">
        <v>46</v>
      </c>
      <c r="C51" s="570"/>
      <c r="D51" s="570"/>
      <c r="E51" s="570"/>
      <c r="F51" s="570"/>
      <c r="G51" s="570" t="e">
        <f t="shared" si="14"/>
        <v>#REF!</v>
      </c>
      <c r="H51" s="570">
        <f t="shared" si="25"/>
        <v>209</v>
      </c>
      <c r="I51" s="570">
        <f t="shared" si="25"/>
        <v>25</v>
      </c>
      <c r="J51" s="570">
        <f t="shared" si="25"/>
        <v>4</v>
      </c>
      <c r="K51" s="570">
        <f t="shared" si="22"/>
        <v>238</v>
      </c>
      <c r="L51" s="569" t="e">
        <f>IF(K51&gt;200,#REF!,IF('FCL3aVR&gt;0'!K51&gt;150,#REF!,IF(K51&gt;100,#REF!,IF('FCL3aVR&gt;0'!K51&gt;50,#REF!,#REF!))))*K51*$E$1</f>
        <v>#REF!</v>
      </c>
      <c r="M51" s="569" t="e">
        <f>IF(H51&gt;200,#REF!,IF('FCL3aVR&gt;0'!H51&gt;150,#REF!,IF(H51&gt;100,#REF!,IF('FCL3aVR&gt;0'!H51&gt;50,#REF!,#REF!))))*H51*$E$1</f>
        <v>#REF!</v>
      </c>
      <c r="N51" s="569" t="e">
        <f>IF(I51&gt;200,#REF!,IF('FCL3aVR&gt;0'!I51&gt;150,#REF!,IF(I51&gt;100,#REF!,IF('FCL3aVR&gt;0'!I51&gt;50,#REF!,#REF!))))*I51*$E$1</f>
        <v>#REF!</v>
      </c>
      <c r="O51" s="569" t="e">
        <f>IF(J51&gt;200,#REF!,IF('FCL3aVR&gt;0'!J51&gt;150,#REF!,IF(J51&gt;100,#REF!,IF('FCL3aVR&gt;0'!J51&gt;50,#REF!,#REF!))))*J51*$E$1</f>
        <v>#REF!</v>
      </c>
      <c r="P51" s="569">
        <f>+IF(K51&gt;200,S_!$F$5,IF('FCL3aVR&gt;0'!K51&gt;150,S_!#REF!,IF('FCL3aVR&gt;0'!K51&gt;100,S_!#REF!,IF('FCL3aVR&gt;0'!K51&gt;50,S_!#REF!,S_!#REF!))))*K51*$E$1</f>
        <v>0</v>
      </c>
      <c r="Q51" s="569" t="e">
        <f>(H51*S_!#REF!+S_!#REF!*'FCL3aVR&gt;0'!J51+'FCL3aVR&gt;0'!I51*S_!#REF!)*$E$1</f>
        <v>#REF!</v>
      </c>
      <c r="R51" s="569"/>
      <c r="S51" s="569"/>
      <c r="T51" s="569"/>
      <c r="U51" s="569"/>
      <c r="V51" s="569"/>
      <c r="W51" s="569"/>
      <c r="X51" s="569"/>
      <c r="Y51" s="569"/>
      <c r="Z51" s="569"/>
      <c r="AA51" s="569">
        <f t="shared" si="0"/>
        <v>0</v>
      </c>
      <c r="AB51" s="569">
        <f t="shared" si="1"/>
        <v>0</v>
      </c>
      <c r="AC51" s="569">
        <f t="shared" si="2"/>
        <v>0</v>
      </c>
      <c r="AD51" s="671" t="e">
        <f t="shared" si="15"/>
        <v>#REF!</v>
      </c>
      <c r="AE51" s="569">
        <f t="shared" si="3"/>
        <v>0</v>
      </c>
      <c r="AF51" s="569">
        <f t="shared" si="4"/>
        <v>0</v>
      </c>
      <c r="AG51" s="569">
        <f t="shared" si="5"/>
        <v>0</v>
      </c>
      <c r="AH51" s="671" t="e">
        <f t="shared" si="16"/>
        <v>#REF!</v>
      </c>
      <c r="AI51" s="569" t="e">
        <f t="shared" si="6"/>
        <v>#REF!</v>
      </c>
      <c r="AJ51" s="569" t="e">
        <f t="shared" si="7"/>
        <v>#REF!</v>
      </c>
      <c r="AK51" s="569" t="e">
        <f t="shared" si="8"/>
        <v>#REF!</v>
      </c>
      <c r="AL51" s="569" t="e">
        <f t="shared" si="17"/>
        <v>#REF!</v>
      </c>
      <c r="AM51" s="569" t="e">
        <f t="shared" si="18"/>
        <v>#REF!</v>
      </c>
      <c r="AN51" s="569" t="e">
        <f t="shared" si="19"/>
        <v>#REF!</v>
      </c>
      <c r="AO51" s="569" t="e">
        <f t="shared" si="20"/>
        <v>#REF!</v>
      </c>
      <c r="AP51" s="569" t="e">
        <f t="shared" si="21"/>
        <v>#REF!</v>
      </c>
      <c r="AQ51" s="570">
        <v>46</v>
      </c>
      <c r="AR51" s="114" t="e">
        <f t="shared" si="10"/>
        <v>#REF!</v>
      </c>
      <c r="AS51" s="114" t="e">
        <f t="shared" si="11"/>
        <v>#REF!</v>
      </c>
      <c r="AT51" s="114" t="e">
        <f t="shared" si="12"/>
        <v>#REF!</v>
      </c>
      <c r="AU51" s="114" t="e">
        <f t="shared" si="13"/>
        <v>#REF!</v>
      </c>
    </row>
    <row r="52" spans="2:47">
      <c r="B52" s="570">
        <v>47</v>
      </c>
      <c r="C52" s="570"/>
      <c r="D52" s="570"/>
      <c r="E52" s="570"/>
      <c r="F52" s="570"/>
      <c r="G52" s="570" t="e">
        <f t="shared" si="14"/>
        <v>#REF!</v>
      </c>
      <c r="H52" s="570">
        <f t="shared" si="25"/>
        <v>209</v>
      </c>
      <c r="I52" s="570">
        <f t="shared" si="25"/>
        <v>25</v>
      </c>
      <c r="J52" s="570">
        <f t="shared" si="25"/>
        <v>4</v>
      </c>
      <c r="K52" s="570">
        <f t="shared" si="22"/>
        <v>238</v>
      </c>
      <c r="L52" s="569" t="e">
        <f>IF(K52&gt;200,#REF!,IF('FCL3aVR&gt;0'!K52&gt;150,#REF!,IF(K52&gt;100,#REF!,IF('FCL3aVR&gt;0'!K52&gt;50,#REF!,#REF!))))*K52*$E$1</f>
        <v>#REF!</v>
      </c>
      <c r="M52" s="569" t="e">
        <f>IF(H52&gt;200,#REF!,IF('FCL3aVR&gt;0'!H52&gt;150,#REF!,IF(H52&gt;100,#REF!,IF('FCL3aVR&gt;0'!H52&gt;50,#REF!,#REF!))))*H52*$E$1</f>
        <v>#REF!</v>
      </c>
      <c r="N52" s="569" t="e">
        <f>IF(I52&gt;200,#REF!,IF('FCL3aVR&gt;0'!I52&gt;150,#REF!,IF(I52&gt;100,#REF!,IF('FCL3aVR&gt;0'!I52&gt;50,#REF!,#REF!))))*I52*$E$1</f>
        <v>#REF!</v>
      </c>
      <c r="O52" s="569" t="e">
        <f>IF(J52&gt;200,#REF!,IF('FCL3aVR&gt;0'!J52&gt;150,#REF!,IF(J52&gt;100,#REF!,IF('FCL3aVR&gt;0'!J52&gt;50,#REF!,#REF!))))*J52*$E$1</f>
        <v>#REF!</v>
      </c>
      <c r="P52" s="569">
        <f>+IF(K52&gt;200,S_!$F$5,IF('FCL3aVR&gt;0'!K52&gt;150,S_!#REF!,IF('FCL3aVR&gt;0'!K52&gt;100,S_!#REF!,IF('FCL3aVR&gt;0'!K52&gt;50,S_!#REF!,S_!#REF!))))*K52*$E$1</f>
        <v>0</v>
      </c>
      <c r="Q52" s="569" t="e">
        <f>(H52*S_!#REF!+S_!#REF!*'FCL3aVR&gt;0'!J52+'FCL3aVR&gt;0'!I52*S_!#REF!)*$E$1</f>
        <v>#REF!</v>
      </c>
      <c r="R52" s="569"/>
      <c r="S52" s="569"/>
      <c r="T52" s="569"/>
      <c r="U52" s="569"/>
      <c r="V52" s="569"/>
      <c r="W52" s="569"/>
      <c r="X52" s="569"/>
      <c r="Y52" s="569"/>
      <c r="Z52" s="569"/>
      <c r="AA52" s="569">
        <f t="shared" si="0"/>
        <v>0</v>
      </c>
      <c r="AB52" s="569">
        <f t="shared" si="1"/>
        <v>0</v>
      </c>
      <c r="AC52" s="569">
        <f t="shared" si="2"/>
        <v>0</v>
      </c>
      <c r="AD52" s="671" t="e">
        <f t="shared" si="15"/>
        <v>#REF!</v>
      </c>
      <c r="AE52" s="569">
        <f t="shared" si="3"/>
        <v>0</v>
      </c>
      <c r="AF52" s="569">
        <f t="shared" si="4"/>
        <v>0</v>
      </c>
      <c r="AG52" s="569">
        <f t="shared" si="5"/>
        <v>0</v>
      </c>
      <c r="AH52" s="671" t="e">
        <f t="shared" si="16"/>
        <v>#REF!</v>
      </c>
      <c r="AI52" s="569" t="e">
        <f t="shared" si="6"/>
        <v>#REF!</v>
      </c>
      <c r="AJ52" s="569" t="e">
        <f t="shared" si="7"/>
        <v>#REF!</v>
      </c>
      <c r="AK52" s="569" t="e">
        <f t="shared" si="8"/>
        <v>#REF!</v>
      </c>
      <c r="AL52" s="569" t="e">
        <f t="shared" si="17"/>
        <v>#REF!</v>
      </c>
      <c r="AM52" s="569" t="e">
        <f t="shared" si="18"/>
        <v>#REF!</v>
      </c>
      <c r="AN52" s="569" t="e">
        <f t="shared" si="19"/>
        <v>#REF!</v>
      </c>
      <c r="AO52" s="569" t="e">
        <f t="shared" si="20"/>
        <v>#REF!</v>
      </c>
      <c r="AP52" s="569" t="e">
        <f t="shared" si="21"/>
        <v>#REF!</v>
      </c>
      <c r="AQ52" s="570">
        <v>47</v>
      </c>
      <c r="AR52" s="114" t="e">
        <f t="shared" si="10"/>
        <v>#REF!</v>
      </c>
      <c r="AS52" s="114" t="e">
        <f t="shared" si="11"/>
        <v>#REF!</v>
      </c>
      <c r="AT52" s="114" t="e">
        <f t="shared" si="12"/>
        <v>#REF!</v>
      </c>
      <c r="AU52" s="114" t="e">
        <f t="shared" si="13"/>
        <v>#REF!</v>
      </c>
    </row>
    <row r="53" spans="2:47">
      <c r="B53" s="570">
        <v>48</v>
      </c>
      <c r="C53" s="570"/>
      <c r="D53" s="570"/>
      <c r="E53" s="570"/>
      <c r="F53" s="570"/>
      <c r="G53" s="570" t="e">
        <f t="shared" si="14"/>
        <v>#REF!</v>
      </c>
      <c r="H53" s="570">
        <f t="shared" si="25"/>
        <v>209</v>
      </c>
      <c r="I53" s="570">
        <f t="shared" si="25"/>
        <v>25</v>
      </c>
      <c r="J53" s="570">
        <f t="shared" si="25"/>
        <v>4</v>
      </c>
      <c r="K53" s="570">
        <f t="shared" si="22"/>
        <v>238</v>
      </c>
      <c r="L53" s="569" t="e">
        <f>IF(K53&gt;200,#REF!,IF('FCL3aVR&gt;0'!K53&gt;150,#REF!,IF(K53&gt;100,#REF!,IF('FCL3aVR&gt;0'!K53&gt;50,#REF!,#REF!))))*K53*$E$1</f>
        <v>#REF!</v>
      </c>
      <c r="M53" s="569" t="e">
        <f>IF(H53&gt;200,#REF!,IF('FCL3aVR&gt;0'!H53&gt;150,#REF!,IF(H53&gt;100,#REF!,IF('FCL3aVR&gt;0'!H53&gt;50,#REF!,#REF!))))*H53*$E$1</f>
        <v>#REF!</v>
      </c>
      <c r="N53" s="569" t="e">
        <f>IF(I53&gt;200,#REF!,IF('FCL3aVR&gt;0'!I53&gt;150,#REF!,IF(I53&gt;100,#REF!,IF('FCL3aVR&gt;0'!I53&gt;50,#REF!,#REF!))))*I53*$E$1</f>
        <v>#REF!</v>
      </c>
      <c r="O53" s="569" t="e">
        <f>IF(J53&gt;200,#REF!,IF('FCL3aVR&gt;0'!J53&gt;150,#REF!,IF(J53&gt;100,#REF!,IF('FCL3aVR&gt;0'!J53&gt;50,#REF!,#REF!))))*J53*$E$1</f>
        <v>#REF!</v>
      </c>
      <c r="P53" s="569">
        <f>+IF(K53&gt;200,S_!$F$5,IF('FCL3aVR&gt;0'!K53&gt;150,S_!#REF!,IF('FCL3aVR&gt;0'!K53&gt;100,S_!#REF!,IF('FCL3aVR&gt;0'!K53&gt;50,S_!#REF!,S_!#REF!))))*K53*$E$1</f>
        <v>0</v>
      </c>
      <c r="Q53" s="569" t="e">
        <f>(H53*S_!#REF!+S_!#REF!*'FCL3aVR&gt;0'!J53+'FCL3aVR&gt;0'!I53*S_!#REF!)*$E$1</f>
        <v>#REF!</v>
      </c>
      <c r="R53" s="569"/>
      <c r="S53" s="569"/>
      <c r="T53" s="569"/>
      <c r="U53" s="569"/>
      <c r="V53" s="569"/>
      <c r="W53" s="569"/>
      <c r="X53" s="569"/>
      <c r="Y53" s="569"/>
      <c r="Z53" s="569"/>
      <c r="AA53" s="569">
        <f t="shared" si="0"/>
        <v>0</v>
      </c>
      <c r="AB53" s="569">
        <f t="shared" si="1"/>
        <v>0</v>
      </c>
      <c r="AC53" s="569">
        <f t="shared" si="2"/>
        <v>0</v>
      </c>
      <c r="AD53" s="671" t="e">
        <f t="shared" si="15"/>
        <v>#REF!</v>
      </c>
      <c r="AE53" s="569">
        <f t="shared" si="3"/>
        <v>0</v>
      </c>
      <c r="AF53" s="569">
        <f t="shared" si="4"/>
        <v>0</v>
      </c>
      <c r="AG53" s="569">
        <f t="shared" si="5"/>
        <v>0</v>
      </c>
      <c r="AH53" s="671" t="e">
        <f t="shared" si="16"/>
        <v>#REF!</v>
      </c>
      <c r="AI53" s="569" t="e">
        <f t="shared" si="6"/>
        <v>#REF!</v>
      </c>
      <c r="AJ53" s="569" t="e">
        <f t="shared" si="7"/>
        <v>#REF!</v>
      </c>
      <c r="AK53" s="569" t="e">
        <f t="shared" si="8"/>
        <v>#REF!</v>
      </c>
      <c r="AL53" s="569" t="e">
        <f t="shared" si="17"/>
        <v>#REF!</v>
      </c>
      <c r="AM53" s="569" t="e">
        <f t="shared" si="18"/>
        <v>#REF!</v>
      </c>
      <c r="AN53" s="569" t="e">
        <f t="shared" si="19"/>
        <v>#REF!</v>
      </c>
      <c r="AO53" s="569" t="e">
        <f t="shared" si="20"/>
        <v>#REF!</v>
      </c>
      <c r="AP53" s="569" t="e">
        <f t="shared" si="21"/>
        <v>#REF!</v>
      </c>
      <c r="AQ53" s="570">
        <v>48</v>
      </c>
      <c r="AR53" s="114" t="e">
        <f t="shared" si="10"/>
        <v>#REF!</v>
      </c>
      <c r="AS53" s="114" t="e">
        <f t="shared" si="11"/>
        <v>#REF!</v>
      </c>
      <c r="AT53" s="114" t="e">
        <f t="shared" si="12"/>
        <v>#REF!</v>
      </c>
      <c r="AU53" s="114" t="e">
        <f t="shared" si="13"/>
        <v>#REF!</v>
      </c>
    </row>
    <row r="54" spans="2:47">
      <c r="B54" s="570">
        <v>49</v>
      </c>
      <c r="C54" s="570"/>
      <c r="D54" s="570"/>
      <c r="E54" s="570"/>
      <c r="F54" s="570"/>
      <c r="G54" s="570" t="e">
        <f t="shared" si="14"/>
        <v>#REF!</v>
      </c>
      <c r="H54" s="570">
        <f t="shared" si="25"/>
        <v>209</v>
      </c>
      <c r="I54" s="570">
        <f t="shared" si="25"/>
        <v>25</v>
      </c>
      <c r="J54" s="570">
        <f t="shared" si="25"/>
        <v>4</v>
      </c>
      <c r="K54" s="570">
        <f t="shared" si="22"/>
        <v>238</v>
      </c>
      <c r="L54" s="569" t="e">
        <f>IF(K54&gt;200,#REF!,IF('FCL3aVR&gt;0'!K54&gt;150,#REF!,IF(K54&gt;100,#REF!,IF('FCL3aVR&gt;0'!K54&gt;50,#REF!,#REF!))))*K54*$E$1</f>
        <v>#REF!</v>
      </c>
      <c r="M54" s="569" t="e">
        <f>IF(H54&gt;200,#REF!,IF('FCL3aVR&gt;0'!H54&gt;150,#REF!,IF(H54&gt;100,#REF!,IF('FCL3aVR&gt;0'!H54&gt;50,#REF!,#REF!))))*H54*$E$1</f>
        <v>#REF!</v>
      </c>
      <c r="N54" s="569" t="e">
        <f>IF(I54&gt;200,#REF!,IF('FCL3aVR&gt;0'!I54&gt;150,#REF!,IF(I54&gt;100,#REF!,IF('FCL3aVR&gt;0'!I54&gt;50,#REF!,#REF!))))*I54*$E$1</f>
        <v>#REF!</v>
      </c>
      <c r="O54" s="569" t="e">
        <f>IF(J54&gt;200,#REF!,IF('FCL3aVR&gt;0'!J54&gt;150,#REF!,IF(J54&gt;100,#REF!,IF('FCL3aVR&gt;0'!J54&gt;50,#REF!,#REF!))))*J54*$E$1</f>
        <v>#REF!</v>
      </c>
      <c r="P54" s="569">
        <f>+IF(K54&gt;200,S_!$F$5,IF('FCL3aVR&gt;0'!K54&gt;150,S_!#REF!,IF('FCL3aVR&gt;0'!K54&gt;100,S_!#REF!,IF('FCL3aVR&gt;0'!K54&gt;50,S_!#REF!,S_!#REF!))))*K54*$E$1</f>
        <v>0</v>
      </c>
      <c r="Q54" s="569" t="e">
        <f>(H54*S_!#REF!+S_!#REF!*'FCL3aVR&gt;0'!J54+'FCL3aVR&gt;0'!I54*S_!#REF!)*$E$1</f>
        <v>#REF!</v>
      </c>
      <c r="R54" s="569"/>
      <c r="S54" s="569"/>
      <c r="T54" s="569"/>
      <c r="U54" s="569"/>
      <c r="V54" s="569"/>
      <c r="W54" s="569"/>
      <c r="X54" s="569"/>
      <c r="Y54" s="569"/>
      <c r="Z54" s="569"/>
      <c r="AA54" s="569">
        <f t="shared" si="0"/>
        <v>0</v>
      </c>
      <c r="AB54" s="569">
        <f t="shared" si="1"/>
        <v>0</v>
      </c>
      <c r="AC54" s="569">
        <f t="shared" si="2"/>
        <v>0</v>
      </c>
      <c r="AD54" s="671" t="e">
        <f t="shared" si="15"/>
        <v>#REF!</v>
      </c>
      <c r="AE54" s="569">
        <f t="shared" si="3"/>
        <v>0</v>
      </c>
      <c r="AF54" s="569">
        <f t="shared" si="4"/>
        <v>0</v>
      </c>
      <c r="AG54" s="569">
        <f t="shared" si="5"/>
        <v>0</v>
      </c>
      <c r="AH54" s="671" t="e">
        <f t="shared" si="16"/>
        <v>#REF!</v>
      </c>
      <c r="AI54" s="569" t="e">
        <f t="shared" si="6"/>
        <v>#REF!</v>
      </c>
      <c r="AJ54" s="569" t="e">
        <f t="shared" si="7"/>
        <v>#REF!</v>
      </c>
      <c r="AK54" s="569" t="e">
        <f t="shared" si="8"/>
        <v>#REF!</v>
      </c>
      <c r="AL54" s="569" t="e">
        <f t="shared" si="17"/>
        <v>#REF!</v>
      </c>
      <c r="AM54" s="569" t="e">
        <f t="shared" si="18"/>
        <v>#REF!</v>
      </c>
      <c r="AN54" s="569" t="e">
        <f t="shared" si="19"/>
        <v>#REF!</v>
      </c>
      <c r="AO54" s="569" t="e">
        <f t="shared" si="20"/>
        <v>#REF!</v>
      </c>
      <c r="AP54" s="569" t="e">
        <f t="shared" si="21"/>
        <v>#REF!</v>
      </c>
      <c r="AQ54" s="570">
        <v>49</v>
      </c>
      <c r="AR54" s="114" t="e">
        <f t="shared" si="10"/>
        <v>#REF!</v>
      </c>
      <c r="AS54" s="114" t="e">
        <f t="shared" si="11"/>
        <v>#REF!</v>
      </c>
      <c r="AT54" s="114" t="e">
        <f t="shared" si="12"/>
        <v>#REF!</v>
      </c>
      <c r="AU54" s="114" t="e">
        <f t="shared" si="13"/>
        <v>#REF!</v>
      </c>
    </row>
    <row r="55" spans="2:47">
      <c r="B55" s="570">
        <v>50</v>
      </c>
      <c r="C55" s="570"/>
      <c r="D55" s="570"/>
      <c r="E55" s="570"/>
      <c r="F55" s="570"/>
      <c r="G55" s="570" t="e">
        <f t="shared" si="14"/>
        <v>#REF!</v>
      </c>
      <c r="H55" s="570">
        <f t="shared" si="25"/>
        <v>209</v>
      </c>
      <c r="I55" s="570">
        <f t="shared" si="25"/>
        <v>25</v>
      </c>
      <c r="J55" s="570">
        <f t="shared" si="25"/>
        <v>4</v>
      </c>
      <c r="K55" s="570">
        <f t="shared" si="22"/>
        <v>238</v>
      </c>
      <c r="L55" s="569" t="e">
        <f>IF(K55&gt;200,#REF!,IF('FCL3aVR&gt;0'!K55&gt;150,#REF!,IF(K55&gt;100,#REF!,IF('FCL3aVR&gt;0'!K55&gt;50,#REF!,#REF!))))*K55*$E$1</f>
        <v>#REF!</v>
      </c>
      <c r="M55" s="569" t="e">
        <f>IF(H55&gt;200,#REF!,IF('FCL3aVR&gt;0'!H55&gt;150,#REF!,IF(H55&gt;100,#REF!,IF('FCL3aVR&gt;0'!H55&gt;50,#REF!,#REF!))))*H55*$E$1</f>
        <v>#REF!</v>
      </c>
      <c r="N55" s="569" t="e">
        <f>IF(I55&gt;200,#REF!,IF('FCL3aVR&gt;0'!I55&gt;150,#REF!,IF(I55&gt;100,#REF!,IF('FCL3aVR&gt;0'!I55&gt;50,#REF!,#REF!))))*I55*$E$1</f>
        <v>#REF!</v>
      </c>
      <c r="O55" s="569" t="e">
        <f>IF(J55&gt;200,#REF!,IF('FCL3aVR&gt;0'!J55&gt;150,#REF!,IF(J55&gt;100,#REF!,IF('FCL3aVR&gt;0'!J55&gt;50,#REF!,#REF!))))*J55*$E$1</f>
        <v>#REF!</v>
      </c>
      <c r="P55" s="569">
        <f>+IF(K55&gt;200,S_!$F$5,IF('FCL3aVR&gt;0'!K55&gt;150,S_!#REF!,IF('FCL3aVR&gt;0'!K55&gt;100,S_!#REF!,IF('FCL3aVR&gt;0'!K55&gt;50,S_!#REF!,S_!#REF!))))*K55*$E$1</f>
        <v>0</v>
      </c>
      <c r="Q55" s="569" t="e">
        <f>(H55*S_!#REF!+S_!#REF!*'FCL3aVR&gt;0'!J55+'FCL3aVR&gt;0'!I55*S_!#REF!)*$E$1</f>
        <v>#REF!</v>
      </c>
      <c r="R55" s="569"/>
      <c r="S55" s="569"/>
      <c r="T55" s="569"/>
      <c r="U55" s="569"/>
      <c r="V55" s="569"/>
      <c r="W55" s="569"/>
      <c r="X55" s="569"/>
      <c r="Y55" s="569"/>
      <c r="Z55" s="569"/>
      <c r="AA55" s="569">
        <f t="shared" si="0"/>
        <v>0</v>
      </c>
      <c r="AB55" s="569">
        <f t="shared" si="1"/>
        <v>0</v>
      </c>
      <c r="AC55" s="569">
        <f t="shared" si="2"/>
        <v>0</v>
      </c>
      <c r="AD55" s="671" t="e">
        <f t="shared" si="15"/>
        <v>#REF!</v>
      </c>
      <c r="AE55" s="569">
        <f t="shared" si="3"/>
        <v>0</v>
      </c>
      <c r="AF55" s="569">
        <f t="shared" si="4"/>
        <v>0</v>
      </c>
      <c r="AG55" s="569">
        <f t="shared" si="5"/>
        <v>0</v>
      </c>
      <c r="AH55" s="671" t="e">
        <f t="shared" si="16"/>
        <v>#REF!</v>
      </c>
      <c r="AI55" s="569" t="e">
        <f t="shared" si="6"/>
        <v>#REF!</v>
      </c>
      <c r="AJ55" s="569" t="e">
        <f t="shared" si="7"/>
        <v>#REF!</v>
      </c>
      <c r="AK55" s="569" t="e">
        <f t="shared" si="8"/>
        <v>#REF!</v>
      </c>
      <c r="AL55" s="569" t="e">
        <f t="shared" si="17"/>
        <v>#REF!</v>
      </c>
      <c r="AM55" s="569" t="e">
        <f t="shared" si="18"/>
        <v>#REF!</v>
      </c>
      <c r="AN55" s="569" t="e">
        <f t="shared" si="19"/>
        <v>#REF!</v>
      </c>
      <c r="AO55" s="569" t="e">
        <f t="shared" si="20"/>
        <v>#REF!</v>
      </c>
      <c r="AP55" s="569" t="e">
        <f t="shared" si="21"/>
        <v>#REF!</v>
      </c>
      <c r="AQ55" s="570">
        <v>50</v>
      </c>
      <c r="AR55" s="114" t="e">
        <f t="shared" si="10"/>
        <v>#REF!</v>
      </c>
      <c r="AS55" s="114" t="e">
        <f t="shared" si="11"/>
        <v>#REF!</v>
      </c>
      <c r="AT55" s="114" t="e">
        <f t="shared" si="12"/>
        <v>#REF!</v>
      </c>
      <c r="AU55" s="114" t="e">
        <f t="shared" si="13"/>
        <v>#REF!</v>
      </c>
    </row>
    <row r="56" spans="2:47">
      <c r="B56" s="570">
        <v>51</v>
      </c>
      <c r="C56" s="570"/>
      <c r="D56" s="570"/>
      <c r="E56" s="570"/>
      <c r="F56" s="570"/>
      <c r="G56" s="570" t="e">
        <f t="shared" si="14"/>
        <v>#REF!</v>
      </c>
      <c r="H56" s="570">
        <f t="shared" si="25"/>
        <v>209</v>
      </c>
      <c r="I56" s="570">
        <f t="shared" si="25"/>
        <v>25</v>
      </c>
      <c r="J56" s="570">
        <f t="shared" si="25"/>
        <v>4</v>
      </c>
      <c r="K56" s="570">
        <f t="shared" si="22"/>
        <v>238</v>
      </c>
      <c r="L56" s="569" t="e">
        <f>IF(K56&gt;200,#REF!,IF('FCL3aVR&gt;0'!K56&gt;150,#REF!,IF(K56&gt;100,#REF!,IF('FCL3aVR&gt;0'!K56&gt;50,#REF!,#REF!))))*K56*$E$1</f>
        <v>#REF!</v>
      </c>
      <c r="M56" s="569" t="e">
        <f>IF(H56&gt;200,#REF!,IF('FCL3aVR&gt;0'!H56&gt;150,#REF!,IF(H56&gt;100,#REF!,IF('FCL3aVR&gt;0'!H56&gt;50,#REF!,#REF!))))*H56*$E$1</f>
        <v>#REF!</v>
      </c>
      <c r="N56" s="569" t="e">
        <f>IF(I56&gt;200,#REF!,IF('FCL3aVR&gt;0'!I56&gt;150,#REF!,IF(I56&gt;100,#REF!,IF('FCL3aVR&gt;0'!I56&gt;50,#REF!,#REF!))))*I56*$E$1</f>
        <v>#REF!</v>
      </c>
      <c r="O56" s="569" t="e">
        <f>IF(J56&gt;200,#REF!,IF('FCL3aVR&gt;0'!J56&gt;150,#REF!,IF(J56&gt;100,#REF!,IF('FCL3aVR&gt;0'!J56&gt;50,#REF!,#REF!))))*J56*$E$1</f>
        <v>#REF!</v>
      </c>
      <c r="P56" s="569">
        <f>+IF(K56&gt;200,S_!$F$5,IF('FCL3aVR&gt;0'!K56&gt;150,S_!#REF!,IF('FCL3aVR&gt;0'!K56&gt;100,S_!#REF!,IF('FCL3aVR&gt;0'!K56&gt;50,S_!#REF!,S_!#REF!))))*K56*$E$1</f>
        <v>0</v>
      </c>
      <c r="Q56" s="569" t="e">
        <f>(H56*S_!#REF!+S_!#REF!*'FCL3aVR&gt;0'!J56+'FCL3aVR&gt;0'!I56*S_!#REF!)*$E$1</f>
        <v>#REF!</v>
      </c>
      <c r="R56" s="569"/>
      <c r="S56" s="569"/>
      <c r="T56" s="569"/>
      <c r="U56" s="569"/>
      <c r="V56" s="569"/>
      <c r="W56" s="569"/>
      <c r="X56" s="569"/>
      <c r="Y56" s="569"/>
      <c r="Z56" s="569"/>
      <c r="AA56" s="569">
        <f t="shared" si="0"/>
        <v>0</v>
      </c>
      <c r="AB56" s="569">
        <f t="shared" si="1"/>
        <v>0</v>
      </c>
      <c r="AC56" s="569">
        <f t="shared" si="2"/>
        <v>0</v>
      </c>
      <c r="AD56" s="671" t="e">
        <f t="shared" si="15"/>
        <v>#REF!</v>
      </c>
      <c r="AE56" s="569">
        <f t="shared" si="3"/>
        <v>0</v>
      </c>
      <c r="AF56" s="569">
        <f t="shared" si="4"/>
        <v>0</v>
      </c>
      <c r="AG56" s="569">
        <f t="shared" si="5"/>
        <v>0</v>
      </c>
      <c r="AH56" s="671" t="e">
        <f t="shared" si="16"/>
        <v>#REF!</v>
      </c>
      <c r="AI56" s="569" t="e">
        <f t="shared" si="6"/>
        <v>#REF!</v>
      </c>
      <c r="AJ56" s="569" t="e">
        <f t="shared" si="7"/>
        <v>#REF!</v>
      </c>
      <c r="AK56" s="569" t="e">
        <f t="shared" si="8"/>
        <v>#REF!</v>
      </c>
      <c r="AL56" s="569" t="e">
        <f t="shared" si="17"/>
        <v>#REF!</v>
      </c>
      <c r="AM56" s="569" t="e">
        <f t="shared" si="18"/>
        <v>#REF!</v>
      </c>
      <c r="AN56" s="569" t="e">
        <f t="shared" si="19"/>
        <v>#REF!</v>
      </c>
      <c r="AO56" s="569" t="e">
        <f t="shared" si="20"/>
        <v>#REF!</v>
      </c>
      <c r="AP56" s="569" t="e">
        <f t="shared" si="21"/>
        <v>#REF!</v>
      </c>
      <c r="AQ56" s="570">
        <v>51</v>
      </c>
      <c r="AR56" s="114" t="e">
        <f t="shared" si="10"/>
        <v>#REF!</v>
      </c>
      <c r="AS56" s="114" t="e">
        <f t="shared" si="11"/>
        <v>#REF!</v>
      </c>
      <c r="AT56" s="114" t="e">
        <f t="shared" si="12"/>
        <v>#REF!</v>
      </c>
      <c r="AU56" s="114" t="e">
        <f t="shared" si="13"/>
        <v>#REF!</v>
      </c>
    </row>
    <row r="57" spans="2:47">
      <c r="B57" s="570">
        <v>52</v>
      </c>
      <c r="C57" s="570"/>
      <c r="D57" s="570"/>
      <c r="E57" s="570"/>
      <c r="F57" s="570"/>
      <c r="G57" s="570" t="e">
        <f t="shared" si="14"/>
        <v>#REF!</v>
      </c>
      <c r="H57" s="570">
        <f t="shared" ref="H57:J65" si="26">D56+H56</f>
        <v>209</v>
      </c>
      <c r="I57" s="570">
        <f t="shared" si="26"/>
        <v>25</v>
      </c>
      <c r="J57" s="570">
        <f t="shared" si="26"/>
        <v>4</v>
      </c>
      <c r="K57" s="570">
        <f t="shared" si="22"/>
        <v>238</v>
      </c>
      <c r="L57" s="569" t="e">
        <f>IF(K57&gt;200,#REF!,IF('FCL3aVR&gt;0'!K57&gt;150,#REF!,IF(K57&gt;100,#REF!,IF('FCL3aVR&gt;0'!K57&gt;50,#REF!,#REF!))))*K57*$E$1</f>
        <v>#REF!</v>
      </c>
      <c r="M57" s="569" t="e">
        <f>IF(H57&gt;200,#REF!,IF('FCL3aVR&gt;0'!H57&gt;150,#REF!,IF(H57&gt;100,#REF!,IF('FCL3aVR&gt;0'!H57&gt;50,#REF!,#REF!))))*H57*$E$1</f>
        <v>#REF!</v>
      </c>
      <c r="N57" s="569" t="e">
        <f>IF(I57&gt;200,#REF!,IF('FCL3aVR&gt;0'!I57&gt;150,#REF!,IF(I57&gt;100,#REF!,IF('FCL3aVR&gt;0'!I57&gt;50,#REF!,#REF!))))*I57*$E$1</f>
        <v>#REF!</v>
      </c>
      <c r="O57" s="569" t="e">
        <f>IF(J57&gt;200,#REF!,IF('FCL3aVR&gt;0'!J57&gt;150,#REF!,IF(J57&gt;100,#REF!,IF('FCL3aVR&gt;0'!J57&gt;50,#REF!,#REF!))))*J57*$E$1</f>
        <v>#REF!</v>
      </c>
      <c r="P57" s="569">
        <f>+IF(K57&gt;200,S_!$F$5,IF('FCL3aVR&gt;0'!K57&gt;150,S_!#REF!,IF('FCL3aVR&gt;0'!K57&gt;100,S_!#REF!,IF('FCL3aVR&gt;0'!K57&gt;50,S_!#REF!,S_!#REF!))))*K57*$E$1</f>
        <v>0</v>
      </c>
      <c r="Q57" s="569" t="e">
        <f>(H57*S_!#REF!+S_!#REF!*'FCL3aVR&gt;0'!J57+'FCL3aVR&gt;0'!I57*S_!#REF!)*$E$1</f>
        <v>#REF!</v>
      </c>
      <c r="R57" s="569"/>
      <c r="S57" s="569"/>
      <c r="T57" s="569"/>
      <c r="U57" s="569"/>
      <c r="V57" s="569"/>
      <c r="W57" s="569"/>
      <c r="X57" s="569"/>
      <c r="Y57" s="569"/>
      <c r="Z57" s="569"/>
      <c r="AA57" s="569">
        <f t="shared" si="0"/>
        <v>0</v>
      </c>
      <c r="AB57" s="569">
        <f t="shared" si="1"/>
        <v>0</v>
      </c>
      <c r="AC57" s="569">
        <f t="shared" si="2"/>
        <v>0</v>
      </c>
      <c r="AD57" s="671" t="e">
        <f t="shared" si="15"/>
        <v>#REF!</v>
      </c>
      <c r="AE57" s="569">
        <f t="shared" si="3"/>
        <v>0</v>
      </c>
      <c r="AF57" s="569">
        <f t="shared" si="4"/>
        <v>0</v>
      </c>
      <c r="AG57" s="569">
        <f t="shared" si="5"/>
        <v>0</v>
      </c>
      <c r="AH57" s="671" t="e">
        <f t="shared" si="16"/>
        <v>#REF!</v>
      </c>
      <c r="AI57" s="569" t="e">
        <f t="shared" si="6"/>
        <v>#REF!</v>
      </c>
      <c r="AJ57" s="569" t="e">
        <f t="shared" si="7"/>
        <v>#REF!</v>
      </c>
      <c r="AK57" s="569" t="e">
        <f t="shared" si="8"/>
        <v>#REF!</v>
      </c>
      <c r="AL57" s="569" t="e">
        <f t="shared" si="17"/>
        <v>#REF!</v>
      </c>
      <c r="AM57" s="569" t="e">
        <f t="shared" si="18"/>
        <v>#REF!</v>
      </c>
      <c r="AN57" s="569" t="e">
        <f t="shared" si="19"/>
        <v>#REF!</v>
      </c>
      <c r="AO57" s="569" t="e">
        <f t="shared" si="20"/>
        <v>#REF!</v>
      </c>
      <c r="AP57" s="569" t="e">
        <f t="shared" si="21"/>
        <v>#REF!</v>
      </c>
      <c r="AQ57" s="570">
        <v>52</v>
      </c>
      <c r="AR57" s="114" t="e">
        <f t="shared" si="10"/>
        <v>#REF!</v>
      </c>
      <c r="AS57" s="114" t="e">
        <f t="shared" si="11"/>
        <v>#REF!</v>
      </c>
      <c r="AT57" s="114" t="e">
        <f t="shared" si="12"/>
        <v>#REF!</v>
      </c>
      <c r="AU57" s="114" t="e">
        <f t="shared" si="13"/>
        <v>#REF!</v>
      </c>
    </row>
    <row r="58" spans="2:47">
      <c r="B58" s="570">
        <v>53</v>
      </c>
      <c r="C58" s="570"/>
      <c r="D58" s="570"/>
      <c r="E58" s="570"/>
      <c r="F58" s="570"/>
      <c r="G58" s="570" t="e">
        <f t="shared" si="14"/>
        <v>#REF!</v>
      </c>
      <c r="H58" s="570">
        <f t="shared" si="26"/>
        <v>209</v>
      </c>
      <c r="I58" s="570">
        <f t="shared" si="26"/>
        <v>25</v>
      </c>
      <c r="J58" s="570">
        <f t="shared" si="26"/>
        <v>4</v>
      </c>
      <c r="K58" s="570">
        <f t="shared" si="22"/>
        <v>238</v>
      </c>
      <c r="L58" s="569" t="e">
        <f>IF(K58&gt;200,#REF!,IF('FCL3aVR&gt;0'!K58&gt;150,#REF!,IF(K58&gt;100,#REF!,IF('FCL3aVR&gt;0'!K58&gt;50,#REF!,#REF!))))*K58*$E$1</f>
        <v>#REF!</v>
      </c>
      <c r="M58" s="569" t="e">
        <f>IF(H58&gt;200,#REF!,IF('FCL3aVR&gt;0'!H58&gt;150,#REF!,IF(H58&gt;100,#REF!,IF('FCL3aVR&gt;0'!H58&gt;50,#REF!,#REF!))))*H58*$E$1</f>
        <v>#REF!</v>
      </c>
      <c r="N58" s="569" t="e">
        <f>IF(I58&gt;200,#REF!,IF('FCL3aVR&gt;0'!I58&gt;150,#REF!,IF(I58&gt;100,#REF!,IF('FCL3aVR&gt;0'!I58&gt;50,#REF!,#REF!))))*I58*$E$1</f>
        <v>#REF!</v>
      </c>
      <c r="O58" s="569" t="e">
        <f>IF(J58&gt;200,#REF!,IF('FCL3aVR&gt;0'!J58&gt;150,#REF!,IF(J58&gt;100,#REF!,IF('FCL3aVR&gt;0'!J58&gt;50,#REF!,#REF!))))*J58*$E$1</f>
        <v>#REF!</v>
      </c>
      <c r="P58" s="569">
        <f>+IF(K58&gt;200,S_!$F$5,IF('FCL3aVR&gt;0'!K58&gt;150,S_!#REF!,IF('FCL3aVR&gt;0'!K58&gt;100,S_!#REF!,IF('FCL3aVR&gt;0'!K58&gt;50,S_!#REF!,S_!#REF!))))*K58*$E$1</f>
        <v>0</v>
      </c>
      <c r="Q58" s="569" t="e">
        <f>(H58*S_!#REF!+S_!#REF!*'FCL3aVR&gt;0'!J58+'FCL3aVR&gt;0'!I58*S_!#REF!)*$E$1</f>
        <v>#REF!</v>
      </c>
      <c r="R58" s="569"/>
      <c r="S58" s="569"/>
      <c r="T58" s="569"/>
      <c r="U58" s="569"/>
      <c r="V58" s="569"/>
      <c r="W58" s="569"/>
      <c r="X58" s="569"/>
      <c r="Y58" s="569"/>
      <c r="Z58" s="569"/>
      <c r="AA58" s="569">
        <f t="shared" si="0"/>
        <v>0</v>
      </c>
      <c r="AB58" s="569">
        <f t="shared" si="1"/>
        <v>0</v>
      </c>
      <c r="AC58" s="569">
        <f t="shared" si="2"/>
        <v>0</v>
      </c>
      <c r="AD58" s="671" t="e">
        <f t="shared" si="15"/>
        <v>#REF!</v>
      </c>
      <c r="AE58" s="569">
        <f t="shared" si="3"/>
        <v>0</v>
      </c>
      <c r="AF58" s="569">
        <f t="shared" si="4"/>
        <v>0</v>
      </c>
      <c r="AG58" s="569">
        <f t="shared" si="5"/>
        <v>0</v>
      </c>
      <c r="AH58" s="671" t="e">
        <f t="shared" si="16"/>
        <v>#REF!</v>
      </c>
      <c r="AI58" s="569" t="e">
        <f t="shared" si="6"/>
        <v>#REF!</v>
      </c>
      <c r="AJ58" s="569" t="e">
        <f t="shared" si="7"/>
        <v>#REF!</v>
      </c>
      <c r="AK58" s="569" t="e">
        <f t="shared" si="8"/>
        <v>#REF!</v>
      </c>
      <c r="AL58" s="569" t="e">
        <f t="shared" si="17"/>
        <v>#REF!</v>
      </c>
      <c r="AM58" s="569" t="e">
        <f t="shared" si="18"/>
        <v>#REF!</v>
      </c>
      <c r="AN58" s="569" t="e">
        <f t="shared" si="19"/>
        <v>#REF!</v>
      </c>
      <c r="AO58" s="569" t="e">
        <f t="shared" si="20"/>
        <v>#REF!</v>
      </c>
      <c r="AP58" s="569" t="e">
        <f t="shared" si="21"/>
        <v>#REF!</v>
      </c>
      <c r="AQ58" s="570">
        <v>53</v>
      </c>
      <c r="AR58" s="114" t="e">
        <f t="shared" si="10"/>
        <v>#REF!</v>
      </c>
      <c r="AS58" s="114" t="e">
        <f t="shared" si="11"/>
        <v>#REF!</v>
      </c>
      <c r="AT58" s="114" t="e">
        <f t="shared" si="12"/>
        <v>#REF!</v>
      </c>
      <c r="AU58" s="114" t="e">
        <f t="shared" si="13"/>
        <v>#REF!</v>
      </c>
    </row>
    <row r="59" spans="2:47">
      <c r="B59" s="570">
        <v>54</v>
      </c>
      <c r="C59" s="570"/>
      <c r="D59" s="570"/>
      <c r="E59" s="570"/>
      <c r="F59" s="570"/>
      <c r="G59" s="570" t="e">
        <f t="shared" si="14"/>
        <v>#REF!</v>
      </c>
      <c r="H59" s="570">
        <f t="shared" si="26"/>
        <v>209</v>
      </c>
      <c r="I59" s="570">
        <f t="shared" si="26"/>
        <v>25</v>
      </c>
      <c r="J59" s="570">
        <f t="shared" si="26"/>
        <v>4</v>
      </c>
      <c r="K59" s="570">
        <f t="shared" si="22"/>
        <v>238</v>
      </c>
      <c r="L59" s="569" t="e">
        <f>IF(K59&gt;200,#REF!,IF('FCL3aVR&gt;0'!K59&gt;150,#REF!,IF(K59&gt;100,#REF!,IF('FCL3aVR&gt;0'!K59&gt;50,#REF!,#REF!))))*K59*$E$1</f>
        <v>#REF!</v>
      </c>
      <c r="M59" s="569" t="e">
        <f>IF(H59&gt;200,#REF!,IF('FCL3aVR&gt;0'!H59&gt;150,#REF!,IF(H59&gt;100,#REF!,IF('FCL3aVR&gt;0'!H59&gt;50,#REF!,#REF!))))*H59*$E$1</f>
        <v>#REF!</v>
      </c>
      <c r="N59" s="569" t="e">
        <f>IF(I59&gt;200,#REF!,IF('FCL3aVR&gt;0'!I59&gt;150,#REF!,IF(I59&gt;100,#REF!,IF('FCL3aVR&gt;0'!I59&gt;50,#REF!,#REF!))))*I59*$E$1</f>
        <v>#REF!</v>
      </c>
      <c r="O59" s="569" t="e">
        <f>IF(J59&gt;200,#REF!,IF('FCL3aVR&gt;0'!J59&gt;150,#REF!,IF(J59&gt;100,#REF!,IF('FCL3aVR&gt;0'!J59&gt;50,#REF!,#REF!))))*J59*$E$1</f>
        <v>#REF!</v>
      </c>
      <c r="P59" s="569">
        <f>+IF(K59&gt;200,S_!$F$5,IF('FCL3aVR&gt;0'!K59&gt;150,S_!#REF!,IF('FCL3aVR&gt;0'!K59&gt;100,S_!#REF!,IF('FCL3aVR&gt;0'!K59&gt;50,S_!#REF!,S_!#REF!))))*K59*$E$1</f>
        <v>0</v>
      </c>
      <c r="Q59" s="569" t="e">
        <f>(H59*S_!#REF!+S_!#REF!*'FCL3aVR&gt;0'!J59+'FCL3aVR&gt;0'!I59*S_!#REF!)*$E$1</f>
        <v>#REF!</v>
      </c>
      <c r="R59" s="569"/>
      <c r="S59" s="569"/>
      <c r="T59" s="569"/>
      <c r="U59" s="569"/>
      <c r="V59" s="569"/>
      <c r="W59" s="569"/>
      <c r="X59" s="569"/>
      <c r="Y59" s="569"/>
      <c r="Z59" s="569"/>
      <c r="AA59" s="569">
        <f t="shared" si="0"/>
        <v>0</v>
      </c>
      <c r="AB59" s="569">
        <f t="shared" si="1"/>
        <v>0</v>
      </c>
      <c r="AC59" s="569">
        <f t="shared" si="2"/>
        <v>0</v>
      </c>
      <c r="AD59" s="671" t="e">
        <f t="shared" si="15"/>
        <v>#REF!</v>
      </c>
      <c r="AE59" s="569">
        <f t="shared" si="3"/>
        <v>0</v>
      </c>
      <c r="AF59" s="569">
        <f t="shared" si="4"/>
        <v>0</v>
      </c>
      <c r="AG59" s="569">
        <f t="shared" si="5"/>
        <v>0</v>
      </c>
      <c r="AH59" s="671" t="e">
        <f t="shared" si="16"/>
        <v>#REF!</v>
      </c>
      <c r="AI59" s="569" t="e">
        <f t="shared" si="6"/>
        <v>#REF!</v>
      </c>
      <c r="AJ59" s="569" t="e">
        <f t="shared" si="7"/>
        <v>#REF!</v>
      </c>
      <c r="AK59" s="569" t="e">
        <f t="shared" si="8"/>
        <v>#REF!</v>
      </c>
      <c r="AL59" s="569" t="e">
        <f t="shared" si="17"/>
        <v>#REF!</v>
      </c>
      <c r="AM59" s="569" t="e">
        <f t="shared" si="18"/>
        <v>#REF!</v>
      </c>
      <c r="AN59" s="569" t="e">
        <f t="shared" si="19"/>
        <v>#REF!</v>
      </c>
      <c r="AO59" s="569" t="e">
        <f t="shared" si="20"/>
        <v>#REF!</v>
      </c>
      <c r="AP59" s="569" t="e">
        <f t="shared" si="21"/>
        <v>#REF!</v>
      </c>
      <c r="AQ59" s="570">
        <v>54</v>
      </c>
      <c r="AR59" s="114" t="e">
        <f t="shared" si="10"/>
        <v>#REF!</v>
      </c>
      <c r="AS59" s="114" t="e">
        <f t="shared" si="11"/>
        <v>#REF!</v>
      </c>
      <c r="AT59" s="114" t="e">
        <f t="shared" si="12"/>
        <v>#REF!</v>
      </c>
      <c r="AU59" s="114" t="e">
        <f t="shared" si="13"/>
        <v>#REF!</v>
      </c>
    </row>
    <row r="60" spans="2:47">
      <c r="B60" s="570">
        <v>55</v>
      </c>
      <c r="C60" s="570"/>
      <c r="D60" s="570"/>
      <c r="E60" s="570"/>
      <c r="F60" s="570"/>
      <c r="G60" s="570" t="e">
        <f t="shared" si="14"/>
        <v>#REF!</v>
      </c>
      <c r="H60" s="570">
        <f t="shared" si="26"/>
        <v>209</v>
      </c>
      <c r="I60" s="570">
        <f t="shared" si="26"/>
        <v>25</v>
      </c>
      <c r="J60" s="570">
        <f t="shared" si="26"/>
        <v>4</v>
      </c>
      <c r="K60" s="570">
        <f t="shared" si="22"/>
        <v>238</v>
      </c>
      <c r="L60" s="569" t="e">
        <f>IF(K60&gt;200,#REF!,IF('FCL3aVR&gt;0'!K60&gt;150,#REF!,IF(K60&gt;100,#REF!,IF('FCL3aVR&gt;0'!K60&gt;50,#REF!,#REF!))))*K60*$E$1</f>
        <v>#REF!</v>
      </c>
      <c r="M60" s="569" t="e">
        <f>IF(H60&gt;200,#REF!,IF('FCL3aVR&gt;0'!H60&gt;150,#REF!,IF(H60&gt;100,#REF!,IF('FCL3aVR&gt;0'!H60&gt;50,#REF!,#REF!))))*H60*$E$1</f>
        <v>#REF!</v>
      </c>
      <c r="N60" s="569" t="e">
        <f>IF(I60&gt;200,#REF!,IF('FCL3aVR&gt;0'!I60&gt;150,#REF!,IF(I60&gt;100,#REF!,IF('FCL3aVR&gt;0'!I60&gt;50,#REF!,#REF!))))*I60*$E$1</f>
        <v>#REF!</v>
      </c>
      <c r="O60" s="569" t="e">
        <f>IF(J60&gt;200,#REF!,IF('FCL3aVR&gt;0'!J60&gt;150,#REF!,IF(J60&gt;100,#REF!,IF('FCL3aVR&gt;0'!J60&gt;50,#REF!,#REF!))))*J60*$E$1</f>
        <v>#REF!</v>
      </c>
      <c r="P60" s="569">
        <f>+IF(K60&gt;200,S_!$F$5,IF('FCL3aVR&gt;0'!K60&gt;150,S_!#REF!,IF('FCL3aVR&gt;0'!K60&gt;100,S_!#REF!,IF('FCL3aVR&gt;0'!K60&gt;50,S_!#REF!,S_!#REF!))))*K60*$E$1</f>
        <v>0</v>
      </c>
      <c r="Q60" s="569" t="e">
        <f>(H60*S_!#REF!+S_!#REF!*'FCL3aVR&gt;0'!J60+'FCL3aVR&gt;0'!I60*S_!#REF!)*$E$1</f>
        <v>#REF!</v>
      </c>
      <c r="R60" s="569"/>
      <c r="S60" s="569"/>
      <c r="T60" s="569"/>
      <c r="U60" s="569"/>
      <c r="V60" s="569"/>
      <c r="W60" s="569"/>
      <c r="X60" s="569"/>
      <c r="Y60" s="569"/>
      <c r="Z60" s="569"/>
      <c r="AA60" s="569">
        <f t="shared" si="0"/>
        <v>0</v>
      </c>
      <c r="AB60" s="569">
        <f t="shared" si="1"/>
        <v>0</v>
      </c>
      <c r="AC60" s="569">
        <f t="shared" si="2"/>
        <v>0</v>
      </c>
      <c r="AD60" s="671" t="e">
        <f t="shared" si="15"/>
        <v>#REF!</v>
      </c>
      <c r="AE60" s="569">
        <f t="shared" si="3"/>
        <v>0</v>
      </c>
      <c r="AF60" s="569">
        <f t="shared" si="4"/>
        <v>0</v>
      </c>
      <c r="AG60" s="569">
        <f t="shared" si="5"/>
        <v>0</v>
      </c>
      <c r="AH60" s="671" t="e">
        <f t="shared" si="16"/>
        <v>#REF!</v>
      </c>
      <c r="AI60" s="569" t="e">
        <f t="shared" si="6"/>
        <v>#REF!</v>
      </c>
      <c r="AJ60" s="569" t="e">
        <f t="shared" si="7"/>
        <v>#REF!</v>
      </c>
      <c r="AK60" s="569" t="e">
        <f t="shared" si="8"/>
        <v>#REF!</v>
      </c>
      <c r="AL60" s="569" t="e">
        <f t="shared" si="17"/>
        <v>#REF!</v>
      </c>
      <c r="AM60" s="569" t="e">
        <f t="shared" si="18"/>
        <v>#REF!</v>
      </c>
      <c r="AN60" s="569" t="e">
        <f t="shared" si="19"/>
        <v>#REF!</v>
      </c>
      <c r="AO60" s="569" t="e">
        <f t="shared" si="20"/>
        <v>#REF!</v>
      </c>
      <c r="AP60" s="569" t="e">
        <f t="shared" si="21"/>
        <v>#REF!</v>
      </c>
      <c r="AQ60" s="570">
        <v>55</v>
      </c>
      <c r="AR60" s="114" t="e">
        <f t="shared" si="10"/>
        <v>#REF!</v>
      </c>
      <c r="AS60" s="114" t="e">
        <f t="shared" si="11"/>
        <v>#REF!</v>
      </c>
      <c r="AT60" s="114" t="e">
        <f t="shared" si="12"/>
        <v>#REF!</v>
      </c>
      <c r="AU60" s="114" t="e">
        <f t="shared" si="13"/>
        <v>#REF!</v>
      </c>
    </row>
    <row r="61" spans="2:47">
      <c r="B61" s="570">
        <v>56</v>
      </c>
      <c r="C61" s="570"/>
      <c r="D61" s="570"/>
      <c r="E61" s="570"/>
      <c r="F61" s="570"/>
      <c r="G61" s="570" t="e">
        <f t="shared" si="14"/>
        <v>#REF!</v>
      </c>
      <c r="H61" s="570">
        <f t="shared" si="26"/>
        <v>209</v>
      </c>
      <c r="I61" s="570">
        <f t="shared" si="26"/>
        <v>25</v>
      </c>
      <c r="J61" s="570">
        <f t="shared" si="26"/>
        <v>4</v>
      </c>
      <c r="K61" s="570">
        <f t="shared" si="22"/>
        <v>238</v>
      </c>
      <c r="L61" s="569" t="e">
        <f>IF(K61&gt;200,#REF!,IF('FCL3aVR&gt;0'!K61&gt;150,#REF!,IF(K61&gt;100,#REF!,IF('FCL3aVR&gt;0'!K61&gt;50,#REF!,#REF!))))*K61*$E$1</f>
        <v>#REF!</v>
      </c>
      <c r="M61" s="569" t="e">
        <f>IF(H61&gt;200,#REF!,IF('FCL3aVR&gt;0'!H61&gt;150,#REF!,IF(H61&gt;100,#REF!,IF('FCL3aVR&gt;0'!H61&gt;50,#REF!,#REF!))))*H61*$E$1</f>
        <v>#REF!</v>
      </c>
      <c r="N61" s="569" t="e">
        <f>IF(I61&gt;200,#REF!,IF('FCL3aVR&gt;0'!I61&gt;150,#REF!,IF(I61&gt;100,#REF!,IF('FCL3aVR&gt;0'!I61&gt;50,#REF!,#REF!))))*I61*$E$1</f>
        <v>#REF!</v>
      </c>
      <c r="O61" s="569" t="e">
        <f>IF(J61&gt;200,#REF!,IF('FCL3aVR&gt;0'!J61&gt;150,#REF!,IF(J61&gt;100,#REF!,IF('FCL3aVR&gt;0'!J61&gt;50,#REF!,#REF!))))*J61*$E$1</f>
        <v>#REF!</v>
      </c>
      <c r="P61" s="569">
        <f>+IF(K61&gt;200,S_!$F$5,IF('FCL3aVR&gt;0'!K61&gt;150,S_!#REF!,IF('FCL3aVR&gt;0'!K61&gt;100,S_!#REF!,IF('FCL3aVR&gt;0'!K61&gt;50,S_!#REF!,S_!#REF!))))*K61*$E$1</f>
        <v>0</v>
      </c>
      <c r="Q61" s="569" t="e">
        <f>(H61*S_!#REF!+S_!#REF!*'FCL3aVR&gt;0'!J61+'FCL3aVR&gt;0'!I61*S_!#REF!)*$E$1</f>
        <v>#REF!</v>
      </c>
      <c r="R61" s="569"/>
      <c r="S61" s="569"/>
      <c r="T61" s="569"/>
      <c r="U61" s="569"/>
      <c r="V61" s="569"/>
      <c r="W61" s="569"/>
      <c r="X61" s="569"/>
      <c r="Y61" s="569"/>
      <c r="Z61" s="569"/>
      <c r="AA61" s="569">
        <f t="shared" si="0"/>
        <v>0</v>
      </c>
      <c r="AB61" s="569">
        <f t="shared" si="1"/>
        <v>0</v>
      </c>
      <c r="AC61" s="569">
        <f t="shared" si="2"/>
        <v>0</v>
      </c>
      <c r="AD61" s="671" t="e">
        <f t="shared" si="15"/>
        <v>#REF!</v>
      </c>
      <c r="AE61" s="569">
        <f t="shared" si="3"/>
        <v>0</v>
      </c>
      <c r="AF61" s="569">
        <f t="shared" si="4"/>
        <v>0</v>
      </c>
      <c r="AG61" s="569">
        <f t="shared" si="5"/>
        <v>0</v>
      </c>
      <c r="AH61" s="671" t="e">
        <f t="shared" si="16"/>
        <v>#REF!</v>
      </c>
      <c r="AI61" s="569" t="e">
        <f t="shared" si="6"/>
        <v>#REF!</v>
      </c>
      <c r="AJ61" s="569" t="e">
        <f t="shared" si="7"/>
        <v>#REF!</v>
      </c>
      <c r="AK61" s="569" t="e">
        <f t="shared" si="8"/>
        <v>#REF!</v>
      </c>
      <c r="AL61" s="569" t="e">
        <f t="shared" si="17"/>
        <v>#REF!</v>
      </c>
      <c r="AM61" s="569" t="e">
        <f t="shared" si="18"/>
        <v>#REF!</v>
      </c>
      <c r="AN61" s="569" t="e">
        <f t="shared" si="19"/>
        <v>#REF!</v>
      </c>
      <c r="AO61" s="569" t="e">
        <f t="shared" si="20"/>
        <v>#REF!</v>
      </c>
      <c r="AP61" s="569" t="e">
        <f t="shared" si="21"/>
        <v>#REF!</v>
      </c>
      <c r="AQ61" s="570">
        <v>56</v>
      </c>
      <c r="AR61" s="114" t="e">
        <f t="shared" si="10"/>
        <v>#REF!</v>
      </c>
      <c r="AS61" s="114" t="e">
        <f t="shared" si="11"/>
        <v>#REF!</v>
      </c>
      <c r="AT61" s="114" t="e">
        <f t="shared" si="12"/>
        <v>#REF!</v>
      </c>
      <c r="AU61" s="114" t="e">
        <f t="shared" si="13"/>
        <v>#REF!</v>
      </c>
    </row>
    <row r="62" spans="2:47">
      <c r="B62" s="570">
        <v>57</v>
      </c>
      <c r="C62" s="570"/>
      <c r="D62" s="570"/>
      <c r="E62" s="570"/>
      <c r="F62" s="570"/>
      <c r="G62" s="570" t="e">
        <f t="shared" si="14"/>
        <v>#REF!</v>
      </c>
      <c r="H62" s="570">
        <f t="shared" si="26"/>
        <v>209</v>
      </c>
      <c r="I62" s="570">
        <f t="shared" si="26"/>
        <v>25</v>
      </c>
      <c r="J62" s="570">
        <f t="shared" si="26"/>
        <v>4</v>
      </c>
      <c r="K62" s="570">
        <f t="shared" si="22"/>
        <v>238</v>
      </c>
      <c r="L62" s="569" t="e">
        <f>IF(K62&gt;200,#REF!,IF('FCL3aVR&gt;0'!K62&gt;150,#REF!,IF(K62&gt;100,#REF!,IF('FCL3aVR&gt;0'!K62&gt;50,#REF!,#REF!))))*K62*$E$1</f>
        <v>#REF!</v>
      </c>
      <c r="M62" s="569" t="e">
        <f>IF(H62&gt;200,#REF!,IF('FCL3aVR&gt;0'!H62&gt;150,#REF!,IF(H62&gt;100,#REF!,IF('FCL3aVR&gt;0'!H62&gt;50,#REF!,#REF!))))*H62*$E$1</f>
        <v>#REF!</v>
      </c>
      <c r="N62" s="569" t="e">
        <f>IF(I62&gt;200,#REF!,IF('FCL3aVR&gt;0'!I62&gt;150,#REF!,IF(I62&gt;100,#REF!,IF('FCL3aVR&gt;0'!I62&gt;50,#REF!,#REF!))))*I62*$E$1</f>
        <v>#REF!</v>
      </c>
      <c r="O62" s="569" t="e">
        <f>IF(J62&gt;200,#REF!,IF('FCL3aVR&gt;0'!J62&gt;150,#REF!,IF(J62&gt;100,#REF!,IF('FCL3aVR&gt;0'!J62&gt;50,#REF!,#REF!))))*J62*$E$1</f>
        <v>#REF!</v>
      </c>
      <c r="P62" s="569">
        <f>+IF(K62&gt;200,S_!$F$5,IF('FCL3aVR&gt;0'!K62&gt;150,S_!#REF!,IF('FCL3aVR&gt;0'!K62&gt;100,S_!#REF!,IF('FCL3aVR&gt;0'!K62&gt;50,S_!#REF!,S_!#REF!))))*K62*$E$1</f>
        <v>0</v>
      </c>
      <c r="Q62" s="569" t="e">
        <f>(H62*S_!#REF!+S_!#REF!*'FCL3aVR&gt;0'!J62+'FCL3aVR&gt;0'!I62*S_!#REF!)*$E$1</f>
        <v>#REF!</v>
      </c>
      <c r="R62" s="569"/>
      <c r="S62" s="569"/>
      <c r="T62" s="569"/>
      <c r="U62" s="569"/>
      <c r="V62" s="569"/>
      <c r="W62" s="569"/>
      <c r="X62" s="569"/>
      <c r="Y62" s="569"/>
      <c r="Z62" s="569"/>
      <c r="AA62" s="569">
        <f t="shared" si="0"/>
        <v>0</v>
      </c>
      <c r="AB62" s="569">
        <f t="shared" si="1"/>
        <v>0</v>
      </c>
      <c r="AC62" s="569">
        <f t="shared" si="2"/>
        <v>0</v>
      </c>
      <c r="AD62" s="671" t="e">
        <f t="shared" si="15"/>
        <v>#REF!</v>
      </c>
      <c r="AE62" s="569">
        <f t="shared" si="3"/>
        <v>0</v>
      </c>
      <c r="AF62" s="569">
        <f t="shared" si="4"/>
        <v>0</v>
      </c>
      <c r="AG62" s="569">
        <f t="shared" si="5"/>
        <v>0</v>
      </c>
      <c r="AH62" s="671" t="e">
        <f t="shared" si="16"/>
        <v>#REF!</v>
      </c>
      <c r="AI62" s="569" t="e">
        <f t="shared" si="6"/>
        <v>#REF!</v>
      </c>
      <c r="AJ62" s="569" t="e">
        <f t="shared" si="7"/>
        <v>#REF!</v>
      </c>
      <c r="AK62" s="569" t="e">
        <f t="shared" si="8"/>
        <v>#REF!</v>
      </c>
      <c r="AL62" s="569" t="e">
        <f t="shared" si="17"/>
        <v>#REF!</v>
      </c>
      <c r="AM62" s="569" t="e">
        <f t="shared" si="18"/>
        <v>#REF!</v>
      </c>
      <c r="AN62" s="569" t="e">
        <f t="shared" si="19"/>
        <v>#REF!</v>
      </c>
      <c r="AO62" s="569" t="e">
        <f t="shared" si="20"/>
        <v>#REF!</v>
      </c>
      <c r="AP62" s="569" t="e">
        <f t="shared" si="21"/>
        <v>#REF!</v>
      </c>
      <c r="AQ62" s="570">
        <v>57</v>
      </c>
      <c r="AR62" s="114" t="e">
        <f t="shared" si="10"/>
        <v>#REF!</v>
      </c>
      <c r="AS62" s="114" t="e">
        <f t="shared" si="11"/>
        <v>#REF!</v>
      </c>
      <c r="AT62" s="114" t="e">
        <f t="shared" si="12"/>
        <v>#REF!</v>
      </c>
      <c r="AU62" s="114" t="e">
        <f t="shared" si="13"/>
        <v>#REF!</v>
      </c>
    </row>
    <row r="63" spans="2:47">
      <c r="B63" s="570">
        <v>58</v>
      </c>
      <c r="C63" s="570"/>
      <c r="D63" s="570"/>
      <c r="E63" s="570"/>
      <c r="F63" s="570"/>
      <c r="G63" s="570" t="e">
        <f t="shared" si="14"/>
        <v>#REF!</v>
      </c>
      <c r="H63" s="570">
        <f t="shared" si="26"/>
        <v>209</v>
      </c>
      <c r="I63" s="570">
        <f t="shared" si="26"/>
        <v>25</v>
      </c>
      <c r="J63" s="570">
        <f t="shared" si="26"/>
        <v>4</v>
      </c>
      <c r="K63" s="570">
        <f t="shared" si="22"/>
        <v>238</v>
      </c>
      <c r="L63" s="569" t="e">
        <f>IF(K63&gt;200,#REF!,IF('FCL3aVR&gt;0'!K63&gt;150,#REF!,IF(K63&gt;100,#REF!,IF('FCL3aVR&gt;0'!K63&gt;50,#REF!,#REF!))))*K63*$E$1</f>
        <v>#REF!</v>
      </c>
      <c r="M63" s="569" t="e">
        <f>IF(H63&gt;200,#REF!,IF('FCL3aVR&gt;0'!H63&gt;150,#REF!,IF(H63&gt;100,#REF!,IF('FCL3aVR&gt;0'!H63&gt;50,#REF!,#REF!))))*H63*$E$1</f>
        <v>#REF!</v>
      </c>
      <c r="N63" s="569" t="e">
        <f>IF(I63&gt;200,#REF!,IF('FCL3aVR&gt;0'!I63&gt;150,#REF!,IF(I63&gt;100,#REF!,IF('FCL3aVR&gt;0'!I63&gt;50,#REF!,#REF!))))*I63*$E$1</f>
        <v>#REF!</v>
      </c>
      <c r="O63" s="569" t="e">
        <f>IF(J63&gt;200,#REF!,IF('FCL3aVR&gt;0'!J63&gt;150,#REF!,IF(J63&gt;100,#REF!,IF('FCL3aVR&gt;0'!J63&gt;50,#REF!,#REF!))))*J63*$E$1</f>
        <v>#REF!</v>
      </c>
      <c r="P63" s="569">
        <f>+IF(K63&gt;200,S_!$F$5,IF('FCL3aVR&gt;0'!K63&gt;150,S_!#REF!,IF('FCL3aVR&gt;0'!K63&gt;100,S_!#REF!,IF('FCL3aVR&gt;0'!K63&gt;50,S_!#REF!,S_!#REF!))))*K63*$E$1</f>
        <v>0</v>
      </c>
      <c r="Q63" s="569" t="e">
        <f>(H63*S_!#REF!+S_!#REF!*'FCL3aVR&gt;0'!J63+'FCL3aVR&gt;0'!I63*S_!#REF!)*$E$1</f>
        <v>#REF!</v>
      </c>
      <c r="R63" s="569"/>
      <c r="S63" s="569"/>
      <c r="T63" s="569"/>
      <c r="U63" s="569"/>
      <c r="V63" s="569"/>
      <c r="W63" s="569"/>
      <c r="X63" s="569"/>
      <c r="Y63" s="569"/>
      <c r="Z63" s="569"/>
      <c r="AA63" s="569">
        <f t="shared" si="0"/>
        <v>0</v>
      </c>
      <c r="AB63" s="569">
        <f t="shared" si="1"/>
        <v>0</v>
      </c>
      <c r="AC63" s="569">
        <f t="shared" si="2"/>
        <v>0</v>
      </c>
      <c r="AD63" s="671" t="e">
        <f t="shared" si="15"/>
        <v>#REF!</v>
      </c>
      <c r="AE63" s="569">
        <f t="shared" si="3"/>
        <v>0</v>
      </c>
      <c r="AF63" s="569">
        <f t="shared" si="4"/>
        <v>0</v>
      </c>
      <c r="AG63" s="569">
        <f t="shared" si="5"/>
        <v>0</v>
      </c>
      <c r="AH63" s="671" t="e">
        <f t="shared" si="16"/>
        <v>#REF!</v>
      </c>
      <c r="AI63" s="569" t="e">
        <f t="shared" si="6"/>
        <v>#REF!</v>
      </c>
      <c r="AJ63" s="569" t="e">
        <f t="shared" si="7"/>
        <v>#REF!</v>
      </c>
      <c r="AK63" s="569" t="e">
        <f t="shared" si="8"/>
        <v>#REF!</v>
      </c>
      <c r="AL63" s="569" t="e">
        <f t="shared" si="17"/>
        <v>#REF!</v>
      </c>
      <c r="AM63" s="569" t="e">
        <f t="shared" si="18"/>
        <v>#REF!</v>
      </c>
      <c r="AN63" s="569" t="e">
        <f t="shared" si="19"/>
        <v>#REF!</v>
      </c>
      <c r="AO63" s="569" t="e">
        <f t="shared" si="20"/>
        <v>#REF!</v>
      </c>
      <c r="AP63" s="569" t="e">
        <f t="shared" si="21"/>
        <v>#REF!</v>
      </c>
      <c r="AQ63" s="570">
        <v>58</v>
      </c>
      <c r="AR63" s="114" t="e">
        <f t="shared" si="10"/>
        <v>#REF!</v>
      </c>
      <c r="AS63" s="114" t="e">
        <f t="shared" si="11"/>
        <v>#REF!</v>
      </c>
      <c r="AT63" s="114" t="e">
        <f t="shared" si="12"/>
        <v>#REF!</v>
      </c>
      <c r="AU63" s="114" t="e">
        <f t="shared" si="13"/>
        <v>#REF!</v>
      </c>
    </row>
    <row r="64" spans="2:47">
      <c r="B64" s="570">
        <v>59</v>
      </c>
      <c r="C64" s="570"/>
      <c r="D64" s="570"/>
      <c r="E64" s="570"/>
      <c r="F64" s="570"/>
      <c r="G64" s="570" t="e">
        <f t="shared" si="14"/>
        <v>#REF!</v>
      </c>
      <c r="H64" s="570">
        <f t="shared" si="26"/>
        <v>209</v>
      </c>
      <c r="I64" s="570">
        <f t="shared" si="26"/>
        <v>25</v>
      </c>
      <c r="J64" s="570">
        <f t="shared" si="26"/>
        <v>4</v>
      </c>
      <c r="K64" s="570">
        <f t="shared" si="22"/>
        <v>238</v>
      </c>
      <c r="L64" s="569" t="e">
        <f>IF(K64&gt;200,#REF!,IF('FCL3aVR&gt;0'!K64&gt;150,#REF!,IF(K64&gt;100,#REF!,IF('FCL3aVR&gt;0'!K64&gt;50,#REF!,#REF!))))*K64*$E$1</f>
        <v>#REF!</v>
      </c>
      <c r="M64" s="569" t="e">
        <f>IF(H64&gt;200,#REF!,IF('FCL3aVR&gt;0'!H64&gt;150,#REF!,IF(H64&gt;100,#REF!,IF('FCL3aVR&gt;0'!H64&gt;50,#REF!,#REF!))))*H64*$E$1</f>
        <v>#REF!</v>
      </c>
      <c r="N64" s="569" t="e">
        <f>IF(I64&gt;200,#REF!,IF('FCL3aVR&gt;0'!I64&gt;150,#REF!,IF(I64&gt;100,#REF!,IF('FCL3aVR&gt;0'!I64&gt;50,#REF!,#REF!))))*I64*$E$1</f>
        <v>#REF!</v>
      </c>
      <c r="O64" s="569" t="e">
        <f>IF(J64&gt;200,#REF!,IF('FCL3aVR&gt;0'!J64&gt;150,#REF!,IF(J64&gt;100,#REF!,IF('FCL3aVR&gt;0'!J64&gt;50,#REF!,#REF!))))*J64*$E$1</f>
        <v>#REF!</v>
      </c>
      <c r="P64" s="569">
        <f>+IF(K64&gt;200,S_!$F$5,IF('FCL3aVR&gt;0'!K64&gt;150,S_!#REF!,IF('FCL3aVR&gt;0'!K64&gt;100,S_!#REF!,IF('FCL3aVR&gt;0'!K64&gt;50,S_!#REF!,S_!#REF!))))*K64*$E$1</f>
        <v>0</v>
      </c>
      <c r="Q64" s="569" t="e">
        <f>(H64*S_!#REF!+S_!#REF!*'FCL3aVR&gt;0'!J64+'FCL3aVR&gt;0'!I64*S_!#REF!)*$E$1</f>
        <v>#REF!</v>
      </c>
      <c r="R64" s="569"/>
      <c r="S64" s="569"/>
      <c r="T64" s="569"/>
      <c r="U64" s="569"/>
      <c r="V64" s="569"/>
      <c r="W64" s="569"/>
      <c r="X64" s="569"/>
      <c r="Y64" s="569"/>
      <c r="Z64" s="569"/>
      <c r="AA64" s="569">
        <f t="shared" si="0"/>
        <v>0</v>
      </c>
      <c r="AB64" s="569">
        <f t="shared" si="1"/>
        <v>0</v>
      </c>
      <c r="AC64" s="569">
        <f t="shared" si="2"/>
        <v>0</v>
      </c>
      <c r="AD64" s="671" t="e">
        <f t="shared" si="15"/>
        <v>#REF!</v>
      </c>
      <c r="AE64" s="569">
        <f t="shared" si="3"/>
        <v>0</v>
      </c>
      <c r="AF64" s="569">
        <f t="shared" si="4"/>
        <v>0</v>
      </c>
      <c r="AG64" s="569">
        <f t="shared" si="5"/>
        <v>0</v>
      </c>
      <c r="AH64" s="671" t="e">
        <f t="shared" si="16"/>
        <v>#REF!</v>
      </c>
      <c r="AI64" s="569" t="e">
        <f t="shared" si="6"/>
        <v>#REF!</v>
      </c>
      <c r="AJ64" s="569" t="e">
        <f t="shared" si="7"/>
        <v>#REF!</v>
      </c>
      <c r="AK64" s="569" t="e">
        <f t="shared" si="8"/>
        <v>#REF!</v>
      </c>
      <c r="AL64" s="569" t="e">
        <f t="shared" si="17"/>
        <v>#REF!</v>
      </c>
      <c r="AM64" s="569" t="e">
        <f t="shared" si="18"/>
        <v>#REF!</v>
      </c>
      <c r="AN64" s="569" t="e">
        <f t="shared" si="19"/>
        <v>#REF!</v>
      </c>
      <c r="AO64" s="569" t="e">
        <f t="shared" si="20"/>
        <v>#REF!</v>
      </c>
      <c r="AP64" s="569" t="e">
        <f t="shared" si="21"/>
        <v>#REF!</v>
      </c>
      <c r="AQ64" s="570">
        <v>59</v>
      </c>
      <c r="AR64" s="114" t="e">
        <f t="shared" si="10"/>
        <v>#REF!</v>
      </c>
      <c r="AS64" s="114" t="e">
        <f t="shared" si="11"/>
        <v>#REF!</v>
      </c>
      <c r="AT64" s="114" t="e">
        <f t="shared" si="12"/>
        <v>#REF!</v>
      </c>
      <c r="AU64" s="114" t="e">
        <f t="shared" si="13"/>
        <v>#REF!</v>
      </c>
    </row>
    <row r="65" spans="2:47">
      <c r="B65" s="570">
        <v>60</v>
      </c>
      <c r="C65" s="570"/>
      <c r="D65" s="570"/>
      <c r="E65" s="570"/>
      <c r="F65" s="570"/>
      <c r="G65" s="570" t="e">
        <f t="shared" si="14"/>
        <v>#REF!</v>
      </c>
      <c r="H65" s="570">
        <f t="shared" si="26"/>
        <v>209</v>
      </c>
      <c r="I65" s="570">
        <f t="shared" si="26"/>
        <v>25</v>
      </c>
      <c r="J65" s="570">
        <f t="shared" si="26"/>
        <v>4</v>
      </c>
      <c r="K65" s="570">
        <f t="shared" si="22"/>
        <v>238</v>
      </c>
      <c r="L65" s="569" t="e">
        <f>IF(K65&gt;200,#REF!,IF('FCL3aVR&gt;0'!K65&gt;150,#REF!,IF(K65&gt;100,#REF!,IF('FCL3aVR&gt;0'!K65&gt;50,#REF!,#REF!))))*K65*$E$1</f>
        <v>#REF!</v>
      </c>
      <c r="M65" s="569" t="e">
        <f>IF(H65&gt;200,#REF!,IF('FCL3aVR&gt;0'!H65&gt;150,#REF!,IF(H65&gt;100,#REF!,IF('FCL3aVR&gt;0'!H65&gt;50,#REF!,#REF!))))*H65*$E$1</f>
        <v>#REF!</v>
      </c>
      <c r="N65" s="569" t="e">
        <f>IF(I65&gt;200,#REF!,IF('FCL3aVR&gt;0'!I65&gt;150,#REF!,IF(I65&gt;100,#REF!,IF('FCL3aVR&gt;0'!I65&gt;50,#REF!,#REF!))))*I65*$E$1</f>
        <v>#REF!</v>
      </c>
      <c r="O65" s="569" t="e">
        <f>IF(J65&gt;200,#REF!,IF('FCL3aVR&gt;0'!J65&gt;150,#REF!,IF(J65&gt;100,#REF!,IF('FCL3aVR&gt;0'!J65&gt;50,#REF!,#REF!))))*J65*$E$1</f>
        <v>#REF!</v>
      </c>
      <c r="P65" s="569">
        <f>+IF(K65&gt;200,S_!$F$5,IF('FCL3aVR&gt;0'!K65&gt;150,S_!#REF!,IF('FCL3aVR&gt;0'!K65&gt;100,S_!#REF!,IF('FCL3aVR&gt;0'!K65&gt;50,S_!#REF!,S_!#REF!))))*K65*$E$1</f>
        <v>0</v>
      </c>
      <c r="Q65" s="569" t="e">
        <f>(H65*S_!#REF!+S_!#REF!*'FCL3aVR&gt;0'!J65+'FCL3aVR&gt;0'!I65*S_!#REF!)*$E$1</f>
        <v>#REF!</v>
      </c>
      <c r="R65" s="569"/>
      <c r="S65" s="569"/>
      <c r="T65" s="569"/>
      <c r="U65" s="569"/>
      <c r="V65" s="569"/>
      <c r="W65" s="569"/>
      <c r="X65" s="569"/>
      <c r="Y65" s="569"/>
      <c r="Z65" s="569"/>
      <c r="AA65" s="569">
        <f t="shared" si="0"/>
        <v>0</v>
      </c>
      <c r="AB65" s="569">
        <f t="shared" si="1"/>
        <v>0</v>
      </c>
      <c r="AC65" s="569">
        <f t="shared" si="2"/>
        <v>0</v>
      </c>
      <c r="AD65" s="671" t="e">
        <f t="shared" si="15"/>
        <v>#REF!</v>
      </c>
      <c r="AE65" s="569">
        <f t="shared" si="3"/>
        <v>0</v>
      </c>
      <c r="AF65" s="569">
        <f t="shared" si="4"/>
        <v>0</v>
      </c>
      <c r="AG65" s="569">
        <f t="shared" si="5"/>
        <v>0</v>
      </c>
      <c r="AH65" s="671" t="e">
        <f t="shared" si="16"/>
        <v>#REF!</v>
      </c>
      <c r="AI65" s="569" t="e">
        <f t="shared" si="6"/>
        <v>#REF!</v>
      </c>
      <c r="AJ65" s="569" t="e">
        <f t="shared" si="7"/>
        <v>#REF!</v>
      </c>
      <c r="AK65" s="569" t="e">
        <f t="shared" si="8"/>
        <v>#REF!</v>
      </c>
      <c r="AL65" s="569" t="e">
        <f t="shared" si="17"/>
        <v>#REF!</v>
      </c>
      <c r="AM65" s="569" t="e">
        <f t="shared" si="18"/>
        <v>#REF!</v>
      </c>
      <c r="AN65" s="569" t="e">
        <f t="shared" si="19"/>
        <v>#REF!</v>
      </c>
      <c r="AO65" s="569" t="e">
        <f t="shared" si="20"/>
        <v>#REF!</v>
      </c>
      <c r="AP65" s="569" t="e">
        <f t="shared" si="21"/>
        <v>#REF!</v>
      </c>
      <c r="AQ65" s="570">
        <v>60</v>
      </c>
      <c r="AR65" s="114" t="e">
        <f t="shared" si="10"/>
        <v>#REF!</v>
      </c>
      <c r="AS65" s="114" t="e">
        <f t="shared" si="11"/>
        <v>#REF!</v>
      </c>
      <c r="AT65" s="114" t="e">
        <f t="shared" si="12"/>
        <v>#REF!</v>
      </c>
      <c r="AU65" s="114" t="e">
        <f t="shared" si="13"/>
        <v>#REF!</v>
      </c>
    </row>
    <row r="66" spans="2:47">
      <c r="R66" s="659" t="e">
        <f>SUM(R5:R65)</f>
        <v>#REF!</v>
      </c>
      <c r="S66" s="659" t="e">
        <f t="shared" ref="S66:AQ66" si="27">SUM(S5:S65)</f>
        <v>#REF!</v>
      </c>
      <c r="T66" s="659" t="e">
        <f t="shared" si="27"/>
        <v>#REF!</v>
      </c>
      <c r="U66" s="659" t="e">
        <f t="shared" si="27"/>
        <v>#REF!</v>
      </c>
      <c r="V66" s="659" t="e">
        <f t="shared" si="27"/>
        <v>#REF!</v>
      </c>
      <c r="W66" s="659" t="e">
        <f t="shared" si="27"/>
        <v>#REF!</v>
      </c>
      <c r="X66" s="659" t="e">
        <f t="shared" si="27"/>
        <v>#REF!</v>
      </c>
      <c r="Y66" s="659" t="e">
        <f t="shared" si="27"/>
        <v>#REF!</v>
      </c>
      <c r="Z66" s="659" t="e">
        <f t="shared" si="27"/>
        <v>#REF!</v>
      </c>
      <c r="AA66" s="659" t="e">
        <f t="shared" si="27"/>
        <v>#REF!</v>
      </c>
      <c r="AB66" s="659" t="e">
        <f t="shared" si="27"/>
        <v>#REF!</v>
      </c>
      <c r="AC66" s="659" t="e">
        <f t="shared" si="27"/>
        <v>#REF!</v>
      </c>
      <c r="AD66" s="659" t="e">
        <f t="shared" si="27"/>
        <v>#REF!</v>
      </c>
      <c r="AE66" s="659" t="e">
        <f t="shared" si="27"/>
        <v>#REF!</v>
      </c>
      <c r="AF66" s="659" t="e">
        <f t="shared" si="27"/>
        <v>#REF!</v>
      </c>
      <c r="AG66" s="659" t="e">
        <f t="shared" si="27"/>
        <v>#REF!</v>
      </c>
      <c r="AH66" s="659" t="e">
        <f t="shared" si="27"/>
        <v>#REF!</v>
      </c>
      <c r="AI66" s="659" t="e">
        <f t="shared" si="27"/>
        <v>#REF!</v>
      </c>
      <c r="AJ66" s="659" t="e">
        <f t="shared" si="27"/>
        <v>#REF!</v>
      </c>
      <c r="AK66" s="659" t="e">
        <f t="shared" si="27"/>
        <v>#REF!</v>
      </c>
      <c r="AL66" s="659" t="e">
        <f t="shared" si="27"/>
        <v>#REF!</v>
      </c>
      <c r="AM66" s="659" t="e">
        <f t="shared" si="27"/>
        <v>#REF!</v>
      </c>
      <c r="AN66" s="659" t="e">
        <f t="shared" si="27"/>
        <v>#REF!</v>
      </c>
      <c r="AO66" s="659" t="e">
        <f t="shared" si="27"/>
        <v>#REF!</v>
      </c>
      <c r="AP66" s="659" t="e">
        <f t="shared" si="27"/>
        <v>#REF!</v>
      </c>
      <c r="AQ66" s="659">
        <f t="shared" si="27"/>
        <v>1830</v>
      </c>
    </row>
    <row r="68" spans="2:47">
      <c r="L68" s="575" t="e">
        <f>#REF!*S_!D5*238</f>
        <v>#REF!</v>
      </c>
      <c r="M68" s="575" t="e">
        <f>(#REF!*S_!L5*(1/250)+S_!#REF!*(1/250))*H65</f>
        <v>#REF!</v>
      </c>
      <c r="N68" s="575" t="e">
        <f>(#REF!*S_!#REF!*(1/50)+S_!#REF!*(1/250))*'FCL3aVR&gt;0'!I65</f>
        <v>#REF!</v>
      </c>
      <c r="O68" s="575" t="e">
        <f>(#REF!*S_!#REF!*(1/50)+S_!#REF!*(1/250))*'FCL3aVR&gt;0'!J65</f>
        <v>#REF!</v>
      </c>
      <c r="P68" s="575">
        <f>S_!F5*238</f>
        <v>0</v>
      </c>
    </row>
  </sheetData>
  <mergeCells count="15">
    <mergeCell ref="AM3:AN3"/>
    <mergeCell ref="AO3:AP3"/>
    <mergeCell ref="AQ3:AQ4"/>
    <mergeCell ref="R3:T3"/>
    <mergeCell ref="U3:W3"/>
    <mergeCell ref="X3:Z3"/>
    <mergeCell ref="AA3:AD3"/>
    <mergeCell ref="AE3:AH3"/>
    <mergeCell ref="AI3:AL3"/>
    <mergeCell ref="Q3:Q4"/>
    <mergeCell ref="B3:B4"/>
    <mergeCell ref="C3:G3"/>
    <mergeCell ref="H3:K3"/>
    <mergeCell ref="L3:O3"/>
    <mergeCell ref="P3:P4"/>
  </mergeCells>
  <conditionalFormatting sqref="AH5 AM6:AM65 AL5:AN5">
    <cfRule type="cellIs" dxfId="5" priority="6" operator="lessThan">
      <formula>0</formula>
    </cfRule>
  </conditionalFormatting>
  <conditionalFormatting sqref="AL6:AL65 AN6:AN65 AH6:AH65">
    <cfRule type="cellIs" dxfId="4" priority="5" operator="lessThan">
      <formula>0</formula>
    </cfRule>
  </conditionalFormatting>
  <conditionalFormatting sqref="AA5:AG65">
    <cfRule type="cellIs" dxfId="3" priority="4" operator="lessThan">
      <formula>0</formula>
    </cfRule>
  </conditionalFormatting>
  <conditionalFormatting sqref="AO5:AP5 AO6:AO65">
    <cfRule type="cellIs" dxfId="2" priority="3" operator="lessThan">
      <formula>0</formula>
    </cfRule>
  </conditionalFormatting>
  <conditionalFormatting sqref="AP6:AP65">
    <cfRule type="cellIs" dxfId="1" priority="2" operator="lessThan">
      <formula>0</formula>
    </cfRule>
  </conditionalFormatting>
  <conditionalFormatting sqref="AI5:AK65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3"/>
  <dimension ref="A1:AB30"/>
  <sheetViews>
    <sheetView showGridLines="0" zoomScale="70" zoomScaleNormal="70" workbookViewId="0">
      <selection activeCell="O30" sqref="O30"/>
    </sheetView>
  </sheetViews>
  <sheetFormatPr baseColWidth="10" defaultRowHeight="12.75"/>
  <cols>
    <col min="1" max="4" width="1.28515625" style="114" customWidth="1"/>
    <col min="5" max="5" width="16.42578125" style="114" customWidth="1"/>
    <col min="6" max="6" width="13.5703125" style="114" customWidth="1"/>
    <col min="7" max="7" width="8.28515625" style="114" customWidth="1"/>
    <col min="8" max="8" width="22.42578125" style="114" bestFit="1" customWidth="1"/>
    <col min="9" max="9" width="13.140625" style="114" customWidth="1"/>
    <col min="10" max="10" width="14" style="114" customWidth="1"/>
    <col min="11" max="11" width="9.42578125" style="114" customWidth="1"/>
    <col min="12" max="12" width="7.42578125" style="114" customWidth="1"/>
    <col min="13" max="13" width="11.28515625" style="114" customWidth="1"/>
    <col min="14" max="14" width="12.42578125" style="114" customWidth="1"/>
    <col min="15" max="15" width="13.85546875" style="114" customWidth="1"/>
    <col min="16" max="16" width="10.7109375" style="114" customWidth="1"/>
    <col min="17" max="17" width="10.5703125" style="114" customWidth="1"/>
    <col min="18" max="18" width="12" style="114" customWidth="1"/>
    <col min="19" max="19" width="7.42578125" style="114" customWidth="1"/>
    <col min="20" max="21" width="14" style="114" customWidth="1"/>
    <col min="22" max="23" width="37.5703125" style="114" customWidth="1"/>
    <col min="24" max="24" width="43.42578125" style="114" bestFit="1" customWidth="1"/>
    <col min="25" max="27" width="7.42578125" style="114" customWidth="1"/>
    <col min="28" max="28" width="20.28515625" style="114" customWidth="1"/>
    <col min="29" max="30" width="7.42578125" style="114" customWidth="1"/>
    <col min="31" max="31" width="11.42578125" style="114"/>
    <col min="32" max="33" width="18.7109375" style="114" customWidth="1"/>
    <col min="34" max="34" width="19" style="114" customWidth="1"/>
    <col min="35" max="16384" width="11.42578125" style="114"/>
  </cols>
  <sheetData>
    <row r="1" spans="1:28">
      <c r="K1" s="554"/>
      <c r="L1" s="590"/>
      <c r="M1" s="590"/>
      <c r="N1" s="590"/>
      <c r="O1" s="642"/>
      <c r="P1" s="604"/>
      <c r="Q1" s="604"/>
      <c r="R1" s="604"/>
      <c r="S1" s="604"/>
      <c r="T1" s="610"/>
      <c r="U1" s="610"/>
    </row>
    <row r="2" spans="1:28" ht="51">
      <c r="E2" s="602" t="s">
        <v>1707</v>
      </c>
      <c r="F2" s="602" t="s">
        <v>1692</v>
      </c>
      <c r="G2" s="602" t="s">
        <v>1693</v>
      </c>
      <c r="H2" s="602" t="s">
        <v>1771</v>
      </c>
      <c r="I2" s="602" t="s">
        <v>1809</v>
      </c>
      <c r="J2" s="641" t="s">
        <v>1690</v>
      </c>
      <c r="K2" s="641" t="s">
        <v>1808</v>
      </c>
      <c r="L2" s="641" t="s">
        <v>1784</v>
      </c>
      <c r="M2" s="641" t="s">
        <v>1814</v>
      </c>
      <c r="N2" s="641" t="s">
        <v>1819</v>
      </c>
      <c r="O2" s="641" t="s">
        <v>1810</v>
      </c>
      <c r="P2" s="602" t="s">
        <v>1815</v>
      </c>
      <c r="Q2" s="602" t="s">
        <v>1813</v>
      </c>
      <c r="R2" s="602" t="s">
        <v>1691</v>
      </c>
      <c r="S2" s="602" t="s">
        <v>1811</v>
      </c>
      <c r="T2" s="602" t="s">
        <v>1812</v>
      </c>
      <c r="U2" s="648" t="s">
        <v>1713</v>
      </c>
      <c r="V2" s="647" t="s">
        <v>1821</v>
      </c>
      <c r="W2" s="647" t="s">
        <v>1674</v>
      </c>
      <c r="X2" s="602" t="s">
        <v>1818</v>
      </c>
    </row>
    <row r="3" spans="1:28">
      <c r="E3" s="591">
        <v>250</v>
      </c>
      <c r="F3" s="591">
        <f>2*E3</f>
        <v>500</v>
      </c>
      <c r="G3" s="591">
        <f>F3</f>
        <v>500</v>
      </c>
      <c r="H3" s="591">
        <v>1</v>
      </c>
      <c r="I3" s="548">
        <f>E3/H3/30</f>
        <v>8.3333333333333339</v>
      </c>
      <c r="J3" s="548" t="e">
        <f>#REF!</f>
        <v>#REF!</v>
      </c>
      <c r="K3" s="548" t="e">
        <f>J3*8/12</f>
        <v>#REF!</v>
      </c>
      <c r="L3" s="548">
        <v>3</v>
      </c>
      <c r="M3" s="549">
        <v>1</v>
      </c>
      <c r="N3" s="548">
        <v>1</v>
      </c>
      <c r="O3" s="548" t="e">
        <f>F3/K3/30.5+H3</f>
        <v>#REF!</v>
      </c>
      <c r="P3" s="548">
        <v>0.5</v>
      </c>
      <c r="Q3" s="548">
        <f>P3+N3</f>
        <v>1.5</v>
      </c>
      <c r="R3" s="548" t="e">
        <f>+#REF!</f>
        <v>#REF!</v>
      </c>
      <c r="S3" s="548" t="e">
        <f>R3*8/12</f>
        <v>#REF!</v>
      </c>
      <c r="T3" s="548">
        <f>IFERROR(G3/30.5/Q3+H3,"")</f>
        <v>11.928961748633879</v>
      </c>
      <c r="U3" s="548">
        <v>1</v>
      </c>
      <c r="V3" s="548" t="e">
        <f>ROUND(R3+J3+U3,0)</f>
        <v>#REF!</v>
      </c>
      <c r="W3" s="672" t="s">
        <v>1866</v>
      </c>
      <c r="X3" s="548" t="s">
        <v>1816</v>
      </c>
    </row>
    <row r="4" spans="1:28">
      <c r="E4" s="594">
        <v>200</v>
      </c>
      <c r="F4" s="594">
        <f>2*E4</f>
        <v>400</v>
      </c>
      <c r="G4" s="594">
        <f t="shared" ref="G4:G7" si="0">F4</f>
        <v>400</v>
      </c>
      <c r="H4" s="594">
        <v>1</v>
      </c>
      <c r="I4" s="595">
        <f t="shared" ref="I4:I7" si="1">E4/H4/30</f>
        <v>6.666666666666667</v>
      </c>
      <c r="J4" s="595" t="e">
        <f>#REF!</f>
        <v>#REF!</v>
      </c>
      <c r="K4" s="595" t="e">
        <f>J4*8/12</f>
        <v>#REF!</v>
      </c>
      <c r="L4" s="594">
        <v>2</v>
      </c>
      <c r="M4" s="596">
        <v>1</v>
      </c>
      <c r="N4" s="595">
        <v>1</v>
      </c>
      <c r="O4" s="595" t="e">
        <f>F4/K4/30.5+H4</f>
        <v>#REF!</v>
      </c>
      <c r="P4" s="595">
        <v>0.5</v>
      </c>
      <c r="Q4" s="595">
        <f>P4+N4</f>
        <v>1.5</v>
      </c>
      <c r="R4" s="595" t="e">
        <f>+#REF!</f>
        <v>#REF!</v>
      </c>
      <c r="S4" s="595" t="e">
        <f>R4*8/12</f>
        <v>#REF!</v>
      </c>
      <c r="T4" s="595">
        <f t="shared" ref="T4:T7" si="2">IFERROR(G4/30.5/Q4+H4,"")</f>
        <v>9.7431693989071047</v>
      </c>
      <c r="U4" s="595">
        <v>1</v>
      </c>
      <c r="V4" s="595" t="e">
        <f t="shared" ref="V4:V7" si="3">ROUND(R4+J4+U4,0)</f>
        <v>#REF!</v>
      </c>
      <c r="W4" s="595" t="s">
        <v>1866</v>
      </c>
      <c r="X4" s="595" t="s">
        <v>1816</v>
      </c>
    </row>
    <row r="5" spans="1:28">
      <c r="E5" s="591">
        <v>150</v>
      </c>
      <c r="F5" s="591">
        <f t="shared" ref="F5:F7" si="4">2*E5</f>
        <v>300</v>
      </c>
      <c r="G5" s="591">
        <f t="shared" si="0"/>
        <v>300</v>
      </c>
      <c r="H5" s="591">
        <v>1</v>
      </c>
      <c r="I5" s="548">
        <f t="shared" si="1"/>
        <v>5</v>
      </c>
      <c r="J5" s="548" t="e">
        <f>#REF!</f>
        <v>#REF!</v>
      </c>
      <c r="K5" s="548" t="e">
        <f>J5*8/12</f>
        <v>#REF!</v>
      </c>
      <c r="L5" s="591">
        <v>2</v>
      </c>
      <c r="M5" s="549">
        <v>1</v>
      </c>
      <c r="N5" s="728">
        <v>1</v>
      </c>
      <c r="O5" s="548" t="e">
        <f>F5/K5/30.5+H5</f>
        <v>#REF!</v>
      </c>
      <c r="P5" s="591">
        <v>0.5</v>
      </c>
      <c r="Q5" s="591">
        <f>P5+N5</f>
        <v>1.5</v>
      </c>
      <c r="R5" s="591" t="e">
        <f>+#REF!</f>
        <v>#REF!</v>
      </c>
      <c r="S5" s="548" t="e">
        <f>R5*8/12</f>
        <v>#REF!</v>
      </c>
      <c r="T5" s="548">
        <f t="shared" si="2"/>
        <v>7.557377049180328</v>
      </c>
      <c r="U5" s="548">
        <v>0.5</v>
      </c>
      <c r="V5" s="548" t="e">
        <f t="shared" si="3"/>
        <v>#REF!</v>
      </c>
      <c r="W5" s="548" t="s">
        <v>1866</v>
      </c>
      <c r="X5" s="591" t="s">
        <v>1817</v>
      </c>
    </row>
    <row r="6" spans="1:28">
      <c r="E6" s="594">
        <v>100</v>
      </c>
      <c r="F6" s="594">
        <f t="shared" si="4"/>
        <v>200</v>
      </c>
      <c r="G6" s="594">
        <f t="shared" si="0"/>
        <v>200</v>
      </c>
      <c r="H6" s="594">
        <v>1</v>
      </c>
      <c r="I6" s="595">
        <f t="shared" si="1"/>
        <v>3.3333333333333335</v>
      </c>
      <c r="J6" s="595" t="e">
        <f>#REF!</f>
        <v>#REF!</v>
      </c>
      <c r="K6" s="595" t="e">
        <f>J6*8/12</f>
        <v>#REF!</v>
      </c>
      <c r="L6" s="594">
        <v>2</v>
      </c>
      <c r="M6" s="596">
        <v>1</v>
      </c>
      <c r="N6" s="729">
        <v>1</v>
      </c>
      <c r="O6" s="595" t="e">
        <f>F6/K6/30.5+H6</f>
        <v>#REF!</v>
      </c>
      <c r="P6" s="594">
        <v>0</v>
      </c>
      <c r="Q6" s="594">
        <f>P6+N6</f>
        <v>1</v>
      </c>
      <c r="R6" s="594" t="e">
        <f>+#REF!</f>
        <v>#REF!</v>
      </c>
      <c r="S6" s="595" t="e">
        <f>R6*8/12</f>
        <v>#REF!</v>
      </c>
      <c r="T6" s="595">
        <f t="shared" si="2"/>
        <v>7.557377049180328</v>
      </c>
      <c r="U6" s="595">
        <v>0.5</v>
      </c>
      <c r="V6" s="595" t="e">
        <f t="shared" si="3"/>
        <v>#REF!</v>
      </c>
      <c r="W6" s="595" t="s">
        <v>1866</v>
      </c>
      <c r="X6" s="594" t="s">
        <v>1817</v>
      </c>
    </row>
    <row r="7" spans="1:28">
      <c r="E7" s="591">
        <v>50</v>
      </c>
      <c r="F7" s="591">
        <f t="shared" si="4"/>
        <v>100</v>
      </c>
      <c r="G7" s="591">
        <f t="shared" si="0"/>
        <v>100</v>
      </c>
      <c r="H7" s="591">
        <v>1</v>
      </c>
      <c r="I7" s="548">
        <f t="shared" si="1"/>
        <v>1.6666666666666667</v>
      </c>
      <c r="J7" s="646" t="e">
        <f>#REF!</f>
        <v>#REF!</v>
      </c>
      <c r="K7" s="646" t="e">
        <f>J7*8/12</f>
        <v>#REF!</v>
      </c>
      <c r="L7" s="643">
        <v>2</v>
      </c>
      <c r="M7" s="644">
        <v>1</v>
      </c>
      <c r="N7" s="730">
        <v>1</v>
      </c>
      <c r="O7" s="646" t="e">
        <f>F7/(K7)/30.5+H7</f>
        <v>#REF!</v>
      </c>
      <c r="P7" s="643">
        <v>0</v>
      </c>
      <c r="Q7" s="643">
        <f>P7+N7</f>
        <v>1</v>
      </c>
      <c r="R7" s="643" t="e">
        <f>+#REF!</f>
        <v>#REF!</v>
      </c>
      <c r="S7" s="646" t="e">
        <f>R7*8/12</f>
        <v>#REF!</v>
      </c>
      <c r="T7" s="646">
        <f t="shared" si="2"/>
        <v>4.278688524590164</v>
      </c>
      <c r="U7" s="646">
        <v>0.5</v>
      </c>
      <c r="V7" s="548" t="e">
        <f t="shared" si="3"/>
        <v>#REF!</v>
      </c>
      <c r="W7" s="672" t="s">
        <v>1867</v>
      </c>
      <c r="X7" s="645" t="s">
        <v>1820</v>
      </c>
    </row>
    <row r="11" spans="1:28">
      <c r="A11" s="1148" t="s">
        <v>1709</v>
      </c>
      <c r="B11" s="1148"/>
      <c r="C11" s="1148"/>
      <c r="D11" s="1148"/>
      <c r="E11" s="1148"/>
      <c r="F11" s="1148"/>
      <c r="G11" s="1148"/>
      <c r="H11" s="1148"/>
      <c r="I11" s="1148"/>
      <c r="J11" s="1148"/>
      <c r="K11" s="1148"/>
      <c r="L11" s="1148"/>
      <c r="M11" s="1148"/>
      <c r="N11" s="1148"/>
      <c r="O11" s="1148"/>
      <c r="P11" s="1148"/>
      <c r="Q11" s="1148"/>
      <c r="R11" s="1148"/>
      <c r="S11" s="1148"/>
      <c r="T11" s="1148"/>
      <c r="U11" s="614"/>
    </row>
    <row r="12" spans="1:28">
      <c r="E12" s="651"/>
      <c r="F12" s="652"/>
      <c r="G12" s="652"/>
      <c r="H12" s="652"/>
      <c r="I12" s="652"/>
      <c r="J12" s="652"/>
      <c r="K12" s="652"/>
    </row>
    <row r="13" spans="1:28">
      <c r="A13" s="550"/>
    </row>
    <row r="14" spans="1:28">
      <c r="A14" s="550"/>
      <c r="C14" s="555"/>
    </row>
    <row r="15" spans="1:28">
      <c r="X15" s="590"/>
      <c r="Y15" s="590"/>
      <c r="Z15" s="590"/>
      <c r="AA15" s="590"/>
      <c r="AB15" s="592"/>
    </row>
    <row r="16" spans="1:28" s="551" customFormat="1" ht="45" customHeight="1">
      <c r="E16" s="615"/>
      <c r="F16" s="615"/>
      <c r="G16" s="615"/>
      <c r="H16" s="653" t="s">
        <v>1716</v>
      </c>
      <c r="I16" s="653" t="s">
        <v>1726</v>
      </c>
      <c r="J16" s="653" t="s">
        <v>1711</v>
      </c>
      <c r="K16" s="653" t="s">
        <v>1712</v>
      </c>
      <c r="L16" s="653" t="s">
        <v>1670</v>
      </c>
      <c r="M16" s="653" t="s">
        <v>1713</v>
      </c>
      <c r="N16" s="653" t="s">
        <v>1714</v>
      </c>
      <c r="O16" s="653" t="s">
        <v>1715</v>
      </c>
      <c r="P16" s="615"/>
      <c r="Q16" s="615"/>
      <c r="R16" s="615"/>
      <c r="X16" s="593"/>
      <c r="Y16" s="593"/>
      <c r="Z16" s="593"/>
      <c r="AA16" s="593"/>
      <c r="AB16" s="603"/>
    </row>
    <row r="17" spans="4:28">
      <c r="E17" s="616"/>
      <c r="F17" s="616"/>
      <c r="G17" s="616"/>
      <c r="H17" s="591">
        <v>30</v>
      </c>
      <c r="I17" s="558" t="s">
        <v>1803</v>
      </c>
      <c r="J17" s="546">
        <v>1</v>
      </c>
      <c r="K17" s="546">
        <v>1</v>
      </c>
      <c r="L17" s="546">
        <v>1</v>
      </c>
      <c r="M17" s="546">
        <v>0.5</v>
      </c>
      <c r="N17" s="546">
        <v>0.5</v>
      </c>
      <c r="O17" s="591">
        <v>0</v>
      </c>
      <c r="P17" s="616"/>
      <c r="Q17" s="616"/>
      <c r="R17" s="616"/>
      <c r="X17" s="556"/>
      <c r="Y17" s="556"/>
      <c r="Z17" s="556"/>
      <c r="AA17" s="556"/>
      <c r="AB17" s="556"/>
    </row>
    <row r="18" spans="4:28">
      <c r="D18" s="554"/>
      <c r="E18" s="554"/>
      <c r="F18" s="554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616"/>
      <c r="V18" s="554"/>
      <c r="W18" s="616"/>
      <c r="X18" s="557"/>
      <c r="Y18" s="557"/>
      <c r="Z18" s="557"/>
      <c r="AA18" s="557"/>
      <c r="AB18" s="557"/>
    </row>
    <row r="19" spans="4:28">
      <c r="E19" s="616"/>
      <c r="F19" s="616"/>
      <c r="G19" s="616"/>
    </row>
    <row r="20" spans="4:28">
      <c r="E20" s="649"/>
      <c r="F20" s="649"/>
      <c r="G20" s="649"/>
      <c r="H20" s="1143" t="s">
        <v>1823</v>
      </c>
      <c r="I20" s="1144"/>
      <c r="J20" s="1144"/>
      <c r="K20" s="1144"/>
      <c r="L20" s="1145"/>
      <c r="M20" s="1143" t="s">
        <v>1724</v>
      </c>
      <c r="N20" s="1144"/>
      <c r="O20" s="1144"/>
      <c r="P20" s="1145"/>
      <c r="Q20" s="590"/>
      <c r="R20" s="590"/>
    </row>
    <row r="21" spans="4:28">
      <c r="E21" s="616"/>
      <c r="F21" s="616"/>
      <c r="G21" s="616"/>
      <c r="H21" s="612" t="s">
        <v>1661</v>
      </c>
      <c r="I21" s="613" t="s">
        <v>1822</v>
      </c>
      <c r="J21" s="547" t="s">
        <v>505</v>
      </c>
      <c r="K21" s="547" t="s">
        <v>1650</v>
      </c>
      <c r="L21" s="547" t="s">
        <v>1728</v>
      </c>
      <c r="M21" s="1146">
        <f>21810*1.3</f>
        <v>28353</v>
      </c>
      <c r="N21" s="1146"/>
      <c r="O21" s="1146"/>
      <c r="P21" s="1147"/>
      <c r="Q21" s="554"/>
      <c r="R21" s="554"/>
    </row>
    <row r="22" spans="4:28">
      <c r="E22" s="611"/>
      <c r="F22" s="611"/>
      <c r="G22" s="611"/>
      <c r="H22" s="612" t="s">
        <v>1721</v>
      </c>
      <c r="I22" s="617">
        <v>1</v>
      </c>
      <c r="J22" s="546">
        <v>13.95</v>
      </c>
      <c r="K22" s="546">
        <v>2.5499999999999998</v>
      </c>
      <c r="L22" s="546">
        <v>1.5</v>
      </c>
      <c r="M22" s="1141">
        <f>200*183*1.2</f>
        <v>43920</v>
      </c>
      <c r="N22" s="1141"/>
      <c r="O22" s="1141"/>
      <c r="P22" s="1142"/>
      <c r="Q22" s="556"/>
      <c r="R22" s="556"/>
    </row>
    <row r="23" spans="4:28">
      <c r="E23" s="611"/>
      <c r="F23" s="611"/>
      <c r="G23" s="611"/>
      <c r="H23" s="612" t="s">
        <v>1722</v>
      </c>
      <c r="I23" s="617">
        <v>1</v>
      </c>
      <c r="J23" s="546">
        <v>1.8</v>
      </c>
      <c r="K23" s="546">
        <v>1.38</v>
      </c>
      <c r="L23" s="546">
        <v>0.69</v>
      </c>
    </row>
    <row r="24" spans="4:28">
      <c r="E24" s="611"/>
      <c r="F24" s="611"/>
      <c r="G24" s="611"/>
      <c r="H24" s="612" t="s">
        <v>1824</v>
      </c>
      <c r="I24" s="591"/>
      <c r="J24" s="591"/>
      <c r="K24" s="591"/>
      <c r="L24" s="591">
        <f>L22+L23*2</f>
        <v>2.88</v>
      </c>
    </row>
    <row r="25" spans="4:28">
      <c r="E25" s="616"/>
      <c r="F25" s="616"/>
      <c r="G25" s="616"/>
    </row>
    <row r="26" spans="4:28">
      <c r="E26" s="611"/>
      <c r="F26" s="611"/>
      <c r="G26" s="611"/>
    </row>
    <row r="27" spans="4:28">
      <c r="E27" s="616"/>
      <c r="F27" s="616"/>
      <c r="G27" s="616"/>
    </row>
    <row r="28" spans="4:28">
      <c r="H28" s="608" t="s">
        <v>1723</v>
      </c>
      <c r="I28" s="654">
        <f>IF(L24&lt;I30,2,0)*ROUNDDOWN(J22/K23,0)</f>
        <v>20</v>
      </c>
    </row>
    <row r="30" spans="4:28">
      <c r="H30" s="612" t="s">
        <v>1727</v>
      </c>
      <c r="I30" s="546">
        <v>4.3</v>
      </c>
    </row>
  </sheetData>
  <mergeCells count="5">
    <mergeCell ref="M22:P22"/>
    <mergeCell ref="M20:P20"/>
    <mergeCell ref="M21:P21"/>
    <mergeCell ref="A11:T11"/>
    <mergeCell ref="H20:L20"/>
  </mergeCells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0">
    <tabColor theme="0" tint="-0.34998626667073579"/>
  </sheetPr>
  <dimension ref="A1:N37"/>
  <sheetViews>
    <sheetView showGridLines="0" zoomScale="106" zoomScaleNormal="106" workbookViewId="0">
      <selection activeCell="F4" sqref="F4:F8"/>
    </sheetView>
  </sheetViews>
  <sheetFormatPr baseColWidth="10" defaultColWidth="11.42578125" defaultRowHeight="12.75"/>
  <cols>
    <col min="1" max="1" width="2" style="8" customWidth="1"/>
    <col min="2" max="2" width="43.28515625" style="8" customWidth="1"/>
    <col min="3" max="3" width="9.5703125" style="8" bestFit="1" customWidth="1"/>
    <col min="4" max="4" width="10.85546875" style="8" bestFit="1" customWidth="1"/>
    <col min="5" max="5" width="2" style="7" customWidth="1"/>
    <col min="6" max="7" width="10.7109375" style="11" customWidth="1"/>
    <col min="8" max="8" width="2.140625" style="11" customWidth="1"/>
    <col min="9" max="10" width="10.7109375" style="11" customWidth="1"/>
    <col min="11" max="11" width="11.5703125" style="11" customWidth="1"/>
    <col min="12" max="13" width="10.7109375" style="11" customWidth="1"/>
    <col min="14" max="14" width="11.140625" style="11" customWidth="1"/>
    <col min="15" max="15" width="3.28515625" style="8" customWidth="1"/>
    <col min="16" max="16384" width="11.42578125" style="8"/>
  </cols>
  <sheetData>
    <row r="1" spans="2:14" ht="20.100000000000001" customHeight="1">
      <c r="B1" s="9" t="s">
        <v>1939</v>
      </c>
      <c r="C1" s="10" t="s">
        <v>106</v>
      </c>
      <c r="D1" s="81">
        <f>+S_!C2</f>
        <v>104.25</v>
      </c>
      <c r="F1" s="11" t="s">
        <v>1940</v>
      </c>
    </row>
    <row r="2" spans="2:14" ht="20.100000000000001" customHeight="1">
      <c r="D2" s="8">
        <v>95.31</v>
      </c>
      <c r="F2" s="775">
        <v>44363</v>
      </c>
    </row>
    <row r="3" spans="2:14" ht="39.950000000000003" customHeight="1">
      <c r="B3" s="23" t="s">
        <v>237</v>
      </c>
      <c r="C3" s="12" t="s">
        <v>131</v>
      </c>
      <c r="D3" s="12" t="s">
        <v>132</v>
      </c>
      <c r="E3" s="13"/>
      <c r="F3" s="13"/>
      <c r="G3" s="13"/>
      <c r="H3" s="13"/>
      <c r="I3" s="8"/>
      <c r="J3" s="8"/>
    </row>
    <row r="4" spans="2:14" ht="20.100000000000001" customHeight="1">
      <c r="B4" s="16" t="s">
        <v>246</v>
      </c>
      <c r="C4" s="24">
        <f>+D4/D1</f>
        <v>1554.2965061378657</v>
      </c>
      <c r="D4" s="650">
        <f>4938*30*D1/D2</f>
        <v>162035.4107648725</v>
      </c>
      <c r="E4" s="19"/>
      <c r="F4" s="35"/>
      <c r="G4" s="47"/>
      <c r="H4" s="19"/>
      <c r="I4" s="8"/>
      <c r="J4" s="8"/>
    </row>
    <row r="5" spans="2:14" ht="20.100000000000001" customHeight="1">
      <c r="B5" s="16" t="s">
        <v>553</v>
      </c>
      <c r="C5" s="24">
        <f>D5/$D$1</f>
        <v>309.80817741248592</v>
      </c>
      <c r="D5" s="650">
        <f>D16+D23+D24+D25+D26+D30</f>
        <v>32297.502495251658</v>
      </c>
      <c r="E5" s="19"/>
      <c r="F5" s="35"/>
      <c r="G5" s="47"/>
      <c r="H5" s="19"/>
      <c r="I5" s="8"/>
      <c r="J5" s="8"/>
    </row>
    <row r="6" spans="2:14" ht="20.100000000000001" customHeight="1">
      <c r="B6" s="16" t="s">
        <v>427</v>
      </c>
      <c r="C6" s="24">
        <f>D6/$D$1</f>
        <v>1164.7044470752426</v>
      </c>
      <c r="D6" s="650">
        <f>D17+D23+D24+D25+D26+D28+D29+D31</f>
        <v>121420.43860759403</v>
      </c>
      <c r="E6" s="19"/>
      <c r="F6" s="35"/>
      <c r="G6" s="47"/>
      <c r="H6" s="19"/>
      <c r="I6" s="8"/>
      <c r="J6" s="8"/>
    </row>
    <row r="7" spans="2:14" ht="20.100000000000001" customHeight="1">
      <c r="B7" s="16" t="s">
        <v>1825</v>
      </c>
      <c r="C7" s="24">
        <f>D7/$D$1</f>
        <v>1688.7804685806191</v>
      </c>
      <c r="D7" s="650">
        <f>D17+D23+D24+D25+D26+D29+D31+D32+D27+D28</f>
        <v>176055.36384952953</v>
      </c>
      <c r="E7" s="19"/>
      <c r="F7" s="35"/>
      <c r="G7" s="47"/>
      <c r="H7" s="19"/>
      <c r="I7" s="8"/>
      <c r="J7" s="8"/>
    </row>
    <row r="8" spans="2:14" ht="20.100000000000001" customHeight="1">
      <c r="B8" s="16" t="s">
        <v>247</v>
      </c>
      <c r="C8" s="24">
        <f>D8/$D$1</f>
        <v>363.16880341880341</v>
      </c>
      <c r="D8" s="650">
        <f>D18+D25</f>
        <v>37860.347756410258</v>
      </c>
      <c r="E8" s="19"/>
      <c r="F8" s="35"/>
      <c r="G8" s="47"/>
      <c r="H8" s="19"/>
      <c r="I8" s="8"/>
      <c r="J8" s="8"/>
    </row>
    <row r="9" spans="2:14" ht="20.100000000000001" customHeight="1">
      <c r="B9" s="46"/>
      <c r="C9" s="35"/>
      <c r="D9" s="34"/>
      <c r="E9" s="19"/>
      <c r="F9" s="35"/>
      <c r="G9" s="47"/>
    </row>
    <row r="10" spans="2:14" s="54" customFormat="1" ht="20.100000000000001" customHeight="1">
      <c r="B10" s="48"/>
      <c r="C10" s="49"/>
      <c r="D10" s="50"/>
      <c r="E10" s="51"/>
      <c r="F10" s="49"/>
      <c r="G10" s="52"/>
      <c r="H10" s="53"/>
      <c r="I10" s="53"/>
      <c r="J10" s="53"/>
      <c r="K10" s="53"/>
      <c r="L10" s="53"/>
      <c r="M10" s="53"/>
      <c r="N10" s="53"/>
    </row>
    <row r="11" spans="2:14" ht="20.100000000000001" customHeight="1"/>
    <row r="12" spans="2:14" ht="20.100000000000001" customHeight="1">
      <c r="G12" s="80"/>
      <c r="H12" s="41"/>
      <c r="I12" s="1152" t="s">
        <v>154</v>
      </c>
      <c r="J12" s="1153"/>
      <c r="K12" s="1153"/>
      <c r="L12" s="1153"/>
      <c r="M12" s="1153"/>
      <c r="N12" s="1154"/>
    </row>
    <row r="13" spans="2:14" ht="20.100000000000001" customHeight="1">
      <c r="G13" s="40"/>
      <c r="H13" s="42"/>
      <c r="I13" s="1149" t="s">
        <v>158</v>
      </c>
      <c r="J13" s="1150"/>
      <c r="K13" s="1151"/>
      <c r="L13" s="1155" t="s">
        <v>139</v>
      </c>
      <c r="M13" s="1155" t="s">
        <v>147</v>
      </c>
      <c r="N13" s="1157" t="s">
        <v>155</v>
      </c>
    </row>
    <row r="14" spans="2:14" s="15" customFormat="1" ht="39.950000000000003" customHeight="1">
      <c r="B14" s="23" t="s">
        <v>241</v>
      </c>
      <c r="C14" s="12" t="s">
        <v>131</v>
      </c>
      <c r="D14" s="12" t="s">
        <v>132</v>
      </c>
      <c r="E14" s="13"/>
      <c r="F14" s="12" t="s">
        <v>235</v>
      </c>
      <c r="G14" s="12" t="s">
        <v>236</v>
      </c>
      <c r="H14" s="43"/>
      <c r="I14" s="44" t="s">
        <v>153</v>
      </c>
      <c r="J14" s="26" t="s">
        <v>188</v>
      </c>
      <c r="K14" s="22" t="s">
        <v>186</v>
      </c>
      <c r="L14" s="1156"/>
      <c r="M14" s="1156"/>
      <c r="N14" s="1158"/>
    </row>
    <row r="15" spans="2:14" ht="20.100000000000001" customHeight="1">
      <c r="B15" s="16" t="s">
        <v>136</v>
      </c>
      <c r="C15" s="24">
        <f>D15/$D$1</f>
        <v>355.45715327803504</v>
      </c>
      <c r="D15" s="18">
        <f>N15</f>
        <v>37056.408229235152</v>
      </c>
      <c r="E15" s="19"/>
      <c r="F15" s="24">
        <f>G15/$D$1</f>
        <v>29264.957264957266</v>
      </c>
      <c r="G15" s="44">
        <f>VLOOKUP(B15,Costos!$B$5:$F$396,5,FALSE)</f>
        <v>3050871.794871795</v>
      </c>
      <c r="I15" s="45">
        <v>0.3</v>
      </c>
      <c r="J15" s="37">
        <v>60</v>
      </c>
      <c r="K15" s="21">
        <f>((G15)*(1-I15))/J15/(1-2.5%)</f>
        <v>36506.158229235152</v>
      </c>
      <c r="L15" s="20">
        <f>4923/12</f>
        <v>410.25</v>
      </c>
      <c r="M15" s="20">
        <v>140</v>
      </c>
      <c r="N15" s="17">
        <f>K15+L15+M15</f>
        <v>37056.408229235152</v>
      </c>
    </row>
    <row r="16" spans="2:14" ht="20.100000000000001" customHeight="1">
      <c r="B16" s="16" t="s">
        <v>137</v>
      </c>
      <c r="C16" s="24">
        <f>D16/$D$1</f>
        <v>291.88950378159012</v>
      </c>
      <c r="D16" s="18">
        <f>N16</f>
        <v>30429.48076923077</v>
      </c>
      <c r="E16" s="19"/>
      <c r="F16" s="24">
        <f>G16/$D$1</f>
        <v>23952.51798561151</v>
      </c>
      <c r="G16" s="44">
        <f>VLOOKUP(B16,Costos!$B$5:$F$396,5,FALSE)</f>
        <v>2497050</v>
      </c>
      <c r="I16" s="45">
        <v>0.3</v>
      </c>
      <c r="J16" s="37">
        <v>60</v>
      </c>
      <c r="K16" s="21">
        <f>((G16)*(1-I16))/J16/(1-2.5%)</f>
        <v>29879.23076923077</v>
      </c>
      <c r="L16" s="20">
        <f>4923/12</f>
        <v>410.25</v>
      </c>
      <c r="M16" s="20">
        <v>140</v>
      </c>
      <c r="N16" s="17">
        <f>K16+L16+M16</f>
        <v>30429.48076923077</v>
      </c>
    </row>
    <row r="17" spans="1:14" ht="20.100000000000001" customHeight="1">
      <c r="B17" s="16" t="s">
        <v>369</v>
      </c>
      <c r="C17" s="24">
        <f>D17/$D$1</f>
        <v>616.07364557619735</v>
      </c>
      <c r="D17" s="18">
        <f>N17</f>
        <v>64225.677551318571</v>
      </c>
      <c r="E17" s="19"/>
      <c r="F17" s="24">
        <f>G17/$D$1</f>
        <v>64224.501424501432</v>
      </c>
      <c r="G17" s="831">
        <f>VLOOKUP(B17,Costos!$B$5:$F$396,5,FALSE)</f>
        <v>6695404.273504274</v>
      </c>
      <c r="H17" s="25"/>
      <c r="I17" s="45">
        <v>0.3</v>
      </c>
      <c r="J17" s="37">
        <v>84</v>
      </c>
      <c r="K17" s="21">
        <f>((G17)*(1-I17))/J17/(1-2.5%)</f>
        <v>57225.677551318571</v>
      </c>
      <c r="L17" s="20">
        <v>5000</v>
      </c>
      <c r="M17" s="20">
        <v>2000</v>
      </c>
      <c r="N17" s="17">
        <f>K17+L17+M17</f>
        <v>64225.677551318571</v>
      </c>
    </row>
    <row r="18" spans="1:14" ht="20.100000000000001" customHeight="1">
      <c r="B18" s="32" t="s">
        <v>247</v>
      </c>
      <c r="C18" s="24">
        <f>D18/$D$1</f>
        <v>358.97435897435895</v>
      </c>
      <c r="D18" s="18">
        <f>N18</f>
        <v>37423.076923076922</v>
      </c>
      <c r="E18" s="19"/>
      <c r="F18" s="24">
        <f>G18/$D$1</f>
        <v>30000</v>
      </c>
      <c r="G18" s="44">
        <f>VLOOKUP(B18,Costos!$B$5:$F$396,5,FALSE)</f>
        <v>3127500</v>
      </c>
      <c r="H18" s="25"/>
      <c r="I18" s="45">
        <v>0.3</v>
      </c>
      <c r="J18" s="20">
        <v>60</v>
      </c>
      <c r="K18" s="21">
        <f>((G18)*(1-I18))/J18/(1-2.5%)</f>
        <v>37423.076923076922</v>
      </c>
      <c r="L18" s="20">
        <v>0</v>
      </c>
      <c r="M18" s="20">
        <v>0</v>
      </c>
      <c r="N18" s="17">
        <f>K18+L18+M18</f>
        <v>37423.076923076922</v>
      </c>
    </row>
    <row r="19" spans="1:14" ht="19.5" customHeight="1">
      <c r="B19" s="33"/>
      <c r="C19" s="35"/>
      <c r="D19" s="34"/>
      <c r="E19" s="19"/>
      <c r="F19" s="35"/>
      <c r="G19" s="30"/>
      <c r="H19" s="25"/>
      <c r="I19" s="83"/>
      <c r="J19" s="19"/>
      <c r="K19" s="39"/>
      <c r="L19" s="19"/>
      <c r="M19" s="19"/>
      <c r="N19" s="84"/>
    </row>
    <row r="20" spans="1:14" ht="20.100000000000001" customHeight="1">
      <c r="G20" s="41"/>
      <c r="H20" s="41"/>
      <c r="I20" s="1152" t="s">
        <v>154</v>
      </c>
      <c r="J20" s="1153"/>
      <c r="K20" s="1153"/>
      <c r="L20" s="1153"/>
      <c r="M20" s="1153"/>
      <c r="N20" s="1154"/>
    </row>
    <row r="21" spans="1:14" ht="20.100000000000001" customHeight="1">
      <c r="G21" s="40"/>
      <c r="H21" s="42"/>
      <c r="I21" s="1149" t="s">
        <v>187</v>
      </c>
      <c r="J21" s="1150"/>
      <c r="K21" s="1151"/>
      <c r="L21" s="1155"/>
      <c r="M21" s="1155"/>
      <c r="N21" s="1157" t="s">
        <v>155</v>
      </c>
    </row>
    <row r="22" spans="1:14" s="15" customFormat="1" ht="39.950000000000003" customHeight="1">
      <c r="B22" s="23" t="s">
        <v>238</v>
      </c>
      <c r="C22" s="12" t="s">
        <v>131</v>
      </c>
      <c r="D22" s="12" t="s">
        <v>132</v>
      </c>
      <c r="E22" s="13"/>
      <c r="F22" s="12" t="s">
        <v>235</v>
      </c>
      <c r="G22" s="12" t="s">
        <v>236</v>
      </c>
      <c r="H22" s="43"/>
      <c r="I22" s="44" t="s">
        <v>153</v>
      </c>
      <c r="J22" s="116" t="s">
        <v>188</v>
      </c>
      <c r="K22" s="115" t="s">
        <v>186</v>
      </c>
      <c r="L22" s="1156"/>
      <c r="M22" s="1156"/>
      <c r="N22" s="1158"/>
    </row>
    <row r="23" spans="1:14" ht="24.95" customHeight="1">
      <c r="B23" s="32" t="s">
        <v>370</v>
      </c>
      <c r="C23" s="24">
        <f t="shared" ref="C23:C31" si="0">D23/$D$1</f>
        <v>7.2645773979107311</v>
      </c>
      <c r="D23" s="18">
        <f>N23</f>
        <v>757.33219373219367</v>
      </c>
      <c r="E23" s="19"/>
      <c r="F23" s="24">
        <f t="shared" ref="F23:F31" si="1">G23/$D$1</f>
        <v>373.60683760683759</v>
      </c>
      <c r="G23" s="44">
        <f>VLOOKUP(B23,Costos!$B$7:$F$448,5,FALSE)</f>
        <v>38948.51282051282</v>
      </c>
      <c r="H23" s="36"/>
      <c r="I23" s="45">
        <v>0.3</v>
      </c>
      <c r="J23" s="37">
        <v>36</v>
      </c>
      <c r="K23" s="21">
        <f t="shared" ref="K23:K31" si="2">((G23)*(1-I23))/J23</f>
        <v>757.33219373219367</v>
      </c>
      <c r="L23" s="20"/>
      <c r="M23" s="20"/>
      <c r="N23" s="17">
        <f>K23</f>
        <v>757.33219373219367</v>
      </c>
    </row>
    <row r="24" spans="1:14" ht="24.95" customHeight="1">
      <c r="B24" s="16" t="s">
        <v>234</v>
      </c>
      <c r="C24" s="24">
        <f t="shared" si="0"/>
        <v>1.5511237733459955</v>
      </c>
      <c r="D24" s="18">
        <f>N24</f>
        <v>161.70465337132003</v>
      </c>
      <c r="E24" s="19"/>
      <c r="F24" s="24">
        <f t="shared" si="1"/>
        <v>79.772079772079778</v>
      </c>
      <c r="G24" s="44">
        <f>VLOOKUP(B24,Costos!$B$7:$F$448,5,FALSE)</f>
        <v>8316.2393162393164</v>
      </c>
      <c r="H24" s="36"/>
      <c r="I24" s="45">
        <v>0.3</v>
      </c>
      <c r="J24" s="37">
        <v>36</v>
      </c>
      <c r="K24" s="21">
        <f t="shared" si="2"/>
        <v>161.70465337132003</v>
      </c>
      <c r="L24" s="20"/>
      <c r="M24" s="20"/>
      <c r="N24" s="17">
        <f>K24</f>
        <v>161.70465337132003</v>
      </c>
    </row>
    <row r="25" spans="1:14" ht="24.95" customHeight="1">
      <c r="B25" s="103" t="s">
        <v>368</v>
      </c>
      <c r="C25" s="24">
        <f t="shared" si="0"/>
        <v>4.1944444444444446</v>
      </c>
      <c r="D25" s="18">
        <f t="shared" ref="D25:D31" si="3">N25</f>
        <v>437.27083333333331</v>
      </c>
      <c r="E25" s="19"/>
      <c r="F25" s="24">
        <f t="shared" si="1"/>
        <v>151</v>
      </c>
      <c r="G25" s="44">
        <f>VLOOKUP(B25,Costos!$B$7:$F$448,5,FALSE)</f>
        <v>15741.75</v>
      </c>
      <c r="H25" s="36"/>
      <c r="I25" s="45">
        <v>0</v>
      </c>
      <c r="J25" s="37">
        <v>36</v>
      </c>
      <c r="K25" s="21">
        <f t="shared" si="2"/>
        <v>437.27083333333331</v>
      </c>
      <c r="L25" s="20"/>
      <c r="M25" s="20"/>
      <c r="N25" s="17">
        <f>K25</f>
        <v>437.27083333333331</v>
      </c>
    </row>
    <row r="26" spans="1:14" ht="24.95" customHeight="1">
      <c r="B26" s="109" t="s">
        <v>540</v>
      </c>
      <c r="C26" s="24">
        <f t="shared" si="0"/>
        <v>3.3333333333333335</v>
      </c>
      <c r="D26" s="18">
        <f t="shared" si="3"/>
        <v>347.5</v>
      </c>
      <c r="E26" s="19"/>
      <c r="F26" s="24">
        <f t="shared" si="1"/>
        <v>120</v>
      </c>
      <c r="G26" s="44">
        <f>VLOOKUP(B26,Costos!$B$7:$F$448,5,FALSE)</f>
        <v>12510</v>
      </c>
      <c r="H26" s="36"/>
      <c r="I26" s="45">
        <v>0</v>
      </c>
      <c r="J26" s="37">
        <v>36</v>
      </c>
      <c r="K26" s="21">
        <f t="shared" si="2"/>
        <v>347.5</v>
      </c>
      <c r="L26" s="20"/>
      <c r="M26" s="20"/>
      <c r="N26" s="17">
        <f>K26</f>
        <v>347.5</v>
      </c>
    </row>
    <row r="27" spans="1:14" ht="24.95" customHeight="1">
      <c r="B27" s="82" t="s">
        <v>353</v>
      </c>
      <c r="C27" s="24">
        <f t="shared" si="0"/>
        <v>132.4093548387097</v>
      </c>
      <c r="D27" s="18">
        <f t="shared" si="3"/>
        <v>13803.675241935485</v>
      </c>
      <c r="F27" s="24">
        <f t="shared" si="1"/>
        <v>17654.580645161292</v>
      </c>
      <c r="G27" s="44">
        <f>VLOOKUP(B27,Costos!$B$7:$F$448,5,FALSE)</f>
        <v>1840490.0322580647</v>
      </c>
      <c r="I27" s="45">
        <v>0.1</v>
      </c>
      <c r="J27" s="20">
        <v>120</v>
      </c>
      <c r="K27" s="21">
        <f t="shared" si="2"/>
        <v>13803.675241935485</v>
      </c>
      <c r="L27" s="20"/>
      <c r="M27" s="20"/>
      <c r="N27" s="17">
        <f t="shared" ref="N27:N32" si="4">K27+L27+M27</f>
        <v>13803.675241935485</v>
      </c>
    </row>
    <row r="28" spans="1:14" ht="24.95" customHeight="1">
      <c r="B28" s="82" t="s">
        <v>354</v>
      </c>
      <c r="C28" s="24">
        <f t="shared" si="0"/>
        <v>484.90935483870965</v>
      </c>
      <c r="D28" s="18">
        <f t="shared" si="3"/>
        <v>50551.800241935482</v>
      </c>
      <c r="F28" s="24">
        <f t="shared" si="1"/>
        <v>64654.580645161281</v>
      </c>
      <c r="G28" s="44">
        <f>VLOOKUP(B28,Costos!$B$7:$F$448,5,FALSE)</f>
        <v>6740240.0322580636</v>
      </c>
      <c r="I28" s="45">
        <v>0.1</v>
      </c>
      <c r="J28" s="20">
        <v>120</v>
      </c>
      <c r="K28" s="21">
        <f>((G28)*(1-I28))/J28</f>
        <v>50551.800241935482</v>
      </c>
      <c r="L28" s="20"/>
      <c r="M28" s="20"/>
      <c r="N28" s="17">
        <f t="shared" si="4"/>
        <v>50551.800241935482</v>
      </c>
    </row>
    <row r="29" spans="1:14" ht="24.95" customHeight="1">
      <c r="B29" s="16" t="s">
        <v>365</v>
      </c>
      <c r="C29" s="24">
        <f t="shared" si="0"/>
        <v>45.555555555555557</v>
      </c>
      <c r="D29" s="18">
        <f t="shared" si="3"/>
        <v>4749.166666666667</v>
      </c>
      <c r="F29" s="24">
        <f t="shared" si="1"/>
        <v>1640</v>
      </c>
      <c r="G29" s="44">
        <f>VLOOKUP(B29,Costos!$B$7:$F$448,5,FALSE)</f>
        <v>170970</v>
      </c>
      <c r="I29" s="45">
        <v>0</v>
      </c>
      <c r="J29" s="20">
        <v>36</v>
      </c>
      <c r="K29" s="21">
        <f t="shared" si="2"/>
        <v>4749.166666666667</v>
      </c>
      <c r="L29" s="20"/>
      <c r="M29" s="20"/>
      <c r="N29" s="17">
        <f t="shared" si="4"/>
        <v>4749.166666666667</v>
      </c>
    </row>
    <row r="30" spans="1:14" ht="24.95" customHeight="1">
      <c r="B30" s="16" t="s">
        <v>394</v>
      </c>
      <c r="C30" s="24">
        <f t="shared" si="0"/>
        <v>1.5751946818613485</v>
      </c>
      <c r="D30" s="18">
        <f t="shared" si="3"/>
        <v>164.21404558404558</v>
      </c>
      <c r="F30" s="24">
        <f t="shared" si="1"/>
        <v>18.902336182336182</v>
      </c>
      <c r="G30" s="44">
        <f>VLOOKUP(B30,Costos!$B$7:$F$448,5,FALSE)</f>
        <v>1970.5685470085471</v>
      </c>
      <c r="I30" s="45">
        <v>0</v>
      </c>
      <c r="J30" s="20">
        <v>12</v>
      </c>
      <c r="K30" s="21">
        <f t="shared" si="2"/>
        <v>164.21404558404558</v>
      </c>
      <c r="L30" s="20"/>
      <c r="M30" s="20"/>
      <c r="N30" s="17">
        <f t="shared" si="4"/>
        <v>164.21404558404558</v>
      </c>
    </row>
    <row r="31" spans="1:14" ht="24.95" customHeight="1">
      <c r="A31" s="8" t="s">
        <v>421</v>
      </c>
      <c r="B31" s="16" t="s">
        <v>395</v>
      </c>
      <c r="C31" s="24">
        <f t="shared" si="0"/>
        <v>1.8224121557454891</v>
      </c>
      <c r="D31" s="18">
        <f t="shared" si="3"/>
        <v>189.98646723646723</v>
      </c>
      <c r="F31" s="24">
        <f t="shared" si="1"/>
        <v>21.868945868945868</v>
      </c>
      <c r="G31" s="44">
        <f>VLOOKUP(B31,Costos!$B$7:$F$448,5,FALSE)</f>
        <v>2279.8376068376069</v>
      </c>
      <c r="I31" s="45">
        <v>0</v>
      </c>
      <c r="J31" s="20">
        <v>12</v>
      </c>
      <c r="K31" s="21">
        <f t="shared" si="2"/>
        <v>189.98646723646723</v>
      </c>
      <c r="L31" s="20"/>
      <c r="M31" s="20"/>
      <c r="N31" s="17">
        <f t="shared" si="4"/>
        <v>189.98646723646723</v>
      </c>
    </row>
    <row r="32" spans="1:14" ht="27.75" customHeight="1">
      <c r="B32" s="16" t="s">
        <v>1826</v>
      </c>
      <c r="C32" s="24">
        <f t="shared" ref="C32" si="5">D32/$D$1</f>
        <v>391.66666666666669</v>
      </c>
      <c r="D32" s="18">
        <f t="shared" ref="D32" si="6">N32</f>
        <v>40831.25</v>
      </c>
      <c r="F32" s="24">
        <f t="shared" ref="F32" si="7">G32/$D$1</f>
        <v>47000</v>
      </c>
      <c r="G32" s="44">
        <f>VLOOKUP(B32,Costos!$B$7:$F$448,5,FALSE)</f>
        <v>4899750</v>
      </c>
      <c r="I32" s="45">
        <v>0</v>
      </c>
      <c r="J32" s="20">
        <v>120</v>
      </c>
      <c r="K32" s="21">
        <f t="shared" ref="K32" si="8">((G32)*(1-I32))/J32</f>
        <v>40831.25</v>
      </c>
      <c r="L32" s="20"/>
      <c r="M32" s="20"/>
      <c r="N32" s="17">
        <f t="shared" si="4"/>
        <v>40831.25</v>
      </c>
    </row>
    <row r="36" spans="6:6">
      <c r="F36" s="712">
        <f>F17+F27</f>
        <v>81879.08206966272</v>
      </c>
    </row>
    <row r="37" spans="6:6">
      <c r="F37" s="712">
        <f>F32+F17</f>
        <v>111224.50142450143</v>
      </c>
    </row>
  </sheetData>
  <mergeCells count="10">
    <mergeCell ref="M21:M22"/>
    <mergeCell ref="N21:N22"/>
    <mergeCell ref="I20:N20"/>
    <mergeCell ref="I21:K21"/>
    <mergeCell ref="L21:L22"/>
    <mergeCell ref="I13:K13"/>
    <mergeCell ref="I12:N12"/>
    <mergeCell ref="L13:L14"/>
    <mergeCell ref="M13:M14"/>
    <mergeCell ref="N13:N14"/>
  </mergeCells>
  <phoneticPr fontId="98" type="noConversion"/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4" filterMode="1">
    <tabColor theme="0" tint="-0.34998626667073579"/>
  </sheetPr>
  <dimension ref="A1:K406"/>
  <sheetViews>
    <sheetView zoomScale="80" zoomScaleNormal="80" workbookViewId="0">
      <selection activeCell="I406" sqref="I406"/>
    </sheetView>
  </sheetViews>
  <sheetFormatPr baseColWidth="10" defaultColWidth="11.42578125" defaultRowHeight="15"/>
  <cols>
    <col min="1" max="1" width="11.42578125" style="424"/>
    <col min="2" max="2" width="34.42578125" style="424" customWidth="1"/>
    <col min="3" max="3" width="41.42578125" style="424" bestFit="1" customWidth="1"/>
    <col min="4" max="4" width="13" style="424" bestFit="1" customWidth="1"/>
    <col min="5" max="5" width="13.28515625" style="424" bestFit="1" customWidth="1"/>
    <col min="6" max="6" width="11.42578125" style="424"/>
    <col min="7" max="7" width="12.42578125" style="424" customWidth="1"/>
    <col min="8" max="8" width="13.140625" style="424" customWidth="1"/>
    <col min="9" max="9" width="11.42578125" style="424"/>
    <col min="10" max="10" width="14.28515625" style="424" customWidth="1"/>
    <col min="11" max="11" width="13.42578125" style="424" customWidth="1"/>
    <col min="12" max="16384" width="11.42578125" style="424"/>
  </cols>
  <sheetData>
    <row r="1" spans="1:11" s="419" customFormat="1" ht="39.950000000000003" customHeight="1">
      <c r="A1" s="425" t="s">
        <v>703</v>
      </c>
      <c r="B1" s="425" t="s">
        <v>704</v>
      </c>
      <c r="C1" s="425" t="s">
        <v>704</v>
      </c>
      <c r="D1" s="425" t="s">
        <v>705</v>
      </c>
      <c r="E1" s="425" t="s">
        <v>706</v>
      </c>
      <c r="F1" s="425" t="s">
        <v>707</v>
      </c>
      <c r="G1" s="426" t="s">
        <v>1647</v>
      </c>
      <c r="H1" s="426" t="s">
        <v>1648</v>
      </c>
      <c r="I1" s="427" t="s">
        <v>708</v>
      </c>
      <c r="J1" s="428" t="s">
        <v>1649</v>
      </c>
      <c r="K1" s="428" t="s">
        <v>709</v>
      </c>
    </row>
    <row r="2" spans="1:11" ht="18" hidden="1">
      <c r="A2" s="420" t="s">
        <v>710</v>
      </c>
      <c r="B2" s="420" t="s">
        <v>711</v>
      </c>
      <c r="C2" s="420" t="s">
        <v>712</v>
      </c>
      <c r="D2" s="420" t="s">
        <v>713</v>
      </c>
      <c r="E2" s="420" t="s">
        <v>714</v>
      </c>
      <c r="F2" s="420" t="s">
        <v>715</v>
      </c>
      <c r="G2" s="421">
        <v>0</v>
      </c>
      <c r="H2" s="421">
        <v>0</v>
      </c>
      <c r="I2" s="422">
        <v>0</v>
      </c>
      <c r="J2" s="421">
        <v>1930.7658665582501</v>
      </c>
      <c r="K2" s="423">
        <v>1930.7658665582501</v>
      </c>
    </row>
    <row r="3" spans="1:11" ht="18" hidden="1">
      <c r="A3" s="420" t="s">
        <v>716</v>
      </c>
      <c r="B3" s="420" t="s">
        <v>717</v>
      </c>
      <c r="C3" s="420" t="s">
        <v>718</v>
      </c>
      <c r="D3" s="420" t="s">
        <v>713</v>
      </c>
      <c r="E3" s="420" t="s">
        <v>719</v>
      </c>
      <c r="F3" s="420" t="s">
        <v>720</v>
      </c>
      <c r="G3" s="421">
        <v>4320.7394220197111</v>
      </c>
      <c r="H3" s="421">
        <v>275.72298036868011</v>
      </c>
      <c r="I3" s="422">
        <v>4596.4624023883916</v>
      </c>
      <c r="J3" s="421">
        <v>1784.8425675995643</v>
      </c>
      <c r="K3" s="423">
        <v>6381.3049699879557</v>
      </c>
    </row>
    <row r="4" spans="1:11" ht="18" hidden="1">
      <c r="A4" s="420" t="s">
        <v>721</v>
      </c>
      <c r="B4" s="420" t="s">
        <v>717</v>
      </c>
      <c r="C4" s="420" t="s">
        <v>718</v>
      </c>
      <c r="D4" s="420" t="s">
        <v>713</v>
      </c>
      <c r="E4" s="420" t="s">
        <v>722</v>
      </c>
      <c r="F4" s="420" t="s">
        <v>723</v>
      </c>
      <c r="G4" s="421">
        <v>0</v>
      </c>
      <c r="H4" s="421">
        <v>275.72298036868011</v>
      </c>
      <c r="I4" s="422">
        <v>275.72298036868011</v>
      </c>
      <c r="J4" s="421">
        <v>1784.8425675995643</v>
      </c>
      <c r="K4" s="423">
        <v>2060.5655479682446</v>
      </c>
    </row>
    <row r="5" spans="1:11" ht="18" hidden="1">
      <c r="A5" s="420" t="s">
        <v>724</v>
      </c>
      <c r="B5" s="420" t="s">
        <v>725</v>
      </c>
      <c r="C5" s="420" t="s">
        <v>726</v>
      </c>
      <c r="D5" s="420" t="s">
        <v>727</v>
      </c>
      <c r="E5" s="420" t="s">
        <v>728</v>
      </c>
      <c r="F5" s="420" t="s">
        <v>729</v>
      </c>
      <c r="G5" s="421">
        <v>0</v>
      </c>
      <c r="H5" s="421">
        <v>0</v>
      </c>
      <c r="I5" s="422">
        <v>0</v>
      </c>
      <c r="J5" s="421">
        <v>1724</v>
      </c>
      <c r="K5" s="423">
        <v>1724</v>
      </c>
    </row>
    <row r="6" spans="1:11" ht="18" hidden="1">
      <c r="A6" s="420" t="s">
        <v>730</v>
      </c>
      <c r="B6" s="420" t="s">
        <v>731</v>
      </c>
      <c r="C6" s="420" t="s">
        <v>718</v>
      </c>
      <c r="D6" s="420" t="s">
        <v>713</v>
      </c>
      <c r="E6" s="420" t="s">
        <v>732</v>
      </c>
      <c r="F6" s="420" t="s">
        <v>723</v>
      </c>
      <c r="G6" s="421">
        <v>2565.5756282021503</v>
      </c>
      <c r="H6" s="421">
        <v>270.15391499038947</v>
      </c>
      <c r="I6" s="422">
        <v>2835.7295431925395</v>
      </c>
      <c r="J6" s="421">
        <v>1916.9528426141226</v>
      </c>
      <c r="K6" s="423">
        <v>4752.6823858066618</v>
      </c>
    </row>
    <row r="7" spans="1:11" ht="18" hidden="1">
      <c r="A7" s="420" t="s">
        <v>733</v>
      </c>
      <c r="B7" s="420" t="s">
        <v>734</v>
      </c>
      <c r="C7" s="420" t="s">
        <v>735</v>
      </c>
      <c r="D7" s="420" t="s">
        <v>736</v>
      </c>
      <c r="E7" s="420" t="s">
        <v>737</v>
      </c>
      <c r="F7" s="420" t="s">
        <v>738</v>
      </c>
      <c r="G7" s="421">
        <v>23.763862984732675</v>
      </c>
      <c r="H7" s="421">
        <v>0</v>
      </c>
      <c r="I7" s="422">
        <v>23.763862984732675</v>
      </c>
      <c r="J7" s="421">
        <v>1648.0969633681843</v>
      </c>
      <c r="K7" s="423">
        <v>1671.860826352917</v>
      </c>
    </row>
    <row r="8" spans="1:11" ht="18" hidden="1">
      <c r="A8" s="420" t="s">
        <v>739</v>
      </c>
      <c r="B8" s="420" t="s">
        <v>740</v>
      </c>
      <c r="C8" s="420" t="s">
        <v>735</v>
      </c>
      <c r="D8" s="420" t="s">
        <v>736</v>
      </c>
      <c r="E8" s="420" t="s">
        <v>741</v>
      </c>
      <c r="F8" s="420" t="s">
        <v>742</v>
      </c>
      <c r="G8" s="421">
        <v>118.81931492366337</v>
      </c>
      <c r="H8" s="421">
        <v>3149.3780149991389</v>
      </c>
      <c r="I8" s="422">
        <v>3268.1973299228025</v>
      </c>
      <c r="J8" s="421">
        <v>1648.0969633681843</v>
      </c>
      <c r="K8" s="423">
        <v>4916.2942932909864</v>
      </c>
    </row>
    <row r="9" spans="1:11" ht="18" hidden="1">
      <c r="A9" s="420" t="s">
        <v>743</v>
      </c>
      <c r="B9" s="420" t="s">
        <v>744</v>
      </c>
      <c r="C9" s="420" t="s">
        <v>745</v>
      </c>
      <c r="D9" s="420" t="s">
        <v>736</v>
      </c>
      <c r="E9" s="420" t="s">
        <v>746</v>
      </c>
      <c r="F9" s="420" t="s">
        <v>747</v>
      </c>
      <c r="G9" s="421">
        <v>0</v>
      </c>
      <c r="H9" s="421">
        <v>0</v>
      </c>
      <c r="I9" s="422">
        <v>0</v>
      </c>
      <c r="J9" s="421">
        <v>1648.0969633681843</v>
      </c>
      <c r="K9" s="423">
        <v>1648.0969633681843</v>
      </c>
    </row>
    <row r="10" spans="1:11" ht="18" hidden="1">
      <c r="A10" s="420" t="s">
        <v>748</v>
      </c>
      <c r="B10" s="420" t="s">
        <v>749</v>
      </c>
      <c r="C10" s="420" t="s">
        <v>750</v>
      </c>
      <c r="D10" s="420" t="s">
        <v>727</v>
      </c>
      <c r="E10" s="420" t="s">
        <v>751</v>
      </c>
      <c r="F10" s="420" t="s">
        <v>752</v>
      </c>
      <c r="G10" s="421">
        <v>9567.9402718312977</v>
      </c>
      <c r="H10" s="421">
        <v>0</v>
      </c>
      <c r="I10" s="422">
        <v>9567.9402718312977</v>
      </c>
      <c r="J10" s="421">
        <v>1648.0969633681843</v>
      </c>
      <c r="K10" s="423">
        <v>11216.037235199481</v>
      </c>
    </row>
    <row r="11" spans="1:11" ht="18" hidden="1">
      <c r="A11" s="420" t="s">
        <v>753</v>
      </c>
      <c r="B11" s="420" t="s">
        <v>754</v>
      </c>
      <c r="C11" s="420" t="s">
        <v>755</v>
      </c>
      <c r="D11" s="420" t="s">
        <v>756</v>
      </c>
      <c r="E11" s="420" t="s">
        <v>757</v>
      </c>
      <c r="F11" s="420" t="s">
        <v>758</v>
      </c>
      <c r="G11" s="421">
        <v>0</v>
      </c>
      <c r="H11" s="421">
        <v>0</v>
      </c>
      <c r="I11" s="422">
        <v>0</v>
      </c>
      <c r="J11" s="421">
        <v>1648.0969633681843</v>
      </c>
      <c r="K11" s="423">
        <v>1648.0969633681843</v>
      </c>
    </row>
    <row r="12" spans="1:11" ht="18" hidden="1">
      <c r="A12" s="420" t="s">
        <v>759</v>
      </c>
      <c r="B12" s="420" t="s">
        <v>760</v>
      </c>
      <c r="C12" s="420" t="s">
        <v>761</v>
      </c>
      <c r="D12" s="420" t="s">
        <v>727</v>
      </c>
      <c r="E12" s="420" t="s">
        <v>762</v>
      </c>
      <c r="F12" s="420" t="s">
        <v>763</v>
      </c>
      <c r="G12" s="421">
        <v>0</v>
      </c>
      <c r="H12" s="421">
        <v>0</v>
      </c>
      <c r="I12" s="422">
        <v>0</v>
      </c>
      <c r="J12" s="421">
        <v>1648.0969633681843</v>
      </c>
      <c r="K12" s="423">
        <v>1648.0969633681843</v>
      </c>
    </row>
    <row r="13" spans="1:11" ht="18" hidden="1">
      <c r="A13" s="420" t="s">
        <v>764</v>
      </c>
      <c r="B13" s="420" t="s">
        <v>760</v>
      </c>
      <c r="C13" s="420" t="s">
        <v>765</v>
      </c>
      <c r="D13" s="420" t="s">
        <v>727</v>
      </c>
      <c r="E13" s="420" t="s">
        <v>766</v>
      </c>
      <c r="F13" s="420" t="s">
        <v>763</v>
      </c>
      <c r="G13" s="421">
        <v>2907.5297173232557</v>
      </c>
      <c r="H13" s="421">
        <v>0</v>
      </c>
      <c r="I13" s="422">
        <v>2907.5297173232557</v>
      </c>
      <c r="J13" s="421">
        <v>1648.0969633681843</v>
      </c>
      <c r="K13" s="423">
        <v>4555.62668069144</v>
      </c>
    </row>
    <row r="14" spans="1:11" ht="18" hidden="1">
      <c r="A14" s="420" t="s">
        <v>767</v>
      </c>
      <c r="B14" s="420" t="s">
        <v>768</v>
      </c>
      <c r="C14" s="420" t="s">
        <v>769</v>
      </c>
      <c r="D14" s="420" t="s">
        <v>736</v>
      </c>
      <c r="E14" s="420" t="s">
        <v>770</v>
      </c>
      <c r="F14" s="420" t="s">
        <v>720</v>
      </c>
      <c r="G14" s="421">
        <v>1329.4059907436517</v>
      </c>
      <c r="H14" s="421">
        <v>819.21470239994119</v>
      </c>
      <c r="I14" s="422">
        <v>2148.6206931435927</v>
      </c>
      <c r="J14" s="421">
        <v>1648.0969633681843</v>
      </c>
      <c r="K14" s="423">
        <v>3796.717656511777</v>
      </c>
    </row>
    <row r="15" spans="1:11" ht="18" hidden="1">
      <c r="A15" s="420" t="s">
        <v>771</v>
      </c>
      <c r="B15" s="420" t="s">
        <v>772</v>
      </c>
      <c r="C15" s="420" t="s">
        <v>773</v>
      </c>
      <c r="D15" s="420" t="s">
        <v>727</v>
      </c>
      <c r="E15" s="420" t="s">
        <v>774</v>
      </c>
      <c r="F15" s="420" t="s">
        <v>763</v>
      </c>
      <c r="G15" s="421">
        <v>5468.6342838865467</v>
      </c>
      <c r="H15" s="421">
        <v>0</v>
      </c>
      <c r="I15" s="422">
        <v>5468.6342838865467</v>
      </c>
      <c r="J15" s="421">
        <v>1648.0969633681843</v>
      </c>
      <c r="K15" s="423">
        <v>7116.731247254731</v>
      </c>
    </row>
    <row r="16" spans="1:11" ht="18" hidden="1">
      <c r="A16" s="420" t="s">
        <v>775</v>
      </c>
      <c r="B16" s="420" t="s">
        <v>776</v>
      </c>
      <c r="C16" s="420" t="s">
        <v>777</v>
      </c>
      <c r="D16" s="420" t="s">
        <v>727</v>
      </c>
      <c r="E16" s="420" t="s">
        <v>778</v>
      </c>
      <c r="F16" s="420" t="s">
        <v>779</v>
      </c>
      <c r="G16" s="421">
        <v>7682.9663146977355</v>
      </c>
      <c r="H16" s="421">
        <v>290.55128435823019</v>
      </c>
      <c r="I16" s="422">
        <v>7973.5175990559655</v>
      </c>
      <c r="J16" s="421">
        <v>1648.0969633681843</v>
      </c>
      <c r="K16" s="423">
        <v>9621.6145624241508</v>
      </c>
    </row>
    <row r="17" spans="1:11" ht="18" hidden="1">
      <c r="A17" s="420" t="s">
        <v>780</v>
      </c>
      <c r="B17" s="420" t="s">
        <v>781</v>
      </c>
      <c r="C17" s="420" t="s">
        <v>782</v>
      </c>
      <c r="D17" s="420" t="s">
        <v>713</v>
      </c>
      <c r="E17" s="420" t="s">
        <v>783</v>
      </c>
      <c r="F17" s="420" t="s">
        <v>758</v>
      </c>
      <c r="G17" s="421">
        <v>1201.0090504510886</v>
      </c>
      <c r="H17" s="421">
        <v>0</v>
      </c>
      <c r="I17" s="422">
        <v>1201.0090504510886</v>
      </c>
      <c r="J17" s="421">
        <v>1648.0969633681843</v>
      </c>
      <c r="K17" s="423">
        <v>2849.1060138192729</v>
      </c>
    </row>
    <row r="18" spans="1:11" ht="18" hidden="1">
      <c r="A18" s="420" t="s">
        <v>784</v>
      </c>
      <c r="B18" s="420" t="s">
        <v>781</v>
      </c>
      <c r="C18" s="420" t="s">
        <v>785</v>
      </c>
      <c r="D18" s="420" t="s">
        <v>713</v>
      </c>
      <c r="E18" s="420" t="s">
        <v>786</v>
      </c>
      <c r="F18" s="420" t="s">
        <v>787</v>
      </c>
      <c r="G18" s="421">
        <v>2126.5239306756639</v>
      </c>
      <c r="H18" s="421">
        <v>547.54710186114312</v>
      </c>
      <c r="I18" s="422">
        <v>2674.0710325368073</v>
      </c>
      <c r="J18" s="421">
        <v>1648.0969633681843</v>
      </c>
      <c r="K18" s="423">
        <v>4322.1679959049916</v>
      </c>
    </row>
    <row r="19" spans="1:11" ht="18" hidden="1">
      <c r="A19" s="420" t="s">
        <v>788</v>
      </c>
      <c r="B19" s="420" t="s">
        <v>781</v>
      </c>
      <c r="C19" s="420" t="s">
        <v>789</v>
      </c>
      <c r="D19" s="420" t="s">
        <v>713</v>
      </c>
      <c r="E19" s="420" t="s">
        <v>790</v>
      </c>
      <c r="F19" s="420" t="s">
        <v>779</v>
      </c>
      <c r="G19" s="421">
        <v>12845.230510456166</v>
      </c>
      <c r="H19" s="421">
        <v>4202.417471994585</v>
      </c>
      <c r="I19" s="422">
        <v>17047.647982450751</v>
      </c>
      <c r="J19" s="421">
        <v>1648.0969633681843</v>
      </c>
      <c r="K19" s="423">
        <v>18695.744945818937</v>
      </c>
    </row>
    <row r="20" spans="1:11" ht="18" hidden="1">
      <c r="A20" s="420" t="s">
        <v>791</v>
      </c>
      <c r="B20" s="420" t="s">
        <v>781</v>
      </c>
      <c r="C20" s="420" t="s">
        <v>792</v>
      </c>
      <c r="D20" s="420" t="s">
        <v>713</v>
      </c>
      <c r="E20" s="420" t="s">
        <v>793</v>
      </c>
      <c r="F20" s="420" t="s">
        <v>779</v>
      </c>
      <c r="G20" s="421">
        <v>6570.3158922937446</v>
      </c>
      <c r="H20" s="421">
        <v>0</v>
      </c>
      <c r="I20" s="422">
        <v>6570.3158922937446</v>
      </c>
      <c r="J20" s="421">
        <v>1648.0969633681843</v>
      </c>
      <c r="K20" s="423">
        <v>8218.4128556619289</v>
      </c>
    </row>
    <row r="21" spans="1:11" ht="18" hidden="1">
      <c r="A21" s="420" t="s">
        <v>794</v>
      </c>
      <c r="B21" s="420" t="s">
        <v>781</v>
      </c>
      <c r="C21" s="420" t="s">
        <v>755</v>
      </c>
      <c r="D21" s="420" t="s">
        <v>756</v>
      </c>
      <c r="E21" s="420" t="s">
        <v>795</v>
      </c>
      <c r="F21" s="420" t="s">
        <v>779</v>
      </c>
      <c r="G21" s="421">
        <v>6995.8283632096754</v>
      </c>
      <c r="H21" s="421">
        <v>0</v>
      </c>
      <c r="I21" s="422">
        <v>6995.8283632096754</v>
      </c>
      <c r="J21" s="421">
        <v>1648.0969633681843</v>
      </c>
      <c r="K21" s="423">
        <v>8643.9253265778607</v>
      </c>
    </row>
    <row r="22" spans="1:11" ht="18" hidden="1">
      <c r="A22" s="420" t="s">
        <v>796</v>
      </c>
      <c r="B22" s="420" t="s">
        <v>781</v>
      </c>
      <c r="C22" s="420" t="s">
        <v>735</v>
      </c>
      <c r="D22" s="420" t="s">
        <v>736</v>
      </c>
      <c r="E22" s="420" t="s">
        <v>797</v>
      </c>
      <c r="F22" s="420" t="s">
        <v>779</v>
      </c>
      <c r="G22" s="421">
        <v>23.763862984732675</v>
      </c>
      <c r="H22" s="421">
        <v>301.04348672785892</v>
      </c>
      <c r="I22" s="422">
        <v>324.80734971259159</v>
      </c>
      <c r="J22" s="421">
        <v>1648.0969633681843</v>
      </c>
      <c r="K22" s="423">
        <v>1972.9043130807759</v>
      </c>
    </row>
    <row r="23" spans="1:11" ht="18" hidden="1">
      <c r="A23" s="420" t="s">
        <v>798</v>
      </c>
      <c r="B23" s="420" t="s">
        <v>781</v>
      </c>
      <c r="C23" s="420" t="s">
        <v>745</v>
      </c>
      <c r="D23" s="420" t="s">
        <v>736</v>
      </c>
      <c r="E23" s="420" t="s">
        <v>799</v>
      </c>
      <c r="F23" s="420" t="s">
        <v>752</v>
      </c>
      <c r="G23" s="421">
        <v>1219.287334611879</v>
      </c>
      <c r="H23" s="421">
        <v>256.44775251819914</v>
      </c>
      <c r="I23" s="422">
        <v>1475.7350871300782</v>
      </c>
      <c r="J23" s="421">
        <v>1648.0969633681843</v>
      </c>
      <c r="K23" s="423">
        <v>3123.8320504982626</v>
      </c>
    </row>
    <row r="24" spans="1:11" ht="18" hidden="1">
      <c r="A24" s="420" t="s">
        <v>800</v>
      </c>
      <c r="B24" s="420" t="s">
        <v>781</v>
      </c>
      <c r="C24" s="420" t="s">
        <v>769</v>
      </c>
      <c r="D24" s="420" t="s">
        <v>736</v>
      </c>
      <c r="E24" s="420" t="s">
        <v>801</v>
      </c>
      <c r="F24" s="420" t="s">
        <v>779</v>
      </c>
      <c r="G24" s="421">
        <v>6819.6245787591124</v>
      </c>
      <c r="H24" s="421">
        <v>819.21470239994119</v>
      </c>
      <c r="I24" s="422">
        <v>7638.8392811590538</v>
      </c>
      <c r="J24" s="421">
        <v>1648.0969633681843</v>
      </c>
      <c r="K24" s="423">
        <v>9286.9362445272382</v>
      </c>
    </row>
    <row r="25" spans="1:11" ht="18" hidden="1">
      <c r="A25" s="420" t="s">
        <v>802</v>
      </c>
      <c r="B25" s="420" t="s">
        <v>781</v>
      </c>
      <c r="C25" s="420" t="s">
        <v>803</v>
      </c>
      <c r="D25" s="420" t="s">
        <v>804</v>
      </c>
      <c r="E25" s="420" t="s">
        <v>805</v>
      </c>
      <c r="F25" s="420" t="s">
        <v>723</v>
      </c>
      <c r="G25" s="421">
        <v>0</v>
      </c>
      <c r="H25" s="421">
        <v>0</v>
      </c>
      <c r="I25" s="422">
        <v>0</v>
      </c>
      <c r="J25" s="421">
        <v>1648.0969633681843</v>
      </c>
      <c r="K25" s="423">
        <v>1648.0969633681843</v>
      </c>
    </row>
    <row r="26" spans="1:11" ht="18" hidden="1">
      <c r="A26" s="420" t="s">
        <v>806</v>
      </c>
      <c r="B26" s="420" t="s">
        <v>807</v>
      </c>
      <c r="C26" s="420" t="s">
        <v>808</v>
      </c>
      <c r="D26" s="420" t="s">
        <v>713</v>
      </c>
      <c r="E26" s="420" t="s">
        <v>809</v>
      </c>
      <c r="F26" s="420" t="s">
        <v>720</v>
      </c>
      <c r="G26" s="421">
        <v>5735.2961289590021</v>
      </c>
      <c r="H26" s="421">
        <v>2381.4502176978294</v>
      </c>
      <c r="I26" s="422">
        <v>8116.7463466568315</v>
      </c>
      <c r="J26" s="421">
        <v>1648.0969633681843</v>
      </c>
      <c r="K26" s="423">
        <v>9764.8433100250149</v>
      </c>
    </row>
    <row r="27" spans="1:11" ht="18" hidden="1">
      <c r="A27" s="420" t="s">
        <v>810</v>
      </c>
      <c r="B27" s="420" t="s">
        <v>811</v>
      </c>
      <c r="C27" s="420" t="s">
        <v>769</v>
      </c>
      <c r="D27" s="420" t="s">
        <v>736</v>
      </c>
      <c r="E27" s="420" t="s">
        <v>812</v>
      </c>
      <c r="F27" s="420" t="s">
        <v>813</v>
      </c>
      <c r="G27" s="421">
        <v>5232.9181999509456</v>
      </c>
      <c r="H27" s="421">
        <v>819.21470239994119</v>
      </c>
      <c r="I27" s="422">
        <v>6052.132902350887</v>
      </c>
      <c r="J27" s="421">
        <v>1648.0969633681843</v>
      </c>
      <c r="K27" s="423">
        <v>7700.2298657190713</v>
      </c>
    </row>
    <row r="28" spans="1:11" ht="18" hidden="1">
      <c r="A28" s="420" t="s">
        <v>814</v>
      </c>
      <c r="B28" s="420" t="s">
        <v>815</v>
      </c>
      <c r="C28" s="420" t="s">
        <v>782</v>
      </c>
      <c r="D28" s="420" t="s">
        <v>713</v>
      </c>
      <c r="E28" s="420" t="s">
        <v>816</v>
      </c>
      <c r="F28" s="420" t="s">
        <v>817</v>
      </c>
      <c r="G28" s="421">
        <v>7360.4816619797348</v>
      </c>
      <c r="H28" s="421">
        <v>6008.699374267273</v>
      </c>
      <c r="I28" s="422">
        <v>13369.181036247008</v>
      </c>
      <c r="J28" s="421">
        <v>1648.0969633681843</v>
      </c>
      <c r="K28" s="423">
        <v>15017.277999615191</v>
      </c>
    </row>
    <row r="29" spans="1:11" ht="18" hidden="1">
      <c r="A29" s="420" t="s">
        <v>818</v>
      </c>
      <c r="B29" s="420" t="s">
        <v>819</v>
      </c>
      <c r="C29" s="420" t="s">
        <v>792</v>
      </c>
      <c r="D29" s="420" t="s">
        <v>713</v>
      </c>
      <c r="E29" s="420" t="s">
        <v>820</v>
      </c>
      <c r="F29" s="420" t="s">
        <v>787</v>
      </c>
      <c r="G29" s="421">
        <v>3285.1588684775134</v>
      </c>
      <c r="H29" s="421">
        <v>1701.9899619389121</v>
      </c>
      <c r="I29" s="422">
        <v>4987.148830416425</v>
      </c>
      <c r="J29" s="421">
        <v>1648.0969633681843</v>
      </c>
      <c r="K29" s="423">
        <v>6635.2457937846093</v>
      </c>
    </row>
    <row r="30" spans="1:11" ht="18" hidden="1">
      <c r="A30" s="420" t="s">
        <v>821</v>
      </c>
      <c r="B30" s="420" t="s">
        <v>822</v>
      </c>
      <c r="C30" s="420" t="s">
        <v>785</v>
      </c>
      <c r="D30" s="420" t="s">
        <v>713</v>
      </c>
      <c r="E30" s="420" t="s">
        <v>823</v>
      </c>
      <c r="F30" s="420" t="s">
        <v>758</v>
      </c>
      <c r="G30" s="421">
        <v>2147.8371112503992</v>
      </c>
      <c r="H30" s="421">
        <v>547.54710186114312</v>
      </c>
      <c r="I30" s="422">
        <v>2695.3842131115425</v>
      </c>
      <c r="J30" s="421">
        <v>1648.0969633681843</v>
      </c>
      <c r="K30" s="423">
        <v>4343.4811764797269</v>
      </c>
    </row>
    <row r="31" spans="1:11" ht="18" hidden="1">
      <c r="A31" s="420" t="s">
        <v>824</v>
      </c>
      <c r="B31" s="420" t="s">
        <v>822</v>
      </c>
      <c r="C31" s="420" t="s">
        <v>825</v>
      </c>
      <c r="D31" s="420" t="s">
        <v>713</v>
      </c>
      <c r="E31" s="420" t="s">
        <v>826</v>
      </c>
      <c r="F31" s="420" t="s">
        <v>752</v>
      </c>
      <c r="G31" s="421">
        <v>5206.7852510925441</v>
      </c>
      <c r="H31" s="421">
        <v>1012.9105190657169</v>
      </c>
      <c r="I31" s="422">
        <v>6219.6957701582614</v>
      </c>
      <c r="J31" s="421">
        <v>1648.0969633681843</v>
      </c>
      <c r="K31" s="423">
        <v>7867.7927335264458</v>
      </c>
    </row>
    <row r="32" spans="1:11" ht="18" hidden="1">
      <c r="A32" s="420" t="s">
        <v>827</v>
      </c>
      <c r="B32" s="420" t="s">
        <v>822</v>
      </c>
      <c r="C32" s="420" t="s">
        <v>828</v>
      </c>
      <c r="D32" s="420" t="s">
        <v>713</v>
      </c>
      <c r="E32" s="420" t="s">
        <v>829</v>
      </c>
      <c r="F32" s="420" t="s">
        <v>752</v>
      </c>
      <c r="G32" s="421">
        <v>3982.3472640189029</v>
      </c>
      <c r="H32" s="421">
        <v>249.4086376642997</v>
      </c>
      <c r="I32" s="422">
        <v>4231.7559016832029</v>
      </c>
      <c r="J32" s="421">
        <v>1648.0969633681843</v>
      </c>
      <c r="K32" s="423">
        <v>5879.8528650513872</v>
      </c>
    </row>
    <row r="33" spans="1:11" ht="18" hidden="1">
      <c r="A33" s="420" t="s">
        <v>830</v>
      </c>
      <c r="B33" s="420" t="s">
        <v>831</v>
      </c>
      <c r="C33" s="420" t="s">
        <v>761</v>
      </c>
      <c r="D33" s="420" t="s">
        <v>727</v>
      </c>
      <c r="E33" s="420" t="s">
        <v>728</v>
      </c>
      <c r="F33" s="420" t="s">
        <v>758</v>
      </c>
      <c r="G33" s="421">
        <v>3444.6392788526236</v>
      </c>
      <c r="H33" s="421">
        <v>0</v>
      </c>
      <c r="I33" s="422">
        <v>3444.6392788526236</v>
      </c>
      <c r="J33" s="421">
        <v>1648.0969633681843</v>
      </c>
      <c r="K33" s="423">
        <v>5092.736242220808</v>
      </c>
    </row>
    <row r="34" spans="1:11" ht="18" hidden="1">
      <c r="A34" s="420" t="s">
        <v>832</v>
      </c>
      <c r="B34" s="420" t="s">
        <v>833</v>
      </c>
      <c r="C34" s="420" t="s">
        <v>834</v>
      </c>
      <c r="D34" s="420" t="s">
        <v>727</v>
      </c>
      <c r="E34" s="420" t="s">
        <v>835</v>
      </c>
      <c r="F34" s="420" t="s">
        <v>752</v>
      </c>
      <c r="G34" s="421">
        <v>4930.9995674918882</v>
      </c>
      <c r="H34" s="421">
        <v>0</v>
      </c>
      <c r="I34" s="422">
        <v>4930.9995674918882</v>
      </c>
      <c r="J34" s="421">
        <v>840.25</v>
      </c>
      <c r="K34" s="423">
        <v>5771.2495674918882</v>
      </c>
    </row>
    <row r="35" spans="1:11" ht="18" hidden="1">
      <c r="A35" s="420" t="s">
        <v>836</v>
      </c>
      <c r="B35" s="420" t="s">
        <v>833</v>
      </c>
      <c r="C35" s="420" t="s">
        <v>837</v>
      </c>
      <c r="D35" s="420" t="s">
        <v>727</v>
      </c>
      <c r="E35" s="420" t="s">
        <v>838</v>
      </c>
      <c r="F35" s="420" t="s">
        <v>752</v>
      </c>
      <c r="G35" s="421">
        <v>4551.1442062171336</v>
      </c>
      <c r="H35" s="421">
        <v>119.56555703269186</v>
      </c>
      <c r="I35" s="422">
        <v>4670.7097632498253</v>
      </c>
      <c r="J35" s="421">
        <v>840.25</v>
      </c>
      <c r="K35" s="423">
        <v>5510.9597632498253</v>
      </c>
    </row>
    <row r="36" spans="1:11" ht="18" hidden="1">
      <c r="A36" s="420" t="s">
        <v>839</v>
      </c>
      <c r="B36" s="420" t="s">
        <v>833</v>
      </c>
      <c r="C36" s="420" t="s">
        <v>840</v>
      </c>
      <c r="D36" s="420" t="s">
        <v>727</v>
      </c>
      <c r="E36" s="420" t="s">
        <v>841</v>
      </c>
      <c r="F36" s="420" t="s">
        <v>752</v>
      </c>
      <c r="G36" s="421">
        <v>431.36660028640085</v>
      </c>
      <c r="H36" s="421">
        <v>381.31918862156351</v>
      </c>
      <c r="I36" s="422">
        <v>812.68578890796437</v>
      </c>
      <c r="J36" s="421">
        <v>840.25</v>
      </c>
      <c r="K36" s="423">
        <v>1652.9357889079643</v>
      </c>
    </row>
    <row r="37" spans="1:11" ht="18" hidden="1">
      <c r="A37" s="420" t="s">
        <v>842</v>
      </c>
      <c r="B37" s="420" t="s">
        <v>843</v>
      </c>
      <c r="C37" s="420" t="s">
        <v>712</v>
      </c>
      <c r="D37" s="420" t="s">
        <v>713</v>
      </c>
      <c r="E37" s="420" t="s">
        <v>844</v>
      </c>
      <c r="F37" s="420" t="s">
        <v>779</v>
      </c>
      <c r="G37" s="421">
        <v>25873.759872068462</v>
      </c>
      <c r="H37" s="421">
        <v>6423.9633486886742</v>
      </c>
      <c r="I37" s="422">
        <v>32297.723220757136</v>
      </c>
      <c r="J37" s="421">
        <v>5406.4898482265471</v>
      </c>
      <c r="K37" s="423">
        <v>37704.213068983685</v>
      </c>
    </row>
    <row r="38" spans="1:11" ht="18" hidden="1">
      <c r="A38" s="420" t="s">
        <v>845</v>
      </c>
      <c r="B38" s="420" t="s">
        <v>843</v>
      </c>
      <c r="C38" s="420" t="s">
        <v>712</v>
      </c>
      <c r="D38" s="420" t="s">
        <v>713</v>
      </c>
      <c r="E38" s="420" t="s">
        <v>846</v>
      </c>
      <c r="F38" s="420" t="s">
        <v>787</v>
      </c>
      <c r="G38" s="421">
        <v>20549.771164939157</v>
      </c>
      <c r="H38" s="421">
        <v>11530.353884231348</v>
      </c>
      <c r="I38" s="422">
        <v>32080.125049170507</v>
      </c>
      <c r="J38" s="421">
        <v>5406.4898482265471</v>
      </c>
      <c r="K38" s="423">
        <v>37486.614897397056</v>
      </c>
    </row>
    <row r="39" spans="1:11" ht="18" hidden="1">
      <c r="A39" s="420" t="s">
        <v>847</v>
      </c>
      <c r="B39" s="420" t="s">
        <v>843</v>
      </c>
      <c r="C39" s="420" t="s">
        <v>712</v>
      </c>
      <c r="D39" s="420" t="s">
        <v>713</v>
      </c>
      <c r="E39" s="420" t="s">
        <v>848</v>
      </c>
      <c r="F39" s="420" t="s">
        <v>763</v>
      </c>
      <c r="G39" s="421">
        <v>0</v>
      </c>
      <c r="H39" s="421">
        <v>0</v>
      </c>
      <c r="I39" s="422">
        <v>0</v>
      </c>
      <c r="J39" s="421">
        <v>5406.4898482265471</v>
      </c>
      <c r="K39" s="423">
        <v>5406.4898482265471</v>
      </c>
    </row>
    <row r="40" spans="1:11" ht="18" hidden="1">
      <c r="A40" s="420" t="s">
        <v>849</v>
      </c>
      <c r="B40" s="420" t="s">
        <v>843</v>
      </c>
      <c r="C40" s="420" t="s">
        <v>785</v>
      </c>
      <c r="D40" s="420" t="s">
        <v>713</v>
      </c>
      <c r="E40" s="420" t="s">
        <v>850</v>
      </c>
      <c r="F40" s="420" t="s">
        <v>752</v>
      </c>
      <c r="G40" s="421">
        <v>61055.077347208658</v>
      </c>
      <c r="H40" s="421">
        <v>5915.1284802241971</v>
      </c>
      <c r="I40" s="422">
        <v>66970.205827432859</v>
      </c>
      <c r="J40" s="421">
        <v>5406.4898482265471</v>
      </c>
      <c r="K40" s="423">
        <v>72376.695675659401</v>
      </c>
    </row>
    <row r="41" spans="1:11" ht="18" hidden="1">
      <c r="A41" s="420" t="s">
        <v>851</v>
      </c>
      <c r="B41" s="420" t="s">
        <v>843</v>
      </c>
      <c r="C41" s="420" t="s">
        <v>785</v>
      </c>
      <c r="D41" s="420" t="s">
        <v>713</v>
      </c>
      <c r="E41" s="420" t="s">
        <v>852</v>
      </c>
      <c r="F41" s="420" t="s">
        <v>758</v>
      </c>
      <c r="G41" s="421">
        <v>21648.360915369132</v>
      </c>
      <c r="H41" s="421">
        <v>3823.806122830089</v>
      </c>
      <c r="I41" s="422">
        <v>25472.167038199223</v>
      </c>
      <c r="J41" s="421">
        <v>5406.4898482265471</v>
      </c>
      <c r="K41" s="423">
        <v>30878.656886425772</v>
      </c>
    </row>
    <row r="42" spans="1:11" ht="18" hidden="1">
      <c r="A42" s="420" t="s">
        <v>853</v>
      </c>
      <c r="B42" s="420" t="s">
        <v>843</v>
      </c>
      <c r="C42" s="420" t="s">
        <v>785</v>
      </c>
      <c r="D42" s="420" t="s">
        <v>713</v>
      </c>
      <c r="E42" s="420" t="s">
        <v>854</v>
      </c>
      <c r="F42" s="420" t="s">
        <v>787</v>
      </c>
      <c r="G42" s="421">
        <v>12112.436593136332</v>
      </c>
      <c r="H42" s="421">
        <v>5678.8217991591991</v>
      </c>
      <c r="I42" s="422">
        <v>17791.258392295531</v>
      </c>
      <c r="J42" s="421">
        <v>5406.4898482265471</v>
      </c>
      <c r="K42" s="423">
        <v>23197.74824052208</v>
      </c>
    </row>
    <row r="43" spans="1:11" ht="18" hidden="1">
      <c r="A43" s="420" t="s">
        <v>855</v>
      </c>
      <c r="B43" s="420" t="s">
        <v>843</v>
      </c>
      <c r="C43" s="420" t="s">
        <v>856</v>
      </c>
      <c r="D43" s="420" t="s">
        <v>713</v>
      </c>
      <c r="E43" s="420" t="s">
        <v>857</v>
      </c>
      <c r="F43" s="420" t="s">
        <v>720</v>
      </c>
      <c r="G43" s="421">
        <v>90149.340580191754</v>
      </c>
      <c r="H43" s="421">
        <v>4401.3467697803935</v>
      </c>
      <c r="I43" s="422">
        <v>94550.687349972141</v>
      </c>
      <c r="J43" s="421">
        <v>5406.4898482265471</v>
      </c>
      <c r="K43" s="423">
        <v>99957.177198198682</v>
      </c>
    </row>
    <row r="44" spans="1:11" ht="18" hidden="1">
      <c r="A44" s="420" t="s">
        <v>858</v>
      </c>
      <c r="B44" s="420" t="s">
        <v>843</v>
      </c>
      <c r="C44" s="420" t="s">
        <v>792</v>
      </c>
      <c r="D44" s="420" t="s">
        <v>713</v>
      </c>
      <c r="E44" s="420" t="s">
        <v>859</v>
      </c>
      <c r="F44" s="420" t="s">
        <v>747</v>
      </c>
      <c r="G44" s="421">
        <v>61646.093367050475</v>
      </c>
      <c r="H44" s="421">
        <v>10322.531058907627</v>
      </c>
      <c r="I44" s="422">
        <v>71968.6244259581</v>
      </c>
      <c r="J44" s="421">
        <v>5406.4898482265471</v>
      </c>
      <c r="K44" s="423">
        <v>77375.114274184642</v>
      </c>
    </row>
    <row r="45" spans="1:11" ht="18" hidden="1">
      <c r="A45" s="420" t="s">
        <v>860</v>
      </c>
      <c r="B45" s="420" t="s">
        <v>843</v>
      </c>
      <c r="C45" s="420" t="s">
        <v>792</v>
      </c>
      <c r="D45" s="420" t="s">
        <v>713</v>
      </c>
      <c r="E45" s="420" t="s">
        <v>861</v>
      </c>
      <c r="F45" s="420" t="s">
        <v>763</v>
      </c>
      <c r="G45" s="421">
        <v>57332.7169110057</v>
      </c>
      <c r="H45" s="421">
        <v>6613.4173935300805</v>
      </c>
      <c r="I45" s="422">
        <v>63946.134304535779</v>
      </c>
      <c r="J45" s="421">
        <v>5406.4898482265471</v>
      </c>
      <c r="K45" s="423">
        <v>69352.624152762321</v>
      </c>
    </row>
    <row r="46" spans="1:11" ht="18" hidden="1">
      <c r="A46" s="420" t="s">
        <v>862</v>
      </c>
      <c r="B46" s="420" t="s">
        <v>843</v>
      </c>
      <c r="C46" s="420" t="s">
        <v>792</v>
      </c>
      <c r="D46" s="420" t="s">
        <v>713</v>
      </c>
      <c r="E46" s="420" t="s">
        <v>863</v>
      </c>
      <c r="F46" s="420" t="s">
        <v>763</v>
      </c>
      <c r="G46" s="421">
        <v>31506.730913616921</v>
      </c>
      <c r="H46" s="421">
        <v>7202.4268957529994</v>
      </c>
      <c r="I46" s="422">
        <v>38709.157809369921</v>
      </c>
      <c r="J46" s="421">
        <v>5406.4898482265471</v>
      </c>
      <c r="K46" s="423">
        <v>44115.64765759647</v>
      </c>
    </row>
    <row r="47" spans="1:11" ht="18" hidden="1">
      <c r="A47" s="420" t="s">
        <v>864</v>
      </c>
      <c r="B47" s="420" t="s">
        <v>843</v>
      </c>
      <c r="C47" s="420" t="s">
        <v>865</v>
      </c>
      <c r="D47" s="420" t="s">
        <v>713</v>
      </c>
      <c r="E47" s="420" t="s">
        <v>866</v>
      </c>
      <c r="F47" s="420" t="s">
        <v>723</v>
      </c>
      <c r="G47" s="421">
        <v>138931.45319403391</v>
      </c>
      <c r="H47" s="421">
        <v>3215.177557267657</v>
      </c>
      <c r="I47" s="422">
        <v>142146.63075130156</v>
      </c>
      <c r="J47" s="421">
        <v>5406.4898482265471</v>
      </c>
      <c r="K47" s="423">
        <v>147553.12059952811</v>
      </c>
    </row>
    <row r="48" spans="1:11" ht="18" hidden="1">
      <c r="A48" s="420" t="s">
        <v>867</v>
      </c>
      <c r="B48" s="420" t="s">
        <v>843</v>
      </c>
      <c r="C48" s="420" t="s">
        <v>865</v>
      </c>
      <c r="D48" s="420" t="s">
        <v>713</v>
      </c>
      <c r="E48" s="420" t="s">
        <v>868</v>
      </c>
      <c r="F48" s="420" t="s">
        <v>763</v>
      </c>
      <c r="G48" s="421">
        <v>55270.850973914261</v>
      </c>
      <c r="H48" s="421">
        <v>7290.7722336692814</v>
      </c>
      <c r="I48" s="422">
        <v>62561.623207583543</v>
      </c>
      <c r="J48" s="421">
        <v>5406.4898482265471</v>
      </c>
      <c r="K48" s="423">
        <v>67968.113055810085</v>
      </c>
    </row>
    <row r="49" spans="1:11" ht="18" hidden="1">
      <c r="A49" s="420" t="s">
        <v>869</v>
      </c>
      <c r="B49" s="420" t="s">
        <v>843</v>
      </c>
      <c r="C49" s="420" t="s">
        <v>865</v>
      </c>
      <c r="D49" s="420" t="s">
        <v>713</v>
      </c>
      <c r="E49" s="420" t="s">
        <v>870</v>
      </c>
      <c r="F49" s="420" t="s">
        <v>763</v>
      </c>
      <c r="G49" s="421">
        <v>24244.446163320168</v>
      </c>
      <c r="H49" s="421">
        <v>3717.7307748328903</v>
      </c>
      <c r="I49" s="422">
        <v>27962.176938153058</v>
      </c>
      <c r="J49" s="421">
        <v>5406.4898482265471</v>
      </c>
      <c r="K49" s="423">
        <v>33368.666786379603</v>
      </c>
    </row>
    <row r="50" spans="1:11" ht="18" hidden="1">
      <c r="A50" s="420" t="s">
        <v>871</v>
      </c>
      <c r="B50" s="420" t="s">
        <v>843</v>
      </c>
      <c r="C50" s="420" t="s">
        <v>865</v>
      </c>
      <c r="D50" s="420" t="s">
        <v>713</v>
      </c>
      <c r="E50" s="420" t="s">
        <v>872</v>
      </c>
      <c r="F50" s="420" t="s">
        <v>763</v>
      </c>
      <c r="G50" s="421">
        <v>11161.043466237175</v>
      </c>
      <c r="H50" s="421">
        <v>4099.9443898531681</v>
      </c>
      <c r="I50" s="422">
        <v>15260.987856090343</v>
      </c>
      <c r="J50" s="421">
        <v>5406.4898482265471</v>
      </c>
      <c r="K50" s="423">
        <v>20667.477704316891</v>
      </c>
    </row>
    <row r="51" spans="1:11" ht="18" hidden="1">
      <c r="A51" s="420" t="s">
        <v>873</v>
      </c>
      <c r="B51" s="420" t="s">
        <v>843</v>
      </c>
      <c r="C51" s="420" t="s">
        <v>828</v>
      </c>
      <c r="D51" s="420" t="s">
        <v>713</v>
      </c>
      <c r="E51" s="420" t="s">
        <v>874</v>
      </c>
      <c r="F51" s="420" t="s">
        <v>747</v>
      </c>
      <c r="G51" s="421">
        <v>72668.040605974325</v>
      </c>
      <c r="H51" s="421">
        <v>2240.2114061723819</v>
      </c>
      <c r="I51" s="422">
        <v>74908.25201214671</v>
      </c>
      <c r="J51" s="421">
        <v>5406.4898482265471</v>
      </c>
      <c r="K51" s="423">
        <v>80314.741860373251</v>
      </c>
    </row>
    <row r="52" spans="1:11" ht="18" hidden="1">
      <c r="A52" s="420" t="s">
        <v>875</v>
      </c>
      <c r="B52" s="420" t="s">
        <v>843</v>
      </c>
      <c r="C52" s="420" t="s">
        <v>828</v>
      </c>
      <c r="D52" s="420" t="s">
        <v>713</v>
      </c>
      <c r="E52" s="420" t="s">
        <v>876</v>
      </c>
      <c r="F52" s="420" t="s">
        <v>787</v>
      </c>
      <c r="G52" s="421">
        <v>55922.347086276204</v>
      </c>
      <c r="H52" s="421">
        <v>952.21293843576382</v>
      </c>
      <c r="I52" s="422">
        <v>56874.560024711966</v>
      </c>
      <c r="J52" s="421">
        <v>5406.4898482265471</v>
      </c>
      <c r="K52" s="423">
        <v>62281.049872938514</v>
      </c>
    </row>
    <row r="53" spans="1:11" ht="18" hidden="1">
      <c r="A53" s="420" t="s">
        <v>877</v>
      </c>
      <c r="B53" s="420" t="s">
        <v>878</v>
      </c>
      <c r="C53" s="420" t="s">
        <v>761</v>
      </c>
      <c r="D53" s="420" t="s">
        <v>727</v>
      </c>
      <c r="E53" s="420" t="s">
        <v>879</v>
      </c>
      <c r="F53" s="420" t="s">
        <v>747</v>
      </c>
      <c r="G53" s="421">
        <v>0</v>
      </c>
      <c r="H53" s="421">
        <v>2292.438794837622</v>
      </c>
      <c r="I53" s="422">
        <v>2292.438794837622</v>
      </c>
      <c r="J53" s="421">
        <v>5406.4898482265471</v>
      </c>
      <c r="K53" s="423">
        <v>7698.9286430641696</v>
      </c>
    </row>
    <row r="54" spans="1:11" ht="18" hidden="1">
      <c r="A54" s="420" t="s">
        <v>880</v>
      </c>
      <c r="B54" s="420" t="s">
        <v>878</v>
      </c>
      <c r="C54" s="420" t="s">
        <v>881</v>
      </c>
      <c r="D54" s="420" t="s">
        <v>727</v>
      </c>
      <c r="E54" s="420" t="s">
        <v>882</v>
      </c>
      <c r="F54" s="420" t="s">
        <v>723</v>
      </c>
      <c r="G54" s="421">
        <v>20292.586121159595</v>
      </c>
      <c r="H54" s="421">
        <v>402.99440706931671</v>
      </c>
      <c r="I54" s="422">
        <v>20695.580528228911</v>
      </c>
      <c r="J54" s="421">
        <v>5406.4898482265471</v>
      </c>
      <c r="K54" s="423">
        <v>26102.070376455456</v>
      </c>
    </row>
    <row r="55" spans="1:11" ht="18" hidden="1">
      <c r="A55" s="420" t="s">
        <v>883</v>
      </c>
      <c r="B55" s="420" t="s">
        <v>884</v>
      </c>
      <c r="C55" s="420" t="s">
        <v>803</v>
      </c>
      <c r="D55" s="420" t="s">
        <v>804</v>
      </c>
      <c r="E55" s="420" t="s">
        <v>885</v>
      </c>
      <c r="F55" s="420" t="s">
        <v>752</v>
      </c>
      <c r="G55" s="421">
        <v>0</v>
      </c>
      <c r="H55" s="421">
        <v>0</v>
      </c>
      <c r="I55" s="422">
        <v>0</v>
      </c>
      <c r="J55" s="421">
        <v>5406.4898482265471</v>
      </c>
      <c r="K55" s="423">
        <v>5406.4898482265471</v>
      </c>
    </row>
    <row r="56" spans="1:11" ht="18" hidden="1">
      <c r="A56" s="420" t="s">
        <v>886</v>
      </c>
      <c r="B56" s="420" t="s">
        <v>887</v>
      </c>
      <c r="C56" s="420" t="s">
        <v>782</v>
      </c>
      <c r="D56" s="420" t="s">
        <v>713</v>
      </c>
      <c r="E56" s="420" t="s">
        <v>888</v>
      </c>
      <c r="F56" s="420" t="s">
        <v>723</v>
      </c>
      <c r="G56" s="421">
        <v>22.905995911726382</v>
      </c>
      <c r="H56" s="421">
        <v>308.96354190326485</v>
      </c>
      <c r="I56" s="422">
        <v>331.86953781499125</v>
      </c>
      <c r="J56" s="421">
        <v>5406.4898482265471</v>
      </c>
      <c r="K56" s="423">
        <v>5738.3593860415385</v>
      </c>
    </row>
    <row r="57" spans="1:11" ht="18" hidden="1">
      <c r="A57" s="420" t="s">
        <v>889</v>
      </c>
      <c r="B57" s="420" t="s">
        <v>887</v>
      </c>
      <c r="C57" s="420" t="s">
        <v>890</v>
      </c>
      <c r="D57" s="420" t="s">
        <v>713</v>
      </c>
      <c r="E57" s="420" t="s">
        <v>891</v>
      </c>
      <c r="F57" s="420" t="s">
        <v>738</v>
      </c>
      <c r="G57" s="421">
        <v>39461.037155354556</v>
      </c>
      <c r="H57" s="421">
        <v>656.39965928276422</v>
      </c>
      <c r="I57" s="422">
        <v>40117.436814637316</v>
      </c>
      <c r="J57" s="421">
        <v>5406.4898482265471</v>
      </c>
      <c r="K57" s="423">
        <v>45523.926662863865</v>
      </c>
    </row>
    <row r="58" spans="1:11" ht="18" hidden="1">
      <c r="A58" s="420" t="s">
        <v>892</v>
      </c>
      <c r="B58" s="420" t="s">
        <v>887</v>
      </c>
      <c r="C58" s="420" t="s">
        <v>890</v>
      </c>
      <c r="D58" s="420" t="s">
        <v>713</v>
      </c>
      <c r="E58" s="420" t="s">
        <v>893</v>
      </c>
      <c r="F58" s="420" t="s">
        <v>894</v>
      </c>
      <c r="G58" s="421">
        <v>27798.100580732917</v>
      </c>
      <c r="H58" s="421">
        <v>680.24877954087833</v>
      </c>
      <c r="I58" s="422">
        <v>28478.349360273794</v>
      </c>
      <c r="J58" s="421">
        <v>5406.4898482265471</v>
      </c>
      <c r="K58" s="423">
        <v>33884.839208500343</v>
      </c>
    </row>
    <row r="59" spans="1:11" ht="18" hidden="1">
      <c r="A59" s="420" t="s">
        <v>895</v>
      </c>
      <c r="B59" s="420" t="s">
        <v>887</v>
      </c>
      <c r="C59" s="420" t="s">
        <v>890</v>
      </c>
      <c r="D59" s="420" t="s">
        <v>713</v>
      </c>
      <c r="E59" s="420" t="s">
        <v>896</v>
      </c>
      <c r="F59" s="420" t="s">
        <v>817</v>
      </c>
      <c r="G59" s="421">
        <v>528.86694539884115</v>
      </c>
      <c r="H59" s="421">
        <v>339.48902066220745</v>
      </c>
      <c r="I59" s="422">
        <v>868.35596606104855</v>
      </c>
      <c r="J59" s="421">
        <v>5406.4898482265471</v>
      </c>
      <c r="K59" s="423">
        <v>6274.8458142875952</v>
      </c>
    </row>
    <row r="60" spans="1:11" ht="18" hidden="1">
      <c r="A60" s="420" t="s">
        <v>897</v>
      </c>
      <c r="B60" s="420" t="s">
        <v>887</v>
      </c>
      <c r="C60" s="420" t="s">
        <v>712</v>
      </c>
      <c r="D60" s="420" t="s">
        <v>713</v>
      </c>
      <c r="E60" s="420" t="s">
        <v>898</v>
      </c>
      <c r="F60" s="420" t="s">
        <v>723</v>
      </c>
      <c r="G60" s="421">
        <v>16104.393693137172</v>
      </c>
      <c r="H60" s="421">
        <v>3791.811089660147</v>
      </c>
      <c r="I60" s="422">
        <v>19896.204782797318</v>
      </c>
      <c r="J60" s="421">
        <v>5406.4898482265471</v>
      </c>
      <c r="K60" s="423">
        <v>25302.694631023864</v>
      </c>
    </row>
    <row r="61" spans="1:11" ht="18" hidden="1">
      <c r="A61" s="420" t="s">
        <v>899</v>
      </c>
      <c r="B61" s="420" t="s">
        <v>887</v>
      </c>
      <c r="C61" s="420" t="s">
        <v>726</v>
      </c>
      <c r="D61" s="420" t="s">
        <v>727</v>
      </c>
      <c r="E61" s="420" t="s">
        <v>900</v>
      </c>
      <c r="F61" s="420" t="s">
        <v>787</v>
      </c>
      <c r="G61" s="421">
        <v>13604.58774131431</v>
      </c>
      <c r="H61" s="421">
        <v>3780.7073941942772</v>
      </c>
      <c r="I61" s="422">
        <v>17385.295135508586</v>
      </c>
      <c r="J61" s="421">
        <v>5406.4898482265471</v>
      </c>
      <c r="K61" s="423">
        <v>22791.784983735131</v>
      </c>
    </row>
    <row r="62" spans="1:11" ht="18" hidden="1">
      <c r="A62" s="420" t="s">
        <v>901</v>
      </c>
      <c r="B62" s="420" t="s">
        <v>902</v>
      </c>
      <c r="C62" s="420" t="s">
        <v>718</v>
      </c>
      <c r="D62" s="420" t="s">
        <v>713</v>
      </c>
      <c r="E62" s="420" t="s">
        <v>903</v>
      </c>
      <c r="F62" s="420" t="s">
        <v>817</v>
      </c>
      <c r="G62" s="421">
        <v>16692.112368322196</v>
      </c>
      <c r="H62" s="421">
        <v>1621.448393554856</v>
      </c>
      <c r="I62" s="422">
        <v>18313.560761877052</v>
      </c>
      <c r="J62" s="421">
        <v>5406.4898482265471</v>
      </c>
      <c r="K62" s="423">
        <v>23720.050610103601</v>
      </c>
    </row>
    <row r="63" spans="1:11" ht="18" hidden="1">
      <c r="A63" s="420" t="s">
        <v>904</v>
      </c>
      <c r="B63" s="420" t="s">
        <v>902</v>
      </c>
      <c r="C63" s="420" t="s">
        <v>718</v>
      </c>
      <c r="D63" s="420" t="s">
        <v>713</v>
      </c>
      <c r="E63" s="420" t="s">
        <v>905</v>
      </c>
      <c r="F63" s="420" t="s">
        <v>738</v>
      </c>
      <c r="G63" s="421">
        <v>15342.73490477727</v>
      </c>
      <c r="H63" s="421">
        <v>606.91513850560034</v>
      </c>
      <c r="I63" s="422">
        <v>15949.650043282871</v>
      </c>
      <c r="J63" s="421">
        <v>5406.4898482265471</v>
      </c>
      <c r="K63" s="423">
        <v>21356.139891509418</v>
      </c>
    </row>
    <row r="64" spans="1:11" ht="18" hidden="1">
      <c r="A64" s="420" t="s">
        <v>906</v>
      </c>
      <c r="B64" s="420" t="s">
        <v>902</v>
      </c>
      <c r="C64" s="420" t="s">
        <v>718</v>
      </c>
      <c r="D64" s="420" t="s">
        <v>713</v>
      </c>
      <c r="E64" s="420" t="s">
        <v>907</v>
      </c>
      <c r="F64" s="420" t="s">
        <v>720</v>
      </c>
      <c r="G64" s="421">
        <v>2969.2916310981791</v>
      </c>
      <c r="H64" s="421">
        <v>6604.8229315450335</v>
      </c>
      <c r="I64" s="422">
        <v>9574.1145626432117</v>
      </c>
      <c r="J64" s="421">
        <v>5406.4898482265471</v>
      </c>
      <c r="K64" s="423">
        <v>14980.604410869759</v>
      </c>
    </row>
    <row r="65" spans="1:11" ht="18" hidden="1">
      <c r="A65" s="420" t="s">
        <v>908</v>
      </c>
      <c r="B65" s="420" t="s">
        <v>902</v>
      </c>
      <c r="C65" s="420" t="s">
        <v>712</v>
      </c>
      <c r="D65" s="420" t="s">
        <v>713</v>
      </c>
      <c r="E65" s="420" t="s">
        <v>909</v>
      </c>
      <c r="F65" s="420" t="s">
        <v>787</v>
      </c>
      <c r="G65" s="421">
        <v>25610.879083652857</v>
      </c>
      <c r="H65" s="421">
        <v>3206.1770607621738</v>
      </c>
      <c r="I65" s="422">
        <v>28817.05614441503</v>
      </c>
      <c r="J65" s="421">
        <v>5406.4898482265471</v>
      </c>
      <c r="K65" s="423">
        <v>34223.545992641579</v>
      </c>
    </row>
    <row r="66" spans="1:11" ht="18" hidden="1">
      <c r="A66" s="420" t="s">
        <v>910</v>
      </c>
      <c r="B66" s="420" t="s">
        <v>902</v>
      </c>
      <c r="C66" s="420" t="s">
        <v>712</v>
      </c>
      <c r="D66" s="420" t="s">
        <v>713</v>
      </c>
      <c r="E66" s="420" t="s">
        <v>911</v>
      </c>
      <c r="F66" s="420" t="s">
        <v>787</v>
      </c>
      <c r="G66" s="421">
        <v>17921.959708912636</v>
      </c>
      <c r="H66" s="421">
        <v>2835.3386131206635</v>
      </c>
      <c r="I66" s="422">
        <v>20757.298322033301</v>
      </c>
      <c r="J66" s="421">
        <v>5406.4898482265471</v>
      </c>
      <c r="K66" s="423">
        <v>26163.788170259846</v>
      </c>
    </row>
    <row r="67" spans="1:11" ht="18" hidden="1">
      <c r="A67" s="420" t="s">
        <v>912</v>
      </c>
      <c r="B67" s="420" t="s">
        <v>902</v>
      </c>
      <c r="C67" s="420" t="s">
        <v>712</v>
      </c>
      <c r="D67" s="420" t="s">
        <v>713</v>
      </c>
      <c r="E67" s="420" t="s">
        <v>913</v>
      </c>
      <c r="F67" s="420" t="s">
        <v>813</v>
      </c>
      <c r="G67" s="421">
        <v>16779.18117575951</v>
      </c>
      <c r="H67" s="421">
        <v>475.75760382142266</v>
      </c>
      <c r="I67" s="422">
        <v>17254.938779580931</v>
      </c>
      <c r="J67" s="421">
        <v>5406.4898482265471</v>
      </c>
      <c r="K67" s="423">
        <v>22661.42862780748</v>
      </c>
    </row>
    <row r="68" spans="1:11" ht="18" hidden="1">
      <c r="A68" s="420" t="s">
        <v>914</v>
      </c>
      <c r="B68" s="420" t="s">
        <v>902</v>
      </c>
      <c r="C68" s="420" t="s">
        <v>712</v>
      </c>
      <c r="D68" s="420" t="s">
        <v>713</v>
      </c>
      <c r="E68" s="420" t="s">
        <v>915</v>
      </c>
      <c r="F68" s="420" t="s">
        <v>787</v>
      </c>
      <c r="G68" s="421">
        <v>15669.257249261951</v>
      </c>
      <c r="H68" s="421">
        <v>1375.1333854534064</v>
      </c>
      <c r="I68" s="422">
        <v>17044.390634715357</v>
      </c>
      <c r="J68" s="421">
        <v>5406.4898482265471</v>
      </c>
      <c r="K68" s="423">
        <v>22450.880482941902</v>
      </c>
    </row>
    <row r="69" spans="1:11" ht="18" hidden="1">
      <c r="A69" s="420" t="s">
        <v>916</v>
      </c>
      <c r="B69" s="420" t="s">
        <v>902</v>
      </c>
      <c r="C69" s="420" t="s">
        <v>712</v>
      </c>
      <c r="D69" s="420" t="s">
        <v>713</v>
      </c>
      <c r="E69" s="420" t="s">
        <v>917</v>
      </c>
      <c r="F69" s="420" t="s">
        <v>813</v>
      </c>
      <c r="G69" s="421">
        <v>14014.527194149596</v>
      </c>
      <c r="H69" s="421">
        <v>2283.0466699170192</v>
      </c>
      <c r="I69" s="422">
        <v>16297.573864066615</v>
      </c>
      <c r="J69" s="421">
        <v>5406.4898482265471</v>
      </c>
      <c r="K69" s="423">
        <v>21704.063712293162</v>
      </c>
    </row>
    <row r="70" spans="1:11" ht="18" hidden="1">
      <c r="A70" s="420" t="s">
        <v>918</v>
      </c>
      <c r="B70" s="420" t="s">
        <v>902</v>
      </c>
      <c r="C70" s="420" t="s">
        <v>712</v>
      </c>
      <c r="D70" s="420" t="s">
        <v>713</v>
      </c>
      <c r="E70" s="420" t="s">
        <v>919</v>
      </c>
      <c r="F70" s="420" t="s">
        <v>813</v>
      </c>
      <c r="G70" s="421">
        <v>14045.981449656367</v>
      </c>
      <c r="H70" s="421">
        <v>1462.9287627137628</v>
      </c>
      <c r="I70" s="422">
        <v>15508.91021237013</v>
      </c>
      <c r="J70" s="421">
        <v>5406.4898482265471</v>
      </c>
      <c r="K70" s="423">
        <v>20915.400060596679</v>
      </c>
    </row>
    <row r="71" spans="1:11" ht="18" hidden="1">
      <c r="A71" s="420" t="s">
        <v>920</v>
      </c>
      <c r="B71" s="420" t="s">
        <v>902</v>
      </c>
      <c r="C71" s="420" t="s">
        <v>712</v>
      </c>
      <c r="D71" s="420" t="s">
        <v>713</v>
      </c>
      <c r="E71" s="420" t="s">
        <v>921</v>
      </c>
      <c r="F71" s="420" t="s">
        <v>813</v>
      </c>
      <c r="G71" s="421">
        <v>6545.2564116527701</v>
      </c>
      <c r="H71" s="421">
        <v>1030.9456898989247</v>
      </c>
      <c r="I71" s="422">
        <v>7576.2021015516948</v>
      </c>
      <c r="J71" s="421">
        <v>5406.4898482265471</v>
      </c>
      <c r="K71" s="423">
        <v>12982.691949778242</v>
      </c>
    </row>
    <row r="72" spans="1:11" ht="18" hidden="1">
      <c r="A72" s="420" t="s">
        <v>922</v>
      </c>
      <c r="B72" s="420" t="s">
        <v>902</v>
      </c>
      <c r="C72" s="420" t="s">
        <v>792</v>
      </c>
      <c r="D72" s="420" t="s">
        <v>713</v>
      </c>
      <c r="E72" s="420" t="s">
        <v>923</v>
      </c>
      <c r="F72" s="420" t="s">
        <v>813</v>
      </c>
      <c r="G72" s="421">
        <v>18482.125087072436</v>
      </c>
      <c r="H72" s="421">
        <v>342.26672374648138</v>
      </c>
      <c r="I72" s="422">
        <v>18824.391810818917</v>
      </c>
      <c r="J72" s="421">
        <v>5406.4898482265471</v>
      </c>
      <c r="K72" s="423">
        <v>24230.881659045466</v>
      </c>
    </row>
    <row r="73" spans="1:11" ht="18" hidden="1">
      <c r="A73" s="420" t="s">
        <v>924</v>
      </c>
      <c r="B73" s="420" t="s">
        <v>902</v>
      </c>
      <c r="C73" s="420" t="s">
        <v>865</v>
      </c>
      <c r="D73" s="420" t="s">
        <v>713</v>
      </c>
      <c r="E73" s="420" t="s">
        <v>925</v>
      </c>
      <c r="F73" s="420" t="s">
        <v>747</v>
      </c>
      <c r="G73" s="421">
        <v>14535.110491140964</v>
      </c>
      <c r="H73" s="421">
        <v>3701.0874245156206</v>
      </c>
      <c r="I73" s="422">
        <v>18236.197915656583</v>
      </c>
      <c r="J73" s="421">
        <v>5406.4898482265471</v>
      </c>
      <c r="K73" s="423">
        <v>23642.687763883128</v>
      </c>
    </row>
    <row r="74" spans="1:11" ht="18" hidden="1">
      <c r="A74" s="420" t="s">
        <v>926</v>
      </c>
      <c r="B74" s="420" t="s">
        <v>927</v>
      </c>
      <c r="C74" s="420" t="s">
        <v>881</v>
      </c>
      <c r="D74" s="420" t="s">
        <v>727</v>
      </c>
      <c r="E74" s="420" t="s">
        <v>928</v>
      </c>
      <c r="F74" s="420" t="s">
        <v>752</v>
      </c>
      <c r="G74" s="421">
        <v>24300.81196306886</v>
      </c>
      <c r="H74" s="421">
        <v>533.85188171202435</v>
      </c>
      <c r="I74" s="422">
        <v>24834.663844780884</v>
      </c>
      <c r="J74" s="421">
        <v>5406.4898482265471</v>
      </c>
      <c r="K74" s="423">
        <v>30241.153693007429</v>
      </c>
    </row>
    <row r="75" spans="1:11" ht="18" hidden="1">
      <c r="A75" s="420" t="s">
        <v>929</v>
      </c>
      <c r="B75" s="420" t="s">
        <v>606</v>
      </c>
      <c r="C75" s="420" t="s">
        <v>890</v>
      </c>
      <c r="D75" s="420" t="s">
        <v>713</v>
      </c>
      <c r="E75" s="420" t="s">
        <v>930</v>
      </c>
      <c r="F75" s="420" t="s">
        <v>752</v>
      </c>
      <c r="G75" s="421">
        <v>42908.449334344528</v>
      </c>
      <c r="H75" s="421">
        <v>2253.7317824912425</v>
      </c>
      <c r="I75" s="422">
        <v>45162.181116835767</v>
      </c>
      <c r="J75" s="421">
        <v>5240.25</v>
      </c>
      <c r="K75" s="423">
        <v>50402.431116835767</v>
      </c>
    </row>
    <row r="76" spans="1:11" ht="18" hidden="1">
      <c r="A76" s="420" t="s">
        <v>931</v>
      </c>
      <c r="B76" s="420" t="s">
        <v>606</v>
      </c>
      <c r="C76" s="420" t="s">
        <v>890</v>
      </c>
      <c r="D76" s="420" t="s">
        <v>713</v>
      </c>
      <c r="E76" s="420" t="s">
        <v>932</v>
      </c>
      <c r="F76" s="420" t="s">
        <v>763</v>
      </c>
      <c r="G76" s="421">
        <v>2182.8040323987884</v>
      </c>
      <c r="H76" s="421">
        <v>2569.528570539012</v>
      </c>
      <c r="I76" s="422">
        <v>4752.3326029378004</v>
      </c>
      <c r="J76" s="421">
        <v>5240.25</v>
      </c>
      <c r="K76" s="423">
        <v>9992.5826029378004</v>
      </c>
    </row>
    <row r="77" spans="1:11" ht="18" hidden="1">
      <c r="A77" s="420" t="s">
        <v>933</v>
      </c>
      <c r="B77" s="420" t="s">
        <v>606</v>
      </c>
      <c r="C77" s="420" t="s">
        <v>718</v>
      </c>
      <c r="D77" s="420" t="s">
        <v>713</v>
      </c>
      <c r="E77" s="420" t="s">
        <v>934</v>
      </c>
      <c r="F77" s="420" t="s">
        <v>752</v>
      </c>
      <c r="G77" s="421">
        <v>430.22522362520681</v>
      </c>
      <c r="H77" s="421">
        <v>698.74050419509001</v>
      </c>
      <c r="I77" s="422">
        <v>1128.9657278202967</v>
      </c>
      <c r="J77" s="421">
        <v>5240.25</v>
      </c>
      <c r="K77" s="423">
        <v>6369.2157278202967</v>
      </c>
    </row>
    <row r="78" spans="1:11" ht="18" hidden="1">
      <c r="A78" s="420" t="s">
        <v>935</v>
      </c>
      <c r="B78" s="420" t="s">
        <v>606</v>
      </c>
      <c r="C78" s="420" t="s">
        <v>712</v>
      </c>
      <c r="D78" s="420" t="s">
        <v>713</v>
      </c>
      <c r="E78" s="420" t="s">
        <v>936</v>
      </c>
      <c r="F78" s="420" t="s">
        <v>752</v>
      </c>
      <c r="G78" s="421">
        <v>20996.607232027458</v>
      </c>
      <c r="H78" s="421">
        <v>1176.4291286062205</v>
      </c>
      <c r="I78" s="422">
        <v>22173.03636063368</v>
      </c>
      <c r="J78" s="421">
        <v>5240.25</v>
      </c>
      <c r="K78" s="423">
        <v>27413.28636063368</v>
      </c>
    </row>
    <row r="79" spans="1:11" ht="18" hidden="1">
      <c r="A79" s="420" t="s">
        <v>937</v>
      </c>
      <c r="B79" s="420" t="s">
        <v>606</v>
      </c>
      <c r="C79" s="420" t="s">
        <v>712</v>
      </c>
      <c r="D79" s="420" t="s">
        <v>713</v>
      </c>
      <c r="E79" s="420" t="s">
        <v>938</v>
      </c>
      <c r="F79" s="420" t="s">
        <v>752</v>
      </c>
      <c r="G79" s="421">
        <v>18681.142683182821</v>
      </c>
      <c r="H79" s="421">
        <v>758.65088344089304</v>
      </c>
      <c r="I79" s="422">
        <v>19439.793566623714</v>
      </c>
      <c r="J79" s="421">
        <v>5240.25</v>
      </c>
      <c r="K79" s="423">
        <v>24680.043566623714</v>
      </c>
    </row>
    <row r="80" spans="1:11" ht="18" hidden="1">
      <c r="A80" s="420" t="s">
        <v>939</v>
      </c>
      <c r="B80" s="420" t="s">
        <v>606</v>
      </c>
      <c r="C80" s="420" t="s">
        <v>712</v>
      </c>
      <c r="D80" s="420" t="s">
        <v>713</v>
      </c>
      <c r="E80" s="420" t="s">
        <v>940</v>
      </c>
      <c r="F80" s="420" t="s">
        <v>752</v>
      </c>
      <c r="G80" s="421">
        <v>9553.103949138258</v>
      </c>
      <c r="H80" s="421">
        <v>4881.9270017986628</v>
      </c>
      <c r="I80" s="422">
        <v>14435.030950936922</v>
      </c>
      <c r="J80" s="421">
        <v>5240.25</v>
      </c>
      <c r="K80" s="423">
        <v>19675.280950936922</v>
      </c>
    </row>
    <row r="81" spans="1:11" ht="18" hidden="1">
      <c r="A81" s="420" t="s">
        <v>941</v>
      </c>
      <c r="B81" s="420" t="s">
        <v>942</v>
      </c>
      <c r="C81" s="420" t="s">
        <v>943</v>
      </c>
      <c r="D81" s="420" t="s">
        <v>727</v>
      </c>
      <c r="E81" s="420" t="s">
        <v>944</v>
      </c>
      <c r="F81" s="420" t="s">
        <v>813</v>
      </c>
      <c r="G81" s="421">
        <v>6213.9995723431057</v>
      </c>
      <c r="H81" s="421">
        <v>494.01018562134954</v>
      </c>
      <c r="I81" s="422">
        <v>6708.0097579644553</v>
      </c>
      <c r="J81" s="421">
        <v>5240.25</v>
      </c>
      <c r="K81" s="423">
        <v>11948.259757964455</v>
      </c>
    </row>
    <row r="82" spans="1:11" ht="18" hidden="1">
      <c r="A82" s="420" t="s">
        <v>945</v>
      </c>
      <c r="B82" s="420" t="s">
        <v>946</v>
      </c>
      <c r="C82" s="420" t="s">
        <v>947</v>
      </c>
      <c r="D82" s="420" t="s">
        <v>727</v>
      </c>
      <c r="E82" s="420" t="s">
        <v>948</v>
      </c>
      <c r="F82" s="420" t="s">
        <v>752</v>
      </c>
      <c r="G82" s="421">
        <v>12616.19431691651</v>
      </c>
      <c r="H82" s="421">
        <v>466.96860417084048</v>
      </c>
      <c r="I82" s="422">
        <v>13083.162921087351</v>
      </c>
      <c r="J82" s="421">
        <v>5240.25</v>
      </c>
      <c r="K82" s="423">
        <v>18323.412921087351</v>
      </c>
    </row>
    <row r="83" spans="1:11" ht="18" hidden="1">
      <c r="A83" s="420" t="s">
        <v>949</v>
      </c>
      <c r="B83" s="420" t="s">
        <v>950</v>
      </c>
      <c r="C83" s="420" t="s">
        <v>718</v>
      </c>
      <c r="D83" s="420" t="s">
        <v>713</v>
      </c>
      <c r="E83" s="420" t="s">
        <v>951</v>
      </c>
      <c r="F83" s="420" t="s">
        <v>763</v>
      </c>
      <c r="G83" s="421">
        <v>14198.733791021743</v>
      </c>
      <c r="H83" s="421">
        <v>305.96269819309111</v>
      </c>
      <c r="I83" s="422">
        <v>14504.696489214833</v>
      </c>
      <c r="J83" s="421">
        <v>5240.25</v>
      </c>
      <c r="K83" s="423">
        <v>19744.946489214832</v>
      </c>
    </row>
    <row r="84" spans="1:11" ht="18" hidden="1">
      <c r="A84" s="420" t="s">
        <v>952</v>
      </c>
      <c r="B84" s="420" t="s">
        <v>950</v>
      </c>
      <c r="C84" s="420" t="s">
        <v>718</v>
      </c>
      <c r="D84" s="420" t="s">
        <v>713</v>
      </c>
      <c r="E84" s="420" t="s">
        <v>953</v>
      </c>
      <c r="F84" s="420" t="s">
        <v>763</v>
      </c>
      <c r="G84" s="421">
        <v>2645.8165324735364</v>
      </c>
      <c r="H84" s="421">
        <v>308.96354190326485</v>
      </c>
      <c r="I84" s="422">
        <v>2954.7800743768012</v>
      </c>
      <c r="J84" s="421">
        <v>5240.25</v>
      </c>
      <c r="K84" s="423">
        <v>8195.0300743768021</v>
      </c>
    </row>
    <row r="85" spans="1:11" ht="18" hidden="1">
      <c r="A85" s="420" t="s">
        <v>954</v>
      </c>
      <c r="B85" s="420" t="s">
        <v>950</v>
      </c>
      <c r="C85" s="420" t="s">
        <v>837</v>
      </c>
      <c r="D85" s="420" t="s">
        <v>727</v>
      </c>
      <c r="E85" s="420" t="s">
        <v>955</v>
      </c>
      <c r="F85" s="420" t="s">
        <v>742</v>
      </c>
      <c r="G85" s="421">
        <v>4833.4861840007688</v>
      </c>
      <c r="H85" s="421">
        <v>460.60124058252603</v>
      </c>
      <c r="I85" s="422">
        <v>5294.0874245832947</v>
      </c>
      <c r="J85" s="421">
        <v>5240.25</v>
      </c>
      <c r="K85" s="423">
        <v>10534.337424583295</v>
      </c>
    </row>
    <row r="86" spans="1:11" ht="18" hidden="1">
      <c r="A86" s="420" t="s">
        <v>956</v>
      </c>
      <c r="B86" s="420" t="s">
        <v>957</v>
      </c>
      <c r="C86" s="420" t="s">
        <v>958</v>
      </c>
      <c r="D86" s="420" t="s">
        <v>756</v>
      </c>
      <c r="E86" s="420" t="s">
        <v>728</v>
      </c>
      <c r="F86" s="420" t="s">
        <v>720</v>
      </c>
      <c r="G86" s="421">
        <v>15497.759993835254</v>
      </c>
      <c r="H86" s="421">
        <v>7321.1106045871029</v>
      </c>
      <c r="I86" s="422">
        <v>22818.870598422356</v>
      </c>
      <c r="J86" s="421">
        <v>5240.25</v>
      </c>
      <c r="K86" s="423">
        <v>28059.120598422356</v>
      </c>
    </row>
    <row r="87" spans="1:11" ht="18" hidden="1">
      <c r="A87" s="420" t="s">
        <v>959</v>
      </c>
      <c r="B87" s="420" t="s">
        <v>957</v>
      </c>
      <c r="C87" s="420" t="s">
        <v>958</v>
      </c>
      <c r="D87" s="420" t="s">
        <v>756</v>
      </c>
      <c r="E87" s="420" t="s">
        <v>960</v>
      </c>
      <c r="F87" s="420" t="s">
        <v>763</v>
      </c>
      <c r="G87" s="421">
        <v>4397.8774806072579</v>
      </c>
      <c r="H87" s="421">
        <v>0</v>
      </c>
      <c r="I87" s="422">
        <v>4397.8774806072579</v>
      </c>
      <c r="J87" s="421">
        <v>5240.25</v>
      </c>
      <c r="K87" s="423">
        <v>9638.1274806072579</v>
      </c>
    </row>
    <row r="88" spans="1:11" ht="18" hidden="1">
      <c r="A88" s="420" t="s">
        <v>961</v>
      </c>
      <c r="B88" s="420" t="s">
        <v>957</v>
      </c>
      <c r="C88" s="420" t="s">
        <v>962</v>
      </c>
      <c r="D88" s="420" t="s">
        <v>727</v>
      </c>
      <c r="E88" s="420" t="s">
        <v>963</v>
      </c>
      <c r="F88" s="420" t="s">
        <v>779</v>
      </c>
      <c r="G88" s="421">
        <v>5594.719704158194</v>
      </c>
      <c r="H88" s="421">
        <v>2462.2635647645761</v>
      </c>
      <c r="I88" s="422">
        <v>8056.9832689227696</v>
      </c>
      <c r="J88" s="421">
        <v>5240.25</v>
      </c>
      <c r="K88" s="423">
        <v>13297.23326892277</v>
      </c>
    </row>
    <row r="89" spans="1:11" ht="18" hidden="1">
      <c r="A89" s="420" t="s">
        <v>964</v>
      </c>
      <c r="B89" s="420" t="s">
        <v>965</v>
      </c>
      <c r="C89" s="420" t="s">
        <v>958</v>
      </c>
      <c r="D89" s="420" t="s">
        <v>756</v>
      </c>
      <c r="E89" s="420" t="s">
        <v>966</v>
      </c>
      <c r="F89" s="420" t="s">
        <v>742</v>
      </c>
      <c r="G89" s="421">
        <v>6059.5031731038362</v>
      </c>
      <c r="H89" s="421">
        <v>246.70668215474768</v>
      </c>
      <c r="I89" s="422">
        <v>6306.209855258584</v>
      </c>
      <c r="J89" s="421">
        <v>5240.25</v>
      </c>
      <c r="K89" s="423">
        <v>11546.459855258585</v>
      </c>
    </row>
    <row r="90" spans="1:11" ht="18" hidden="1">
      <c r="A90" s="420" t="s">
        <v>967</v>
      </c>
      <c r="B90" s="420" t="s">
        <v>607</v>
      </c>
      <c r="C90" s="420" t="s">
        <v>890</v>
      </c>
      <c r="D90" s="420" t="s">
        <v>713</v>
      </c>
      <c r="E90" s="420" t="s">
        <v>968</v>
      </c>
      <c r="F90" s="420" t="s">
        <v>752</v>
      </c>
      <c r="G90" s="421">
        <v>9872.4845093136173</v>
      </c>
      <c r="H90" s="421">
        <v>2431.2284982842802</v>
      </c>
      <c r="I90" s="422">
        <v>12303.713007597897</v>
      </c>
      <c r="J90" s="421">
        <v>5240.25</v>
      </c>
      <c r="K90" s="423">
        <v>17543.963007597897</v>
      </c>
    </row>
    <row r="91" spans="1:11" ht="18" hidden="1">
      <c r="A91" s="420" t="s">
        <v>969</v>
      </c>
      <c r="B91" s="420" t="s">
        <v>607</v>
      </c>
      <c r="C91" s="420" t="s">
        <v>712</v>
      </c>
      <c r="D91" s="420" t="s">
        <v>713</v>
      </c>
      <c r="E91" s="420" t="s">
        <v>970</v>
      </c>
      <c r="F91" s="420" t="s">
        <v>763</v>
      </c>
      <c r="G91" s="421">
        <v>19583.45493409031</v>
      </c>
      <c r="H91" s="421">
        <v>3731.4602533540865</v>
      </c>
      <c r="I91" s="422">
        <v>23314.915187444396</v>
      </c>
      <c r="J91" s="421">
        <v>5240.25</v>
      </c>
      <c r="K91" s="423">
        <v>28555.165187444396</v>
      </c>
    </row>
    <row r="92" spans="1:11" ht="18" hidden="1">
      <c r="A92" s="420" t="s">
        <v>971</v>
      </c>
      <c r="B92" s="420" t="s">
        <v>607</v>
      </c>
      <c r="C92" s="420" t="s">
        <v>792</v>
      </c>
      <c r="D92" s="420" t="s">
        <v>713</v>
      </c>
      <c r="E92" s="420" t="s">
        <v>972</v>
      </c>
      <c r="F92" s="420" t="s">
        <v>763</v>
      </c>
      <c r="G92" s="421">
        <v>48815.916754459198</v>
      </c>
      <c r="H92" s="421">
        <v>1213.9959062054718</v>
      </c>
      <c r="I92" s="422">
        <v>50029.912660664668</v>
      </c>
      <c r="J92" s="421">
        <v>5240.25</v>
      </c>
      <c r="K92" s="423">
        <v>55270.162660664668</v>
      </c>
    </row>
    <row r="93" spans="1:11" ht="18" hidden="1">
      <c r="A93" s="420" t="s">
        <v>973</v>
      </c>
      <c r="B93" s="420" t="s">
        <v>607</v>
      </c>
      <c r="C93" s="420" t="s">
        <v>828</v>
      </c>
      <c r="D93" s="420" t="s">
        <v>713</v>
      </c>
      <c r="E93" s="420" t="s">
        <v>974</v>
      </c>
      <c r="F93" s="420" t="s">
        <v>763</v>
      </c>
      <c r="G93" s="421">
        <v>44925.181617989343</v>
      </c>
      <c r="H93" s="421">
        <v>761.79596691075017</v>
      </c>
      <c r="I93" s="422">
        <v>45686.977584900094</v>
      </c>
      <c r="J93" s="421">
        <v>5240.25</v>
      </c>
      <c r="K93" s="423">
        <v>50927.227584900094</v>
      </c>
    </row>
    <row r="94" spans="1:11" ht="18" hidden="1">
      <c r="A94" s="420" t="s">
        <v>975</v>
      </c>
      <c r="B94" s="420" t="s">
        <v>607</v>
      </c>
      <c r="C94" s="420" t="s">
        <v>755</v>
      </c>
      <c r="D94" s="420" t="s">
        <v>756</v>
      </c>
      <c r="E94" s="420" t="s">
        <v>976</v>
      </c>
      <c r="F94" s="420" t="s">
        <v>763</v>
      </c>
      <c r="G94" s="421">
        <v>16348.744325423495</v>
      </c>
      <c r="H94" s="421">
        <v>251.35432199887941</v>
      </c>
      <c r="I94" s="422">
        <v>16600.098647422376</v>
      </c>
      <c r="J94" s="421">
        <v>5240.25</v>
      </c>
      <c r="K94" s="423">
        <v>21840.348647422376</v>
      </c>
    </row>
    <row r="95" spans="1:11" ht="18" hidden="1">
      <c r="A95" s="420" t="s">
        <v>977</v>
      </c>
      <c r="B95" s="420" t="s">
        <v>607</v>
      </c>
      <c r="C95" s="420" t="s">
        <v>958</v>
      </c>
      <c r="D95" s="420" t="s">
        <v>756</v>
      </c>
      <c r="E95" s="420" t="s">
        <v>978</v>
      </c>
      <c r="F95" s="420" t="s">
        <v>723</v>
      </c>
      <c r="G95" s="421">
        <v>1459.8285832570605</v>
      </c>
      <c r="H95" s="421">
        <v>263.77739799967128</v>
      </c>
      <c r="I95" s="422">
        <v>1723.6059812567319</v>
      </c>
      <c r="J95" s="421">
        <v>5240.25</v>
      </c>
      <c r="K95" s="423">
        <v>6963.8559812567319</v>
      </c>
    </row>
    <row r="96" spans="1:11" ht="18" hidden="1">
      <c r="A96" s="420" t="s">
        <v>979</v>
      </c>
      <c r="B96" s="420" t="s">
        <v>607</v>
      </c>
      <c r="C96" s="420" t="s">
        <v>726</v>
      </c>
      <c r="D96" s="420" t="s">
        <v>727</v>
      </c>
      <c r="E96" s="420" t="s">
        <v>980</v>
      </c>
      <c r="F96" s="420" t="s">
        <v>752</v>
      </c>
      <c r="G96" s="421">
        <v>28485.95828213789</v>
      </c>
      <c r="H96" s="421">
        <v>2481.9267561524266</v>
      </c>
      <c r="I96" s="422">
        <v>30967.885038290318</v>
      </c>
      <c r="J96" s="421">
        <v>5240.25</v>
      </c>
      <c r="K96" s="423">
        <v>36208.135038290318</v>
      </c>
    </row>
    <row r="97" spans="1:11" ht="18" hidden="1">
      <c r="A97" s="420" t="s">
        <v>981</v>
      </c>
      <c r="B97" s="420" t="s">
        <v>607</v>
      </c>
      <c r="C97" s="420" t="s">
        <v>750</v>
      </c>
      <c r="D97" s="420" t="s">
        <v>727</v>
      </c>
      <c r="E97" s="420" t="s">
        <v>982</v>
      </c>
      <c r="F97" s="420" t="s">
        <v>720</v>
      </c>
      <c r="G97" s="421">
        <v>34360.825848465829</v>
      </c>
      <c r="H97" s="421">
        <v>405.07303715091217</v>
      </c>
      <c r="I97" s="422">
        <v>34765.898885616742</v>
      </c>
      <c r="J97" s="421">
        <v>5240.25</v>
      </c>
      <c r="K97" s="423">
        <v>40006.148885616742</v>
      </c>
    </row>
    <row r="98" spans="1:11" ht="18" hidden="1">
      <c r="A98" s="420" t="s">
        <v>983</v>
      </c>
      <c r="B98" s="420" t="s">
        <v>607</v>
      </c>
      <c r="C98" s="420" t="s">
        <v>750</v>
      </c>
      <c r="D98" s="420" t="s">
        <v>727</v>
      </c>
      <c r="E98" s="420" t="s">
        <v>984</v>
      </c>
      <c r="F98" s="420" t="s">
        <v>763</v>
      </c>
      <c r="G98" s="421">
        <v>23534.767007993647</v>
      </c>
      <c r="H98" s="421">
        <v>7771.4216596160277</v>
      </c>
      <c r="I98" s="422">
        <v>31306.188667609676</v>
      </c>
      <c r="J98" s="421">
        <v>5240.25</v>
      </c>
      <c r="K98" s="423">
        <v>36546.438667609676</v>
      </c>
    </row>
    <row r="99" spans="1:11" ht="18" hidden="1">
      <c r="A99" s="420" t="s">
        <v>985</v>
      </c>
      <c r="B99" s="420" t="s">
        <v>607</v>
      </c>
      <c r="C99" s="420" t="s">
        <v>840</v>
      </c>
      <c r="D99" s="420" t="s">
        <v>727</v>
      </c>
      <c r="E99" s="420" t="s">
        <v>986</v>
      </c>
      <c r="F99" s="420" t="s">
        <v>763</v>
      </c>
      <c r="G99" s="421">
        <v>17988.994424135137</v>
      </c>
      <c r="H99" s="421">
        <v>1292.0385602988622</v>
      </c>
      <c r="I99" s="422">
        <v>19281.032984433998</v>
      </c>
      <c r="J99" s="421">
        <v>5240.25</v>
      </c>
      <c r="K99" s="423">
        <v>24521.282984433998</v>
      </c>
    </row>
    <row r="100" spans="1:11" ht="18" hidden="1">
      <c r="A100" s="420" t="s">
        <v>987</v>
      </c>
      <c r="B100" s="420" t="s">
        <v>607</v>
      </c>
      <c r="C100" s="420" t="s">
        <v>777</v>
      </c>
      <c r="D100" s="420" t="s">
        <v>727</v>
      </c>
      <c r="E100" s="420" t="s">
        <v>988</v>
      </c>
      <c r="F100" s="420" t="s">
        <v>720</v>
      </c>
      <c r="G100" s="421">
        <v>48038.23304107492</v>
      </c>
      <c r="H100" s="421">
        <v>26557.242481616129</v>
      </c>
      <c r="I100" s="422">
        <v>74595.475522691049</v>
      </c>
      <c r="J100" s="421">
        <v>5240.25</v>
      </c>
      <c r="K100" s="423">
        <v>79835.725522691049</v>
      </c>
    </row>
    <row r="101" spans="1:11" ht="18" hidden="1">
      <c r="A101" s="420" t="s">
        <v>989</v>
      </c>
      <c r="B101" s="420" t="s">
        <v>607</v>
      </c>
      <c r="C101" s="420" t="s">
        <v>881</v>
      </c>
      <c r="D101" s="420" t="s">
        <v>727</v>
      </c>
      <c r="E101" s="420" t="s">
        <v>990</v>
      </c>
      <c r="F101" s="420" t="s">
        <v>763</v>
      </c>
      <c r="G101" s="421">
        <v>32489.001389198474</v>
      </c>
      <c r="H101" s="421">
        <v>0</v>
      </c>
      <c r="I101" s="422">
        <v>32489.001389198474</v>
      </c>
      <c r="J101" s="421">
        <v>5240.25</v>
      </c>
      <c r="K101" s="423">
        <v>37729.251389198471</v>
      </c>
    </row>
    <row r="102" spans="1:11" ht="18" hidden="1">
      <c r="A102" s="420" t="s">
        <v>991</v>
      </c>
      <c r="B102" s="420" t="s">
        <v>609</v>
      </c>
      <c r="C102" s="420" t="s">
        <v>792</v>
      </c>
      <c r="D102" s="420" t="s">
        <v>713</v>
      </c>
      <c r="E102" s="420" t="s">
        <v>992</v>
      </c>
      <c r="F102" s="420" t="s">
        <v>729</v>
      </c>
      <c r="G102" s="421">
        <v>50268.426341299666</v>
      </c>
      <c r="H102" s="421">
        <v>360.12553868869446</v>
      </c>
      <c r="I102" s="422">
        <v>50628.551879988358</v>
      </c>
      <c r="J102" s="421">
        <v>5785.5390443718334</v>
      </c>
      <c r="K102" s="423">
        <v>56414.090924360193</v>
      </c>
    </row>
    <row r="103" spans="1:11" ht="18" hidden="1">
      <c r="A103" s="420" t="s">
        <v>993</v>
      </c>
      <c r="B103" s="420" t="s">
        <v>994</v>
      </c>
      <c r="C103" s="420" t="s">
        <v>943</v>
      </c>
      <c r="D103" s="420" t="s">
        <v>727</v>
      </c>
      <c r="E103" s="420" t="s">
        <v>995</v>
      </c>
      <c r="F103" s="420" t="s">
        <v>813</v>
      </c>
      <c r="G103" s="421">
        <v>15064.243085766091</v>
      </c>
      <c r="H103" s="421">
        <v>0</v>
      </c>
      <c r="I103" s="422">
        <v>15064.243085766091</v>
      </c>
      <c r="J103" s="421">
        <v>6018.2868009186914</v>
      </c>
      <c r="K103" s="423">
        <v>21082.529886684781</v>
      </c>
    </row>
    <row r="104" spans="1:11" ht="18" hidden="1">
      <c r="A104" s="420" t="s">
        <v>996</v>
      </c>
      <c r="B104" s="420" t="s">
        <v>608</v>
      </c>
      <c r="C104" s="420" t="s">
        <v>792</v>
      </c>
      <c r="D104" s="420" t="s">
        <v>713</v>
      </c>
      <c r="E104" s="420" t="s">
        <v>997</v>
      </c>
      <c r="F104" s="420" t="s">
        <v>752</v>
      </c>
      <c r="G104" s="421">
        <v>40921.052670295358</v>
      </c>
      <c r="H104" s="421">
        <v>3673.3007911421546</v>
      </c>
      <c r="I104" s="422">
        <v>44594.353461437509</v>
      </c>
      <c r="J104" s="421">
        <v>5240.25</v>
      </c>
      <c r="K104" s="423">
        <v>49834.603461437509</v>
      </c>
    </row>
    <row r="105" spans="1:11" ht="18" hidden="1">
      <c r="A105" s="420" t="s">
        <v>998</v>
      </c>
      <c r="B105" s="420" t="s">
        <v>999</v>
      </c>
      <c r="C105" s="420" t="s">
        <v>840</v>
      </c>
      <c r="D105" s="420" t="s">
        <v>727</v>
      </c>
      <c r="E105" s="420" t="s">
        <v>1000</v>
      </c>
      <c r="F105" s="420" t="s">
        <v>742</v>
      </c>
      <c r="G105" s="421">
        <v>1884.076971168407</v>
      </c>
      <c r="H105" s="421">
        <v>441.47095259806508</v>
      </c>
      <c r="I105" s="422">
        <v>2325.5479237664722</v>
      </c>
      <c r="J105" s="421">
        <v>6201.2633423308234</v>
      </c>
      <c r="K105" s="423">
        <v>8526.8112660972947</v>
      </c>
    </row>
    <row r="106" spans="1:11" ht="18" hidden="1">
      <c r="A106" s="420" t="s">
        <v>1001</v>
      </c>
      <c r="B106" s="420" t="s">
        <v>1002</v>
      </c>
      <c r="C106" s="420" t="s">
        <v>712</v>
      </c>
      <c r="D106" s="420" t="s">
        <v>713</v>
      </c>
      <c r="E106" s="420" t="s">
        <v>1003</v>
      </c>
      <c r="F106" s="420" t="s">
        <v>742</v>
      </c>
      <c r="G106" s="421">
        <v>40387.632839908329</v>
      </c>
      <c r="H106" s="421">
        <v>0</v>
      </c>
      <c r="I106" s="422">
        <v>40387.632839908329</v>
      </c>
      <c r="J106" s="421">
        <v>5661.2107484491171</v>
      </c>
      <c r="K106" s="423">
        <v>46048.843588357442</v>
      </c>
    </row>
    <row r="107" spans="1:11" ht="18" hidden="1">
      <c r="A107" s="420" t="s">
        <v>1004</v>
      </c>
      <c r="B107" s="420" t="s">
        <v>1005</v>
      </c>
      <c r="C107" s="420" t="s">
        <v>962</v>
      </c>
      <c r="D107" s="420" t="s">
        <v>727</v>
      </c>
      <c r="E107" s="420" t="s">
        <v>1006</v>
      </c>
      <c r="F107" s="420" t="s">
        <v>763</v>
      </c>
      <c r="G107" s="421">
        <v>32567.923028100991</v>
      </c>
      <c r="H107" s="421">
        <v>814.81289054655463</v>
      </c>
      <c r="I107" s="422">
        <v>33382.735918647544</v>
      </c>
      <c r="J107" s="421">
        <v>5537.8599232845572</v>
      </c>
      <c r="K107" s="423">
        <v>38920.595841932103</v>
      </c>
    </row>
    <row r="108" spans="1:11" ht="18" hidden="1">
      <c r="A108" s="420" t="s">
        <v>1007</v>
      </c>
      <c r="B108" s="420" t="s">
        <v>1008</v>
      </c>
      <c r="C108" s="420" t="s">
        <v>1009</v>
      </c>
      <c r="D108" s="420" t="s">
        <v>713</v>
      </c>
      <c r="E108" s="420" t="s">
        <v>1010</v>
      </c>
      <c r="F108" s="420" t="s">
        <v>1011</v>
      </c>
      <c r="G108" s="421">
        <v>695.03929217362418</v>
      </c>
      <c r="H108" s="421">
        <v>0</v>
      </c>
      <c r="I108" s="422">
        <v>695.03929217362418</v>
      </c>
      <c r="J108" s="421">
        <v>0</v>
      </c>
      <c r="K108" s="423">
        <v>695.03929217362418</v>
      </c>
    </row>
    <row r="109" spans="1:11" ht="18" hidden="1">
      <c r="A109" s="420" t="s">
        <v>1012</v>
      </c>
      <c r="B109" s="420" t="s">
        <v>1008</v>
      </c>
      <c r="C109" s="420" t="s">
        <v>1013</v>
      </c>
      <c r="D109" s="420" t="s">
        <v>713</v>
      </c>
      <c r="E109" s="420" t="s">
        <v>1014</v>
      </c>
      <c r="F109" s="420" t="s">
        <v>1015</v>
      </c>
      <c r="G109" s="421">
        <v>0</v>
      </c>
      <c r="H109" s="421">
        <v>304.95055516236948</v>
      </c>
      <c r="I109" s="422">
        <v>304.95055516236948</v>
      </c>
      <c r="J109" s="421">
        <v>0</v>
      </c>
      <c r="K109" s="423">
        <v>304.95055516236948</v>
      </c>
    </row>
    <row r="110" spans="1:11" ht="18" hidden="1">
      <c r="A110" s="420" t="s">
        <v>1016</v>
      </c>
      <c r="B110" s="420" t="s">
        <v>1008</v>
      </c>
      <c r="C110" s="420" t="s">
        <v>1017</v>
      </c>
      <c r="D110" s="420" t="s">
        <v>713</v>
      </c>
      <c r="E110" s="420" t="s">
        <v>1018</v>
      </c>
      <c r="F110" s="420" t="s">
        <v>1019</v>
      </c>
      <c r="G110" s="421">
        <v>0</v>
      </c>
      <c r="H110" s="421">
        <v>0</v>
      </c>
      <c r="I110" s="422">
        <v>0</v>
      </c>
      <c r="J110" s="421">
        <v>0</v>
      </c>
      <c r="K110" s="423">
        <v>0</v>
      </c>
    </row>
    <row r="111" spans="1:11" ht="18" hidden="1">
      <c r="A111" s="420" t="s">
        <v>1020</v>
      </c>
      <c r="B111" s="420" t="s">
        <v>1008</v>
      </c>
      <c r="C111" s="420" t="s">
        <v>1021</v>
      </c>
      <c r="D111" s="420" t="s">
        <v>713</v>
      </c>
      <c r="E111" s="420" t="s">
        <v>1022</v>
      </c>
      <c r="F111" s="420" t="s">
        <v>1011</v>
      </c>
      <c r="G111" s="421">
        <v>304.31312710359714</v>
      </c>
      <c r="H111" s="421">
        <v>0</v>
      </c>
      <c r="I111" s="422">
        <v>304.31312710359714</v>
      </c>
      <c r="J111" s="421">
        <v>0</v>
      </c>
      <c r="K111" s="423">
        <v>304.31312710359714</v>
      </c>
    </row>
    <row r="112" spans="1:11" ht="18" hidden="1">
      <c r="A112" s="420" t="s">
        <v>1023</v>
      </c>
      <c r="B112" s="420" t="s">
        <v>1008</v>
      </c>
      <c r="C112" s="420" t="s">
        <v>712</v>
      </c>
      <c r="D112" s="420" t="s">
        <v>713</v>
      </c>
      <c r="E112" s="420" t="s">
        <v>1024</v>
      </c>
      <c r="F112" s="420" t="s">
        <v>1015</v>
      </c>
      <c r="G112" s="421">
        <v>0</v>
      </c>
      <c r="H112" s="421">
        <v>0</v>
      </c>
      <c r="I112" s="422">
        <v>0</v>
      </c>
      <c r="J112" s="421">
        <v>0</v>
      </c>
      <c r="K112" s="423">
        <v>0</v>
      </c>
    </row>
    <row r="113" spans="1:11" ht="18" hidden="1">
      <c r="A113" s="420" t="s">
        <v>1025</v>
      </c>
      <c r="B113" s="420" t="s">
        <v>1026</v>
      </c>
      <c r="C113" s="420" t="s">
        <v>712</v>
      </c>
      <c r="D113" s="420" t="s">
        <v>713</v>
      </c>
      <c r="E113" s="420" t="s">
        <v>728</v>
      </c>
      <c r="F113" s="420" t="s">
        <v>813</v>
      </c>
      <c r="G113" s="421">
        <v>0</v>
      </c>
      <c r="H113" s="421">
        <v>482.35327130186351</v>
      </c>
      <c r="I113" s="422">
        <v>482.35327130186351</v>
      </c>
      <c r="J113" s="421">
        <v>87.864896099171929</v>
      </c>
      <c r="K113" s="423">
        <v>570.21816740103543</v>
      </c>
    </row>
    <row r="114" spans="1:11" ht="18" hidden="1">
      <c r="A114" s="420" t="s">
        <v>1027</v>
      </c>
      <c r="B114" s="420" t="s">
        <v>1028</v>
      </c>
      <c r="C114" s="420" t="s">
        <v>712</v>
      </c>
      <c r="D114" s="420" t="s">
        <v>713</v>
      </c>
      <c r="E114" s="420" t="s">
        <v>728</v>
      </c>
      <c r="F114" s="420" t="s">
        <v>779</v>
      </c>
      <c r="G114" s="421">
        <v>0</v>
      </c>
      <c r="H114" s="421">
        <v>0</v>
      </c>
      <c r="I114" s="422">
        <v>0</v>
      </c>
      <c r="J114" s="421">
        <v>87.864896099171929</v>
      </c>
      <c r="K114" s="423">
        <v>87.864896099171929</v>
      </c>
    </row>
    <row r="115" spans="1:11" ht="18" hidden="1">
      <c r="A115" s="420" t="s">
        <v>1029</v>
      </c>
      <c r="B115" s="420" t="s">
        <v>612</v>
      </c>
      <c r="C115" s="420" t="s">
        <v>765</v>
      </c>
      <c r="D115" s="420" t="s">
        <v>727</v>
      </c>
      <c r="E115" s="420" t="s">
        <v>728</v>
      </c>
      <c r="F115" s="420" t="s">
        <v>1030</v>
      </c>
      <c r="G115" s="421">
        <v>0</v>
      </c>
      <c r="H115" s="421">
        <v>0</v>
      </c>
      <c r="I115" s="422">
        <v>0</v>
      </c>
      <c r="J115" s="421">
        <v>0</v>
      </c>
      <c r="K115" s="423">
        <v>0</v>
      </c>
    </row>
    <row r="116" spans="1:11" ht="18" hidden="1">
      <c r="A116" s="420" t="s">
        <v>1031</v>
      </c>
      <c r="B116" s="420" t="s">
        <v>1032</v>
      </c>
      <c r="C116" s="420" t="s">
        <v>1033</v>
      </c>
      <c r="D116" s="420" t="s">
        <v>727</v>
      </c>
      <c r="E116" s="420" t="s">
        <v>1034</v>
      </c>
      <c r="F116" s="420" t="s">
        <v>720</v>
      </c>
      <c r="G116" s="421">
        <v>4061.1059611060055</v>
      </c>
      <c r="H116" s="421">
        <v>0</v>
      </c>
      <c r="I116" s="422">
        <v>4061.1059611060055</v>
      </c>
      <c r="J116" s="421">
        <v>3098.5543697021358</v>
      </c>
      <c r="K116" s="423">
        <v>7159.6603308081412</v>
      </c>
    </row>
    <row r="117" spans="1:11" ht="18" hidden="1">
      <c r="A117" s="420" t="s">
        <v>1035</v>
      </c>
      <c r="B117" s="420" t="s">
        <v>604</v>
      </c>
      <c r="C117" s="420" t="s">
        <v>958</v>
      </c>
      <c r="D117" s="420" t="s">
        <v>756</v>
      </c>
      <c r="E117" s="420" t="s">
        <v>1036</v>
      </c>
      <c r="F117" s="420" t="s">
        <v>752</v>
      </c>
      <c r="G117" s="421">
        <v>2042.8681590118126</v>
      </c>
      <c r="H117" s="421">
        <v>246.70668215474768</v>
      </c>
      <c r="I117" s="422">
        <v>2289.5748411665604</v>
      </c>
      <c r="J117" s="421">
        <v>3098.5543697021358</v>
      </c>
      <c r="K117" s="423">
        <v>5388.1292108686957</v>
      </c>
    </row>
    <row r="118" spans="1:11" ht="18" hidden="1">
      <c r="A118" s="420" t="s">
        <v>1037</v>
      </c>
      <c r="B118" s="420" t="s">
        <v>604</v>
      </c>
      <c r="C118" s="420" t="s">
        <v>958</v>
      </c>
      <c r="D118" s="420" t="s">
        <v>756</v>
      </c>
      <c r="E118" s="420" t="s">
        <v>1038</v>
      </c>
      <c r="F118" s="420" t="s">
        <v>763</v>
      </c>
      <c r="G118" s="421">
        <v>0</v>
      </c>
      <c r="H118" s="421">
        <v>246.70668215474768</v>
      </c>
      <c r="I118" s="422">
        <v>246.70668215474768</v>
      </c>
      <c r="J118" s="421">
        <v>3098.5543697021358</v>
      </c>
      <c r="K118" s="423">
        <v>3345.2610518568836</v>
      </c>
    </row>
    <row r="119" spans="1:11" ht="18" hidden="1">
      <c r="A119" s="420" t="s">
        <v>1039</v>
      </c>
      <c r="B119" s="420" t="s">
        <v>604</v>
      </c>
      <c r="C119" s="420" t="s">
        <v>947</v>
      </c>
      <c r="D119" s="420" t="s">
        <v>727</v>
      </c>
      <c r="E119" s="420" t="s">
        <v>1040</v>
      </c>
      <c r="F119" s="420" t="s">
        <v>752</v>
      </c>
      <c r="G119" s="421">
        <v>12059.476371980802</v>
      </c>
      <c r="H119" s="421">
        <v>12114.733441922253</v>
      </c>
      <c r="I119" s="422">
        <v>24174.209813903057</v>
      </c>
      <c r="J119" s="421">
        <v>3098.5543697021358</v>
      </c>
      <c r="K119" s="423">
        <v>27272.764183605192</v>
      </c>
    </row>
    <row r="120" spans="1:11" ht="18" hidden="1">
      <c r="A120" s="420" t="s">
        <v>1041</v>
      </c>
      <c r="B120" s="420" t="s">
        <v>1042</v>
      </c>
      <c r="C120" s="420" t="s">
        <v>958</v>
      </c>
      <c r="D120" s="420" t="s">
        <v>756</v>
      </c>
      <c r="E120" s="420" t="s">
        <v>1043</v>
      </c>
      <c r="F120" s="420" t="s">
        <v>1030</v>
      </c>
      <c r="G120" s="421">
        <v>623.57340341224324</v>
      </c>
      <c r="H120" s="421">
        <v>246.70668215474768</v>
      </c>
      <c r="I120" s="422">
        <v>870.28008556699092</v>
      </c>
      <c r="J120" s="421">
        <v>3150.1807844390773</v>
      </c>
      <c r="K120" s="423">
        <v>4020.460870006068</v>
      </c>
    </row>
    <row r="121" spans="1:11" ht="18" hidden="1">
      <c r="A121" s="420" t="s">
        <v>1044</v>
      </c>
      <c r="B121" s="420" t="s">
        <v>611</v>
      </c>
      <c r="C121" s="420" t="s">
        <v>947</v>
      </c>
      <c r="D121" s="420" t="s">
        <v>727</v>
      </c>
      <c r="E121" s="420" t="s">
        <v>728</v>
      </c>
      <c r="F121" s="420" t="s">
        <v>752</v>
      </c>
      <c r="G121" s="421">
        <v>2965.1908152444439</v>
      </c>
      <c r="H121" s="421">
        <v>527.70532194018961</v>
      </c>
      <c r="I121" s="422">
        <v>3492.8961371846335</v>
      </c>
      <c r="J121" s="421">
        <v>308.04534851659702</v>
      </c>
      <c r="K121" s="423">
        <v>3800.9414857012307</v>
      </c>
    </row>
    <row r="122" spans="1:11" ht="18" hidden="1">
      <c r="A122" s="420" t="s">
        <v>1045</v>
      </c>
      <c r="B122" s="420" t="s">
        <v>611</v>
      </c>
      <c r="C122" s="420" t="s">
        <v>947</v>
      </c>
      <c r="D122" s="420" t="s">
        <v>727</v>
      </c>
      <c r="E122" s="420" t="s">
        <v>728</v>
      </c>
      <c r="F122" s="420" t="s">
        <v>742</v>
      </c>
      <c r="G122" s="421">
        <v>189.46007935929242</v>
      </c>
      <c r="H122" s="421">
        <v>527.70532194018961</v>
      </c>
      <c r="I122" s="422">
        <v>717.16540129948203</v>
      </c>
      <c r="J122" s="421">
        <v>0</v>
      </c>
      <c r="K122" s="423">
        <v>717.16540129948203</v>
      </c>
    </row>
    <row r="123" spans="1:11" ht="18" hidden="1">
      <c r="A123" s="420" t="s">
        <v>1046</v>
      </c>
      <c r="B123" s="420" t="s">
        <v>1047</v>
      </c>
      <c r="C123" s="420" t="s">
        <v>1048</v>
      </c>
      <c r="D123" s="420" t="s">
        <v>727</v>
      </c>
      <c r="E123" s="420" t="s">
        <v>728</v>
      </c>
      <c r="F123" s="420" t="s">
        <v>817</v>
      </c>
      <c r="G123" s="421">
        <v>7542.5969472638699</v>
      </c>
      <c r="H123" s="421">
        <v>578.9695699871138</v>
      </c>
      <c r="I123" s="422">
        <v>8121.5665172509835</v>
      </c>
      <c r="J123" s="421">
        <v>308.04534851659702</v>
      </c>
      <c r="K123" s="423">
        <v>8429.6118657675797</v>
      </c>
    </row>
    <row r="124" spans="1:11" ht="18" hidden="1">
      <c r="A124" s="420" t="s">
        <v>1049</v>
      </c>
      <c r="B124" s="420" t="s">
        <v>1050</v>
      </c>
      <c r="C124" s="420" t="s">
        <v>947</v>
      </c>
      <c r="D124" s="420" t="s">
        <v>727</v>
      </c>
      <c r="E124" s="420" t="s">
        <v>728</v>
      </c>
      <c r="F124" s="420" t="s">
        <v>752</v>
      </c>
      <c r="G124" s="421">
        <v>0</v>
      </c>
      <c r="H124" s="421">
        <v>0</v>
      </c>
      <c r="I124" s="422">
        <v>0</v>
      </c>
      <c r="J124" s="421">
        <v>0</v>
      </c>
      <c r="K124" s="423">
        <v>0</v>
      </c>
    </row>
    <row r="125" spans="1:11" ht="18" hidden="1">
      <c r="A125" s="420" t="s">
        <v>1051</v>
      </c>
      <c r="B125" s="420" t="s">
        <v>1052</v>
      </c>
      <c r="C125" s="420" t="s">
        <v>890</v>
      </c>
      <c r="D125" s="420" t="s">
        <v>713</v>
      </c>
      <c r="E125" s="420" t="s">
        <v>728</v>
      </c>
      <c r="F125" s="420" t="s">
        <v>763</v>
      </c>
      <c r="G125" s="421">
        <v>0</v>
      </c>
      <c r="H125" s="421">
        <v>242.54926967191454</v>
      </c>
      <c r="I125" s="422">
        <v>242.54926967191454</v>
      </c>
      <c r="J125" s="421">
        <v>1091.8312941052802</v>
      </c>
      <c r="K125" s="423">
        <v>1334.3805637771948</v>
      </c>
    </row>
    <row r="126" spans="1:11" ht="18" hidden="1">
      <c r="A126" s="420" t="s">
        <v>1053</v>
      </c>
      <c r="B126" s="420" t="s">
        <v>1052</v>
      </c>
      <c r="C126" s="420" t="s">
        <v>890</v>
      </c>
      <c r="D126" s="420" t="s">
        <v>713</v>
      </c>
      <c r="E126" s="420" t="s">
        <v>728</v>
      </c>
      <c r="F126" s="420" t="s">
        <v>763</v>
      </c>
      <c r="G126" s="421">
        <v>0</v>
      </c>
      <c r="H126" s="421">
        <v>0</v>
      </c>
      <c r="I126" s="422">
        <v>0</v>
      </c>
      <c r="J126" s="421">
        <v>1091.8312941052802</v>
      </c>
      <c r="K126" s="423">
        <v>1091.8312941052802</v>
      </c>
    </row>
    <row r="127" spans="1:11" ht="18" hidden="1">
      <c r="A127" s="420" t="s">
        <v>1054</v>
      </c>
      <c r="B127" s="420" t="s">
        <v>1055</v>
      </c>
      <c r="C127" s="420" t="s">
        <v>828</v>
      </c>
      <c r="D127" s="420" t="s">
        <v>713</v>
      </c>
      <c r="E127" s="420" t="s">
        <v>728</v>
      </c>
      <c r="F127" s="420" t="s">
        <v>752</v>
      </c>
      <c r="G127" s="421">
        <v>0</v>
      </c>
      <c r="H127" s="421">
        <v>2389.3999784913135</v>
      </c>
      <c r="I127" s="422">
        <v>2389.3999784913135</v>
      </c>
      <c r="J127" s="421">
        <v>0</v>
      </c>
      <c r="K127" s="423">
        <v>2389.3999784913135</v>
      </c>
    </row>
    <row r="128" spans="1:11" ht="18" hidden="1">
      <c r="A128" s="420" t="s">
        <v>1056</v>
      </c>
      <c r="B128" s="420" t="s">
        <v>1057</v>
      </c>
      <c r="C128" s="420" t="s">
        <v>712</v>
      </c>
      <c r="D128" s="420" t="s">
        <v>713</v>
      </c>
      <c r="E128" s="420" t="s">
        <v>728</v>
      </c>
      <c r="F128" s="420" t="s">
        <v>813</v>
      </c>
      <c r="G128" s="421">
        <v>3742.056879702378</v>
      </c>
      <c r="H128" s="421">
        <v>0</v>
      </c>
      <c r="I128" s="422">
        <v>3742.056879702378</v>
      </c>
      <c r="J128" s="421">
        <v>0</v>
      </c>
      <c r="K128" s="423">
        <v>3742.056879702378</v>
      </c>
    </row>
    <row r="129" spans="1:11" ht="18" hidden="1">
      <c r="A129" s="420" t="s">
        <v>1058</v>
      </c>
      <c r="B129" s="420" t="s">
        <v>1057</v>
      </c>
      <c r="C129" s="420" t="s">
        <v>712</v>
      </c>
      <c r="D129" s="420" t="s">
        <v>713</v>
      </c>
      <c r="E129" s="420" t="s">
        <v>728</v>
      </c>
      <c r="F129" s="420" t="s">
        <v>813</v>
      </c>
      <c r="G129" s="421">
        <v>2638.7360404688993</v>
      </c>
      <c r="H129" s="421">
        <v>0</v>
      </c>
      <c r="I129" s="422">
        <v>2638.7360404688993</v>
      </c>
      <c r="J129" s="421">
        <v>0</v>
      </c>
      <c r="K129" s="423">
        <v>2638.7360404688993</v>
      </c>
    </row>
    <row r="130" spans="1:11" ht="18" hidden="1">
      <c r="A130" s="420" t="s">
        <v>1059</v>
      </c>
      <c r="B130" s="420" t="s">
        <v>1057</v>
      </c>
      <c r="C130" s="420" t="s">
        <v>792</v>
      </c>
      <c r="D130" s="420" t="s">
        <v>713</v>
      </c>
      <c r="E130" s="420" t="s">
        <v>728</v>
      </c>
      <c r="F130" s="420" t="s">
        <v>752</v>
      </c>
      <c r="G130" s="421">
        <v>2806.4620777653099</v>
      </c>
      <c r="H130" s="421">
        <v>0</v>
      </c>
      <c r="I130" s="422">
        <v>2806.4620777653099</v>
      </c>
      <c r="J130" s="421">
        <v>0</v>
      </c>
      <c r="K130" s="423">
        <v>2806.4620777653099</v>
      </c>
    </row>
    <row r="131" spans="1:11" ht="18" hidden="1">
      <c r="A131" s="420" t="s">
        <v>1060</v>
      </c>
      <c r="B131" s="420" t="s">
        <v>1057</v>
      </c>
      <c r="C131" s="420" t="s">
        <v>865</v>
      </c>
      <c r="D131" s="420" t="s">
        <v>713</v>
      </c>
      <c r="E131" s="420" t="s">
        <v>728</v>
      </c>
      <c r="F131" s="420" t="s">
        <v>763</v>
      </c>
      <c r="G131" s="421">
        <v>0</v>
      </c>
      <c r="H131" s="421">
        <v>0</v>
      </c>
      <c r="I131" s="422">
        <v>0</v>
      </c>
      <c r="J131" s="421">
        <v>0</v>
      </c>
      <c r="K131" s="423">
        <v>0</v>
      </c>
    </row>
    <row r="132" spans="1:11" ht="18" hidden="1">
      <c r="A132" s="420" t="s">
        <v>1061</v>
      </c>
      <c r="B132" s="420" t="s">
        <v>1062</v>
      </c>
      <c r="C132" s="420" t="s">
        <v>782</v>
      </c>
      <c r="D132" s="420" t="s">
        <v>713</v>
      </c>
      <c r="E132" s="420" t="s">
        <v>728</v>
      </c>
      <c r="F132" s="420" t="s">
        <v>723</v>
      </c>
      <c r="G132" s="421">
        <v>0</v>
      </c>
      <c r="H132" s="421">
        <v>0</v>
      </c>
      <c r="I132" s="422">
        <v>0</v>
      </c>
      <c r="J132" s="421">
        <v>0</v>
      </c>
      <c r="K132" s="423">
        <v>0</v>
      </c>
    </row>
    <row r="133" spans="1:11" ht="18" hidden="1">
      <c r="A133" s="420" t="s">
        <v>1063</v>
      </c>
      <c r="B133" s="420" t="s">
        <v>1062</v>
      </c>
      <c r="C133" s="420" t="s">
        <v>712</v>
      </c>
      <c r="D133" s="420" t="s">
        <v>713</v>
      </c>
      <c r="E133" s="420" t="s">
        <v>728</v>
      </c>
      <c r="F133" s="420" t="s">
        <v>723</v>
      </c>
      <c r="G133" s="421">
        <v>0</v>
      </c>
      <c r="H133" s="421">
        <v>0</v>
      </c>
      <c r="I133" s="422">
        <v>0</v>
      </c>
      <c r="J133" s="421">
        <v>0</v>
      </c>
      <c r="K133" s="423">
        <v>0</v>
      </c>
    </row>
    <row r="134" spans="1:11" ht="18" hidden="1">
      <c r="A134" s="420" t="s">
        <v>1064</v>
      </c>
      <c r="B134" s="420" t="s">
        <v>1065</v>
      </c>
      <c r="C134" s="420" t="s">
        <v>712</v>
      </c>
      <c r="D134" s="420" t="s">
        <v>713</v>
      </c>
      <c r="E134" s="420" t="s">
        <v>728</v>
      </c>
      <c r="F134" s="420" t="s">
        <v>1066</v>
      </c>
      <c r="G134" s="421">
        <v>0</v>
      </c>
      <c r="H134" s="421">
        <v>0</v>
      </c>
      <c r="I134" s="422">
        <v>0</v>
      </c>
      <c r="J134" s="421">
        <v>0</v>
      </c>
      <c r="K134" s="423">
        <v>0</v>
      </c>
    </row>
    <row r="135" spans="1:11" ht="18" hidden="1">
      <c r="A135" s="420" t="s">
        <v>1067</v>
      </c>
      <c r="B135" s="420" t="s">
        <v>1068</v>
      </c>
      <c r="C135" s="420" t="s">
        <v>712</v>
      </c>
      <c r="D135" s="420" t="s">
        <v>713</v>
      </c>
      <c r="E135" s="420" t="s">
        <v>728</v>
      </c>
      <c r="F135" s="420" t="s">
        <v>1066</v>
      </c>
      <c r="G135" s="421">
        <v>694.71573860275123</v>
      </c>
      <c r="H135" s="421">
        <v>0</v>
      </c>
      <c r="I135" s="422">
        <v>694.71573860275123</v>
      </c>
      <c r="J135" s="421">
        <v>0</v>
      </c>
      <c r="K135" s="423">
        <v>694.71573860275123</v>
      </c>
    </row>
    <row r="136" spans="1:11" ht="18" hidden="1">
      <c r="A136" s="420" t="s">
        <v>1069</v>
      </c>
      <c r="B136" s="420" t="s">
        <v>1070</v>
      </c>
      <c r="C136" s="420" t="s">
        <v>865</v>
      </c>
      <c r="D136" s="420" t="s">
        <v>713</v>
      </c>
      <c r="E136" s="420" t="s">
        <v>728</v>
      </c>
      <c r="F136" s="420" t="s">
        <v>894</v>
      </c>
      <c r="G136" s="421">
        <v>6992.7692997015438</v>
      </c>
      <c r="H136" s="421">
        <v>0</v>
      </c>
      <c r="I136" s="422">
        <v>6992.7692997015438</v>
      </c>
      <c r="J136" s="421">
        <v>0</v>
      </c>
      <c r="K136" s="423">
        <v>6992.7692997015438</v>
      </c>
    </row>
    <row r="137" spans="1:11" ht="18" hidden="1">
      <c r="A137" s="420" t="s">
        <v>1071</v>
      </c>
      <c r="B137" s="420" t="s">
        <v>1070</v>
      </c>
      <c r="C137" s="420" t="s">
        <v>828</v>
      </c>
      <c r="D137" s="420" t="s">
        <v>713</v>
      </c>
      <c r="E137" s="420" t="s">
        <v>728</v>
      </c>
      <c r="F137" s="420" t="s">
        <v>1072</v>
      </c>
      <c r="G137" s="421">
        <v>3947.6669909412026</v>
      </c>
      <c r="H137" s="421">
        <v>243.13929424845276</v>
      </c>
      <c r="I137" s="422">
        <v>4190.8062851896557</v>
      </c>
      <c r="J137" s="421">
        <v>0</v>
      </c>
      <c r="K137" s="423">
        <v>4190.8062851896557</v>
      </c>
    </row>
    <row r="138" spans="1:11" ht="18" hidden="1">
      <c r="A138" s="420" t="s">
        <v>1073</v>
      </c>
      <c r="B138" s="420" t="s">
        <v>1070</v>
      </c>
      <c r="C138" s="420" t="s">
        <v>828</v>
      </c>
      <c r="D138" s="420" t="s">
        <v>713</v>
      </c>
      <c r="E138" s="420" t="s">
        <v>728</v>
      </c>
      <c r="F138" s="420" t="s">
        <v>747</v>
      </c>
      <c r="G138" s="421">
        <v>0</v>
      </c>
      <c r="H138" s="421">
        <v>0</v>
      </c>
      <c r="I138" s="422">
        <v>0</v>
      </c>
      <c r="J138" s="421">
        <v>0</v>
      </c>
      <c r="K138" s="423">
        <v>0</v>
      </c>
    </row>
    <row r="139" spans="1:11" ht="18" hidden="1">
      <c r="A139" s="420" t="s">
        <v>1074</v>
      </c>
      <c r="B139" s="420" t="s">
        <v>1075</v>
      </c>
      <c r="C139" s="420" t="s">
        <v>792</v>
      </c>
      <c r="D139" s="420" t="s">
        <v>713</v>
      </c>
      <c r="E139" s="420" t="s">
        <v>728</v>
      </c>
      <c r="F139" s="420" t="s">
        <v>747</v>
      </c>
      <c r="G139" s="421">
        <v>0</v>
      </c>
      <c r="H139" s="421">
        <v>0</v>
      </c>
      <c r="I139" s="422">
        <v>0</v>
      </c>
      <c r="J139" s="421">
        <v>0</v>
      </c>
      <c r="K139" s="423">
        <v>0</v>
      </c>
    </row>
    <row r="140" spans="1:11" ht="18" hidden="1">
      <c r="A140" s="420" t="s">
        <v>1076</v>
      </c>
      <c r="B140" s="420" t="s">
        <v>1077</v>
      </c>
      <c r="C140" s="420" t="s">
        <v>785</v>
      </c>
      <c r="D140" s="420" t="s">
        <v>713</v>
      </c>
      <c r="E140" s="420" t="s">
        <v>728</v>
      </c>
      <c r="F140" s="420" t="s">
        <v>1015</v>
      </c>
      <c r="G140" s="421">
        <v>0</v>
      </c>
      <c r="H140" s="421">
        <v>0</v>
      </c>
      <c r="I140" s="422">
        <v>0</v>
      </c>
      <c r="J140" s="421">
        <v>0</v>
      </c>
      <c r="K140" s="423">
        <v>0</v>
      </c>
    </row>
    <row r="141" spans="1:11" ht="18" hidden="1">
      <c r="A141" s="420" t="s">
        <v>1078</v>
      </c>
      <c r="B141" s="420" t="s">
        <v>1077</v>
      </c>
      <c r="C141" s="420" t="s">
        <v>856</v>
      </c>
      <c r="D141" s="420" t="s">
        <v>713</v>
      </c>
      <c r="E141" s="420" t="s">
        <v>728</v>
      </c>
      <c r="F141" s="420" t="s">
        <v>1079</v>
      </c>
      <c r="G141" s="421">
        <v>0</v>
      </c>
      <c r="H141" s="421">
        <v>0</v>
      </c>
      <c r="I141" s="422">
        <v>0</v>
      </c>
      <c r="J141" s="421">
        <v>0</v>
      </c>
      <c r="K141" s="423">
        <v>0</v>
      </c>
    </row>
    <row r="142" spans="1:11" ht="18" hidden="1">
      <c r="A142" s="420" t="s">
        <v>1080</v>
      </c>
      <c r="B142" s="420" t="s">
        <v>1077</v>
      </c>
      <c r="C142" s="420" t="s">
        <v>792</v>
      </c>
      <c r="D142" s="420" t="s">
        <v>713</v>
      </c>
      <c r="E142" s="420" t="s">
        <v>728</v>
      </c>
      <c r="F142" s="420" t="s">
        <v>1081</v>
      </c>
      <c r="G142" s="421">
        <v>0</v>
      </c>
      <c r="H142" s="421">
        <v>2375.5225258056139</v>
      </c>
      <c r="I142" s="422">
        <v>2375.5225258056139</v>
      </c>
      <c r="J142" s="421">
        <v>0</v>
      </c>
      <c r="K142" s="423">
        <v>2375.5225258056139</v>
      </c>
    </row>
    <row r="143" spans="1:11" ht="18" hidden="1">
      <c r="A143" s="420" t="s">
        <v>1082</v>
      </c>
      <c r="B143" s="420" t="s">
        <v>1077</v>
      </c>
      <c r="C143" s="420" t="s">
        <v>865</v>
      </c>
      <c r="D143" s="420" t="s">
        <v>713</v>
      </c>
      <c r="E143" s="420" t="s">
        <v>728</v>
      </c>
      <c r="F143" s="420" t="s">
        <v>1083</v>
      </c>
      <c r="G143" s="421">
        <v>0</v>
      </c>
      <c r="H143" s="421">
        <v>0</v>
      </c>
      <c r="I143" s="422">
        <v>0</v>
      </c>
      <c r="J143" s="421">
        <v>0</v>
      </c>
      <c r="K143" s="423">
        <v>0</v>
      </c>
    </row>
    <row r="144" spans="1:11" ht="18" hidden="1">
      <c r="A144" s="420" t="s">
        <v>1084</v>
      </c>
      <c r="B144" s="420" t="s">
        <v>1085</v>
      </c>
      <c r="C144" s="420" t="s">
        <v>712</v>
      </c>
      <c r="D144" s="420" t="s">
        <v>713</v>
      </c>
      <c r="E144" s="420" t="s">
        <v>728</v>
      </c>
      <c r="F144" s="420" t="s">
        <v>779</v>
      </c>
      <c r="G144" s="421">
        <v>0</v>
      </c>
      <c r="H144" s="421">
        <v>0</v>
      </c>
      <c r="I144" s="422">
        <v>0</v>
      </c>
      <c r="J144" s="421">
        <v>0</v>
      </c>
      <c r="K144" s="423">
        <v>0</v>
      </c>
    </row>
    <row r="145" spans="1:11" ht="18" hidden="1">
      <c r="A145" s="420" t="s">
        <v>1086</v>
      </c>
      <c r="B145" s="420" t="s">
        <v>1087</v>
      </c>
      <c r="C145" s="420" t="s">
        <v>718</v>
      </c>
      <c r="D145" s="420" t="s">
        <v>713</v>
      </c>
      <c r="E145" s="420" t="s">
        <v>728</v>
      </c>
      <c r="F145" s="420" t="s">
        <v>1015</v>
      </c>
      <c r="G145" s="421">
        <v>0</v>
      </c>
      <c r="H145" s="421">
        <v>0</v>
      </c>
      <c r="I145" s="422">
        <v>0</v>
      </c>
      <c r="J145" s="421">
        <v>0</v>
      </c>
      <c r="K145" s="423">
        <v>0</v>
      </c>
    </row>
    <row r="146" spans="1:11" ht="18" hidden="1">
      <c r="A146" s="420" t="s">
        <v>1088</v>
      </c>
      <c r="B146" s="420" t="s">
        <v>1087</v>
      </c>
      <c r="C146" s="420" t="s">
        <v>718</v>
      </c>
      <c r="D146" s="420" t="s">
        <v>713</v>
      </c>
      <c r="E146" s="420" t="s">
        <v>728</v>
      </c>
      <c r="F146" s="420" t="s">
        <v>738</v>
      </c>
      <c r="G146" s="421">
        <v>0</v>
      </c>
      <c r="H146" s="421">
        <v>0</v>
      </c>
      <c r="I146" s="422">
        <v>0</v>
      </c>
      <c r="J146" s="421">
        <v>0</v>
      </c>
      <c r="K146" s="423">
        <v>0</v>
      </c>
    </row>
    <row r="147" spans="1:11" ht="18" hidden="1">
      <c r="A147" s="420" t="s">
        <v>1089</v>
      </c>
      <c r="B147" s="420" t="s">
        <v>1087</v>
      </c>
      <c r="C147" s="420" t="s">
        <v>718</v>
      </c>
      <c r="D147" s="420" t="s">
        <v>713</v>
      </c>
      <c r="E147" s="420" t="s">
        <v>728</v>
      </c>
      <c r="F147" s="420" t="s">
        <v>894</v>
      </c>
      <c r="G147" s="421">
        <v>0</v>
      </c>
      <c r="H147" s="421">
        <v>0</v>
      </c>
      <c r="I147" s="422">
        <v>0</v>
      </c>
      <c r="J147" s="421">
        <v>0</v>
      </c>
      <c r="K147" s="423">
        <v>0</v>
      </c>
    </row>
    <row r="148" spans="1:11" ht="18" hidden="1">
      <c r="A148" s="420" t="s">
        <v>1090</v>
      </c>
      <c r="B148" s="420" t="s">
        <v>1087</v>
      </c>
      <c r="C148" s="420" t="s">
        <v>712</v>
      </c>
      <c r="D148" s="420" t="s">
        <v>713</v>
      </c>
      <c r="E148" s="420" t="s">
        <v>728</v>
      </c>
      <c r="F148" s="420" t="s">
        <v>1015</v>
      </c>
      <c r="G148" s="421">
        <v>358.43939900443263</v>
      </c>
      <c r="H148" s="421">
        <v>482.35327130186351</v>
      </c>
      <c r="I148" s="422">
        <v>840.79267030629615</v>
      </c>
      <c r="J148" s="421">
        <v>0</v>
      </c>
      <c r="K148" s="423">
        <v>840.79267030629615</v>
      </c>
    </row>
    <row r="149" spans="1:11" ht="18" hidden="1">
      <c r="A149" s="420" t="s">
        <v>1091</v>
      </c>
      <c r="B149" s="420" t="s">
        <v>1087</v>
      </c>
      <c r="C149" s="420" t="s">
        <v>712</v>
      </c>
      <c r="D149" s="420" t="s">
        <v>713</v>
      </c>
      <c r="E149" s="420" t="s">
        <v>728</v>
      </c>
      <c r="F149" s="420" t="s">
        <v>1015</v>
      </c>
      <c r="G149" s="421">
        <v>0</v>
      </c>
      <c r="H149" s="421">
        <v>0</v>
      </c>
      <c r="I149" s="422">
        <v>0</v>
      </c>
      <c r="J149" s="421">
        <v>0</v>
      </c>
      <c r="K149" s="423">
        <v>0</v>
      </c>
    </row>
    <row r="150" spans="1:11" ht="18" hidden="1">
      <c r="A150" s="420" t="s">
        <v>1092</v>
      </c>
      <c r="B150" s="420" t="s">
        <v>1087</v>
      </c>
      <c r="C150" s="420" t="s">
        <v>712</v>
      </c>
      <c r="D150" s="420" t="s">
        <v>713</v>
      </c>
      <c r="E150" s="420" t="s">
        <v>728</v>
      </c>
      <c r="F150" s="420" t="s">
        <v>1015</v>
      </c>
      <c r="G150" s="421">
        <v>0</v>
      </c>
      <c r="H150" s="421">
        <v>0</v>
      </c>
      <c r="I150" s="422">
        <v>0</v>
      </c>
      <c r="J150" s="421">
        <v>0</v>
      </c>
      <c r="K150" s="423">
        <v>0</v>
      </c>
    </row>
    <row r="151" spans="1:11" ht="18" hidden="1">
      <c r="A151" s="420" t="s">
        <v>1093</v>
      </c>
      <c r="B151" s="420" t="s">
        <v>1087</v>
      </c>
      <c r="C151" s="420" t="s">
        <v>712</v>
      </c>
      <c r="D151" s="420" t="s">
        <v>713</v>
      </c>
      <c r="E151" s="420" t="s">
        <v>728</v>
      </c>
      <c r="F151" s="420" t="s">
        <v>1066</v>
      </c>
      <c r="G151" s="421">
        <v>0</v>
      </c>
      <c r="H151" s="421">
        <v>0</v>
      </c>
      <c r="I151" s="422">
        <v>0</v>
      </c>
      <c r="J151" s="421">
        <v>0</v>
      </c>
      <c r="K151" s="423">
        <v>0</v>
      </c>
    </row>
    <row r="152" spans="1:11" ht="18" hidden="1">
      <c r="A152" s="420" t="s">
        <v>1094</v>
      </c>
      <c r="B152" s="420" t="s">
        <v>1087</v>
      </c>
      <c r="C152" s="420" t="s">
        <v>792</v>
      </c>
      <c r="D152" s="420" t="s">
        <v>713</v>
      </c>
      <c r="E152" s="420" t="s">
        <v>728</v>
      </c>
      <c r="F152" s="420" t="s">
        <v>738</v>
      </c>
      <c r="G152" s="421">
        <v>7756.2254053339275</v>
      </c>
      <c r="H152" s="421">
        <v>0</v>
      </c>
      <c r="I152" s="422">
        <v>7756.2254053339275</v>
      </c>
      <c r="J152" s="421">
        <v>0</v>
      </c>
      <c r="K152" s="423">
        <v>7756.2254053339275</v>
      </c>
    </row>
    <row r="153" spans="1:11" ht="18" hidden="1">
      <c r="A153" s="420" t="s">
        <v>1095</v>
      </c>
      <c r="B153" s="420" t="s">
        <v>1096</v>
      </c>
      <c r="C153" s="420" t="s">
        <v>962</v>
      </c>
      <c r="D153" s="420" t="s">
        <v>727</v>
      </c>
      <c r="E153" s="420" t="s">
        <v>728</v>
      </c>
      <c r="F153" s="420" t="s">
        <v>1030</v>
      </c>
      <c r="G153" s="421">
        <v>0</v>
      </c>
      <c r="H153" s="421">
        <v>7800.8041089506005</v>
      </c>
      <c r="I153" s="422">
        <v>7800.8041089506005</v>
      </c>
      <c r="J153" s="421">
        <v>898.46559984007467</v>
      </c>
      <c r="K153" s="423">
        <v>8699.2697087906745</v>
      </c>
    </row>
    <row r="154" spans="1:11" ht="18" hidden="1">
      <c r="A154" s="420" t="s">
        <v>1097</v>
      </c>
      <c r="B154" s="420" t="s">
        <v>1098</v>
      </c>
      <c r="C154" s="420" t="s">
        <v>1099</v>
      </c>
      <c r="D154" s="420" t="s">
        <v>713</v>
      </c>
      <c r="E154" s="420" t="s">
        <v>1100</v>
      </c>
      <c r="F154" s="420" t="s">
        <v>720</v>
      </c>
      <c r="G154" s="421">
        <v>4099.0061557563249</v>
      </c>
      <c r="H154" s="421">
        <v>4551.5464821407304</v>
      </c>
      <c r="I154" s="422">
        <v>8650.5526378970553</v>
      </c>
      <c r="J154" s="421">
        <v>4318.25</v>
      </c>
      <c r="K154" s="423">
        <v>12968.802637897055</v>
      </c>
    </row>
    <row r="155" spans="1:11" ht="18" hidden="1">
      <c r="A155" s="420" t="s">
        <v>1101</v>
      </c>
      <c r="B155" s="420" t="s">
        <v>1098</v>
      </c>
      <c r="C155" s="420" t="s">
        <v>1099</v>
      </c>
      <c r="D155" s="420" t="s">
        <v>713</v>
      </c>
      <c r="E155" s="420" t="s">
        <v>1102</v>
      </c>
      <c r="F155" s="420" t="s">
        <v>763</v>
      </c>
      <c r="G155" s="421">
        <v>0</v>
      </c>
      <c r="H155" s="421">
        <v>1443.9262956162902</v>
      </c>
      <c r="I155" s="422">
        <v>1443.9262956162902</v>
      </c>
      <c r="J155" s="421">
        <v>4318.25</v>
      </c>
      <c r="K155" s="423">
        <v>5762.1762956162902</v>
      </c>
    </row>
    <row r="156" spans="1:11" ht="18" hidden="1">
      <c r="A156" s="420" t="s">
        <v>1103</v>
      </c>
      <c r="B156" s="420" t="s">
        <v>1098</v>
      </c>
      <c r="C156" s="420" t="s">
        <v>1099</v>
      </c>
      <c r="D156" s="420" t="s">
        <v>713</v>
      </c>
      <c r="E156" s="420" t="s">
        <v>1104</v>
      </c>
      <c r="F156" s="420" t="s">
        <v>742</v>
      </c>
      <c r="G156" s="421">
        <v>0</v>
      </c>
      <c r="H156" s="421">
        <v>319.31407634288684</v>
      </c>
      <c r="I156" s="422">
        <v>319.31407634288684</v>
      </c>
      <c r="J156" s="421">
        <v>4318.25</v>
      </c>
      <c r="K156" s="423">
        <v>4637.5640763428864</v>
      </c>
    </row>
    <row r="157" spans="1:11" ht="18" hidden="1">
      <c r="A157" s="420" t="s">
        <v>1105</v>
      </c>
      <c r="B157" s="420" t="s">
        <v>1098</v>
      </c>
      <c r="C157" s="420" t="s">
        <v>1009</v>
      </c>
      <c r="D157" s="420" t="s">
        <v>713</v>
      </c>
      <c r="E157" s="420" t="s">
        <v>1106</v>
      </c>
      <c r="F157" s="420" t="s">
        <v>742</v>
      </c>
      <c r="G157" s="421">
        <v>0</v>
      </c>
      <c r="H157" s="421">
        <v>2395.3888747824903</v>
      </c>
      <c r="I157" s="422">
        <v>2395.3888747824903</v>
      </c>
      <c r="J157" s="421">
        <v>4318.25</v>
      </c>
      <c r="K157" s="423">
        <v>6713.6388747824903</v>
      </c>
    </row>
    <row r="158" spans="1:11" ht="18" hidden="1">
      <c r="A158" s="420" t="s">
        <v>1107</v>
      </c>
      <c r="B158" s="420" t="s">
        <v>1098</v>
      </c>
      <c r="C158" s="420" t="s">
        <v>1009</v>
      </c>
      <c r="D158" s="420" t="s">
        <v>713</v>
      </c>
      <c r="E158" s="420" t="s">
        <v>1108</v>
      </c>
      <c r="F158" s="420" t="s">
        <v>742</v>
      </c>
      <c r="G158" s="421">
        <v>737.71076166123407</v>
      </c>
      <c r="H158" s="421">
        <v>1653.9122883075202</v>
      </c>
      <c r="I158" s="422">
        <v>2391.6230499687545</v>
      </c>
      <c r="J158" s="421">
        <v>4318.25</v>
      </c>
      <c r="K158" s="423">
        <v>6709.8730499687545</v>
      </c>
    </row>
    <row r="159" spans="1:11" ht="18" hidden="1">
      <c r="A159" s="420" t="s">
        <v>1109</v>
      </c>
      <c r="B159" s="420" t="s">
        <v>1098</v>
      </c>
      <c r="C159" s="420" t="s">
        <v>1013</v>
      </c>
      <c r="D159" s="420" t="s">
        <v>713</v>
      </c>
      <c r="E159" s="420" t="s">
        <v>1110</v>
      </c>
      <c r="F159" s="420" t="s">
        <v>742</v>
      </c>
      <c r="G159" s="421">
        <v>1741.3532979678102</v>
      </c>
      <c r="H159" s="421">
        <v>596.26609834757119</v>
      </c>
      <c r="I159" s="422">
        <v>2337.6193963153814</v>
      </c>
      <c r="J159" s="421">
        <v>4318.25</v>
      </c>
      <c r="K159" s="423">
        <v>6655.8693963153819</v>
      </c>
    </row>
    <row r="160" spans="1:11" ht="18" hidden="1">
      <c r="A160" s="420" t="s">
        <v>1111</v>
      </c>
      <c r="B160" s="420" t="s">
        <v>1098</v>
      </c>
      <c r="C160" s="420" t="s">
        <v>1013</v>
      </c>
      <c r="D160" s="420" t="s">
        <v>713</v>
      </c>
      <c r="E160" s="420" t="s">
        <v>1112</v>
      </c>
      <c r="F160" s="420" t="s">
        <v>742</v>
      </c>
      <c r="G160" s="421">
        <v>858.49842858172235</v>
      </c>
      <c r="H160" s="421">
        <v>225.3387814239656</v>
      </c>
      <c r="I160" s="422">
        <v>1083.8372100056879</v>
      </c>
      <c r="J160" s="421">
        <v>4318.25</v>
      </c>
      <c r="K160" s="423">
        <v>5402.0872100056877</v>
      </c>
    </row>
    <row r="161" spans="1:11" ht="18" hidden="1">
      <c r="A161" s="420" t="s">
        <v>1113</v>
      </c>
      <c r="B161" s="420" t="s">
        <v>1098</v>
      </c>
      <c r="C161" s="420" t="s">
        <v>1013</v>
      </c>
      <c r="D161" s="420" t="s">
        <v>713</v>
      </c>
      <c r="E161" s="420" t="s">
        <v>1114</v>
      </c>
      <c r="F161" s="420" t="s">
        <v>742</v>
      </c>
      <c r="G161" s="421">
        <v>800.05862436880602</v>
      </c>
      <c r="H161" s="421">
        <v>225.3387814239656</v>
      </c>
      <c r="I161" s="422">
        <v>1025.3974057927717</v>
      </c>
      <c r="J161" s="421">
        <v>4318.25</v>
      </c>
      <c r="K161" s="423">
        <v>5343.6474057927717</v>
      </c>
    </row>
    <row r="162" spans="1:11" ht="18" hidden="1">
      <c r="A162" s="420" t="s">
        <v>1115</v>
      </c>
      <c r="B162" s="420" t="s">
        <v>1098</v>
      </c>
      <c r="C162" s="420" t="s">
        <v>1013</v>
      </c>
      <c r="D162" s="420" t="s">
        <v>713</v>
      </c>
      <c r="E162" s="420" t="s">
        <v>1116</v>
      </c>
      <c r="F162" s="420" t="s">
        <v>763</v>
      </c>
      <c r="G162" s="421">
        <v>31.370692376485202</v>
      </c>
      <c r="H162" s="421">
        <v>597.94873867838317</v>
      </c>
      <c r="I162" s="422">
        <v>629.31943105486835</v>
      </c>
      <c r="J162" s="421">
        <v>4318.25</v>
      </c>
      <c r="K162" s="423">
        <v>4947.5694310548679</v>
      </c>
    </row>
    <row r="163" spans="1:11" ht="18" hidden="1">
      <c r="A163" s="420" t="s">
        <v>1117</v>
      </c>
      <c r="B163" s="420" t="s">
        <v>1098</v>
      </c>
      <c r="C163" s="420" t="s">
        <v>1017</v>
      </c>
      <c r="D163" s="420" t="s">
        <v>713</v>
      </c>
      <c r="E163" s="420" t="s">
        <v>1118</v>
      </c>
      <c r="F163" s="420" t="s">
        <v>742</v>
      </c>
      <c r="G163" s="421">
        <v>9035.3133356166982</v>
      </c>
      <c r="H163" s="421">
        <v>1453.4309576042051</v>
      </c>
      <c r="I163" s="422">
        <v>10488.744293220903</v>
      </c>
      <c r="J163" s="421">
        <v>4318.25</v>
      </c>
      <c r="K163" s="423">
        <v>14806.994293220903</v>
      </c>
    </row>
    <row r="164" spans="1:11" ht="18" hidden="1">
      <c r="A164" s="420" t="s">
        <v>1119</v>
      </c>
      <c r="B164" s="420" t="s">
        <v>1098</v>
      </c>
      <c r="C164" s="420" t="s">
        <v>1017</v>
      </c>
      <c r="D164" s="420" t="s">
        <v>713</v>
      </c>
      <c r="E164" s="420" t="s">
        <v>1120</v>
      </c>
      <c r="F164" s="420" t="s">
        <v>742</v>
      </c>
      <c r="G164" s="421">
        <v>1032.8482627538076</v>
      </c>
      <c r="H164" s="421">
        <v>3365.2466915836476</v>
      </c>
      <c r="I164" s="422">
        <v>4398.0949543374554</v>
      </c>
      <c r="J164" s="421">
        <v>4318.25</v>
      </c>
      <c r="K164" s="423">
        <v>8716.3449543374554</v>
      </c>
    </row>
    <row r="165" spans="1:11" ht="18" hidden="1">
      <c r="A165" s="420" t="s">
        <v>1121</v>
      </c>
      <c r="B165" s="420" t="s">
        <v>1098</v>
      </c>
      <c r="C165" s="420" t="s">
        <v>1017</v>
      </c>
      <c r="D165" s="420" t="s">
        <v>713</v>
      </c>
      <c r="E165" s="420" t="s">
        <v>1122</v>
      </c>
      <c r="F165" s="420" t="s">
        <v>742</v>
      </c>
      <c r="G165" s="421">
        <v>2413.4160757394047</v>
      </c>
      <c r="H165" s="421">
        <v>394.63392126480119</v>
      </c>
      <c r="I165" s="422">
        <v>2808.049997004206</v>
      </c>
      <c r="J165" s="421">
        <v>4318.25</v>
      </c>
      <c r="K165" s="423">
        <v>7126.2999970042056</v>
      </c>
    </row>
    <row r="166" spans="1:11" ht="18" hidden="1">
      <c r="A166" s="420" t="s">
        <v>1123</v>
      </c>
      <c r="B166" s="420" t="s">
        <v>1098</v>
      </c>
      <c r="C166" s="420" t="s">
        <v>1017</v>
      </c>
      <c r="D166" s="420" t="s">
        <v>713</v>
      </c>
      <c r="E166" s="420" t="s">
        <v>1124</v>
      </c>
      <c r="F166" s="420" t="s">
        <v>742</v>
      </c>
      <c r="G166" s="421">
        <v>0</v>
      </c>
      <c r="H166" s="421">
        <v>1762.2554130269109</v>
      </c>
      <c r="I166" s="422">
        <v>1762.2554130269109</v>
      </c>
      <c r="J166" s="421">
        <v>4318.25</v>
      </c>
      <c r="K166" s="423">
        <v>6080.5054130269109</v>
      </c>
    </row>
    <row r="167" spans="1:11" ht="18" hidden="1">
      <c r="A167" s="420" t="s">
        <v>1125</v>
      </c>
      <c r="B167" s="420" t="s">
        <v>1098</v>
      </c>
      <c r="C167" s="420" t="s">
        <v>1021</v>
      </c>
      <c r="D167" s="420" t="s">
        <v>713</v>
      </c>
      <c r="E167" s="420" t="s">
        <v>1126</v>
      </c>
      <c r="F167" s="420" t="s">
        <v>720</v>
      </c>
      <c r="G167" s="421">
        <v>8663.512921271642</v>
      </c>
      <c r="H167" s="421">
        <v>2533.4960536291296</v>
      </c>
      <c r="I167" s="422">
        <v>11197.008974900771</v>
      </c>
      <c r="J167" s="421">
        <v>4318.25</v>
      </c>
      <c r="K167" s="423">
        <v>15515.258974900771</v>
      </c>
    </row>
    <row r="168" spans="1:11" ht="18" hidden="1">
      <c r="A168" s="420" t="s">
        <v>1127</v>
      </c>
      <c r="B168" s="420" t="s">
        <v>1098</v>
      </c>
      <c r="C168" s="420" t="s">
        <v>782</v>
      </c>
      <c r="D168" s="420" t="s">
        <v>713</v>
      </c>
      <c r="E168" s="420" t="s">
        <v>1128</v>
      </c>
      <c r="F168" s="420" t="s">
        <v>763</v>
      </c>
      <c r="G168" s="421">
        <v>3292.1976490045636</v>
      </c>
      <c r="H168" s="421">
        <v>617.68721664889438</v>
      </c>
      <c r="I168" s="422">
        <v>3909.8848656534578</v>
      </c>
      <c r="J168" s="421">
        <v>4318.25</v>
      </c>
      <c r="K168" s="423">
        <v>8228.1348656534574</v>
      </c>
    </row>
    <row r="169" spans="1:11" ht="18" hidden="1">
      <c r="A169" s="420" t="s">
        <v>1129</v>
      </c>
      <c r="B169" s="420" t="s">
        <v>1098</v>
      </c>
      <c r="C169" s="420" t="s">
        <v>782</v>
      </c>
      <c r="D169" s="420" t="s">
        <v>713</v>
      </c>
      <c r="E169" s="420" t="s">
        <v>1130</v>
      </c>
      <c r="F169" s="420" t="s">
        <v>763</v>
      </c>
      <c r="G169" s="421">
        <v>423.26871101939037</v>
      </c>
      <c r="H169" s="421">
        <v>1787.2706295126814</v>
      </c>
      <c r="I169" s="422">
        <v>2210.5393405320719</v>
      </c>
      <c r="J169" s="421">
        <v>4318.25</v>
      </c>
      <c r="K169" s="423">
        <v>6528.7893405320719</v>
      </c>
    </row>
    <row r="170" spans="1:11" ht="18" hidden="1">
      <c r="A170" s="420" t="s">
        <v>1131</v>
      </c>
      <c r="B170" s="420" t="s">
        <v>1098</v>
      </c>
      <c r="C170" s="420" t="s">
        <v>808</v>
      </c>
      <c r="D170" s="420" t="s">
        <v>713</v>
      </c>
      <c r="E170" s="420" t="s">
        <v>1132</v>
      </c>
      <c r="F170" s="420" t="s">
        <v>742</v>
      </c>
      <c r="G170" s="421">
        <v>11352.350249446641</v>
      </c>
      <c r="H170" s="421">
        <v>4279.8289176769104</v>
      </c>
      <c r="I170" s="422">
        <v>15632.179167123551</v>
      </c>
      <c r="J170" s="421">
        <v>4318.25</v>
      </c>
      <c r="K170" s="423">
        <v>19950.429167123551</v>
      </c>
    </row>
    <row r="171" spans="1:11" ht="18" hidden="1">
      <c r="A171" s="420" t="s">
        <v>1133</v>
      </c>
      <c r="B171" s="420" t="s">
        <v>1098</v>
      </c>
      <c r="C171" s="420" t="s">
        <v>808</v>
      </c>
      <c r="D171" s="420" t="s">
        <v>713</v>
      </c>
      <c r="E171" s="420" t="s">
        <v>1134</v>
      </c>
      <c r="F171" s="420" t="s">
        <v>763</v>
      </c>
      <c r="G171" s="421">
        <v>5365.3831934710188</v>
      </c>
      <c r="H171" s="421">
        <v>725.80304445070453</v>
      </c>
      <c r="I171" s="422">
        <v>6091.1862379217237</v>
      </c>
      <c r="J171" s="421">
        <v>4318.25</v>
      </c>
      <c r="K171" s="423">
        <v>10409.436237921724</v>
      </c>
    </row>
    <row r="172" spans="1:11" ht="18" hidden="1">
      <c r="A172" s="420" t="s">
        <v>1135</v>
      </c>
      <c r="B172" s="420" t="s">
        <v>1098</v>
      </c>
      <c r="C172" s="420" t="s">
        <v>808</v>
      </c>
      <c r="D172" s="420" t="s">
        <v>713</v>
      </c>
      <c r="E172" s="420" t="s">
        <v>1136</v>
      </c>
      <c r="F172" s="420" t="s">
        <v>763</v>
      </c>
      <c r="G172" s="421">
        <v>1796.0799691382583</v>
      </c>
      <c r="H172" s="421">
        <v>750.65749236890974</v>
      </c>
      <c r="I172" s="422">
        <v>2546.7374615071681</v>
      </c>
      <c r="J172" s="421">
        <v>4318.25</v>
      </c>
      <c r="K172" s="423">
        <v>6864.9874615071676</v>
      </c>
    </row>
    <row r="173" spans="1:11" ht="18" hidden="1">
      <c r="A173" s="420" t="s">
        <v>1137</v>
      </c>
      <c r="B173" s="420" t="s">
        <v>1098</v>
      </c>
      <c r="C173" s="420" t="s">
        <v>808</v>
      </c>
      <c r="D173" s="420" t="s">
        <v>713</v>
      </c>
      <c r="E173" s="420" t="s">
        <v>1138</v>
      </c>
      <c r="F173" s="420" t="s">
        <v>763</v>
      </c>
      <c r="G173" s="421">
        <v>0</v>
      </c>
      <c r="H173" s="421">
        <v>587.1138760271424</v>
      </c>
      <c r="I173" s="422">
        <v>587.1138760271424</v>
      </c>
      <c r="J173" s="421">
        <v>4318.25</v>
      </c>
      <c r="K173" s="423">
        <v>4905.3638760271424</v>
      </c>
    </row>
    <row r="174" spans="1:11" ht="18" hidden="1">
      <c r="A174" s="420" t="s">
        <v>1139</v>
      </c>
      <c r="B174" s="420" t="s">
        <v>1098</v>
      </c>
      <c r="C174" s="420" t="s">
        <v>808</v>
      </c>
      <c r="D174" s="420" t="s">
        <v>713</v>
      </c>
      <c r="E174" s="420" t="s">
        <v>1140</v>
      </c>
      <c r="F174" s="420" t="s">
        <v>763</v>
      </c>
      <c r="G174" s="421">
        <v>0</v>
      </c>
      <c r="H174" s="421">
        <v>197.30313601946182</v>
      </c>
      <c r="I174" s="422">
        <v>197.30313601946182</v>
      </c>
      <c r="J174" s="421">
        <v>4318.25</v>
      </c>
      <c r="K174" s="423">
        <v>4515.5531360194618</v>
      </c>
    </row>
    <row r="175" spans="1:11" ht="18" hidden="1">
      <c r="A175" s="420" t="s">
        <v>1141</v>
      </c>
      <c r="B175" s="420" t="s">
        <v>1098</v>
      </c>
      <c r="C175" s="420" t="s">
        <v>1142</v>
      </c>
      <c r="D175" s="420" t="s">
        <v>713</v>
      </c>
      <c r="E175" s="420" t="s">
        <v>1143</v>
      </c>
      <c r="F175" s="420" t="s">
        <v>742</v>
      </c>
      <c r="G175" s="421">
        <v>9560.9516454166023</v>
      </c>
      <c r="H175" s="421">
        <v>2290.4587583738912</v>
      </c>
      <c r="I175" s="422">
        <v>11851.410403790494</v>
      </c>
      <c r="J175" s="421">
        <v>4318.25</v>
      </c>
      <c r="K175" s="423">
        <v>16169.660403790494</v>
      </c>
    </row>
    <row r="176" spans="1:11" ht="18" hidden="1">
      <c r="A176" s="420" t="s">
        <v>1144</v>
      </c>
      <c r="B176" s="420" t="s">
        <v>1098</v>
      </c>
      <c r="C176" s="420" t="s">
        <v>1142</v>
      </c>
      <c r="D176" s="420" t="s">
        <v>713</v>
      </c>
      <c r="E176" s="420" t="s">
        <v>1145</v>
      </c>
      <c r="F176" s="420" t="s">
        <v>742</v>
      </c>
      <c r="G176" s="421">
        <v>8470.1317888484755</v>
      </c>
      <c r="H176" s="421">
        <v>1579.1693095579428</v>
      </c>
      <c r="I176" s="422">
        <v>10049.301098406419</v>
      </c>
      <c r="J176" s="421">
        <v>4318.25</v>
      </c>
      <c r="K176" s="423">
        <v>14367.551098406419</v>
      </c>
    </row>
    <row r="177" spans="1:11" ht="18" hidden="1">
      <c r="A177" s="420" t="s">
        <v>1146</v>
      </c>
      <c r="B177" s="420" t="s">
        <v>1098</v>
      </c>
      <c r="C177" s="420" t="s">
        <v>1142</v>
      </c>
      <c r="D177" s="420" t="s">
        <v>713</v>
      </c>
      <c r="E177" s="420" t="s">
        <v>1147</v>
      </c>
      <c r="F177" s="420" t="s">
        <v>763</v>
      </c>
      <c r="G177" s="421">
        <v>6399.0456310919826</v>
      </c>
      <c r="H177" s="421">
        <v>1346.2260410164799</v>
      </c>
      <c r="I177" s="422">
        <v>7745.2716721084626</v>
      </c>
      <c r="J177" s="421">
        <v>4318.25</v>
      </c>
      <c r="K177" s="423">
        <v>12063.521672108462</v>
      </c>
    </row>
    <row r="178" spans="1:11" ht="18" hidden="1">
      <c r="A178" s="420" t="s">
        <v>1148</v>
      </c>
      <c r="B178" s="420" t="s">
        <v>1098</v>
      </c>
      <c r="C178" s="420" t="s">
        <v>1142</v>
      </c>
      <c r="D178" s="420" t="s">
        <v>713</v>
      </c>
      <c r="E178" s="420" t="s">
        <v>1149</v>
      </c>
      <c r="F178" s="420" t="s">
        <v>763</v>
      </c>
      <c r="G178" s="421">
        <v>4009.8216541121456</v>
      </c>
      <c r="H178" s="421">
        <v>2687.2844750418012</v>
      </c>
      <c r="I178" s="422">
        <v>6697.1061291539463</v>
      </c>
      <c r="J178" s="421">
        <v>4318.25</v>
      </c>
      <c r="K178" s="423">
        <v>11015.356129153946</v>
      </c>
    </row>
    <row r="179" spans="1:11" ht="18" hidden="1">
      <c r="A179" s="420" t="s">
        <v>1150</v>
      </c>
      <c r="B179" s="420" t="s">
        <v>1098</v>
      </c>
      <c r="C179" s="420" t="s">
        <v>1142</v>
      </c>
      <c r="D179" s="420" t="s">
        <v>713</v>
      </c>
      <c r="E179" s="420" t="s">
        <v>1151</v>
      </c>
      <c r="F179" s="420" t="s">
        <v>742</v>
      </c>
      <c r="G179" s="421">
        <v>418.9379796343909</v>
      </c>
      <c r="H179" s="421">
        <v>4249.0630911732433</v>
      </c>
      <c r="I179" s="422">
        <v>4668.0010708076343</v>
      </c>
      <c r="J179" s="421">
        <v>4318.25</v>
      </c>
      <c r="K179" s="423">
        <v>8986.2510708076334</v>
      </c>
    </row>
    <row r="180" spans="1:11" ht="18" hidden="1">
      <c r="A180" s="420" t="s">
        <v>1152</v>
      </c>
      <c r="B180" s="420" t="s">
        <v>1098</v>
      </c>
      <c r="C180" s="420" t="s">
        <v>1142</v>
      </c>
      <c r="D180" s="420" t="s">
        <v>713</v>
      </c>
      <c r="E180" s="420" t="s">
        <v>1153</v>
      </c>
      <c r="F180" s="420" t="s">
        <v>763</v>
      </c>
      <c r="G180" s="421">
        <v>0</v>
      </c>
      <c r="H180" s="421">
        <v>255.94830961411321</v>
      </c>
      <c r="I180" s="422">
        <v>255.94830961411321</v>
      </c>
      <c r="J180" s="421">
        <v>4318.25</v>
      </c>
      <c r="K180" s="423">
        <v>4574.198309614113</v>
      </c>
    </row>
    <row r="181" spans="1:11" ht="18" hidden="1">
      <c r="A181" s="420" t="s">
        <v>1154</v>
      </c>
      <c r="B181" s="420" t="s">
        <v>1098</v>
      </c>
      <c r="C181" s="420" t="s">
        <v>890</v>
      </c>
      <c r="D181" s="420" t="s">
        <v>713</v>
      </c>
      <c r="E181" s="420" t="s">
        <v>1155</v>
      </c>
      <c r="F181" s="420" t="s">
        <v>720</v>
      </c>
      <c r="G181" s="421">
        <v>14737.929027072001</v>
      </c>
      <c r="H181" s="421">
        <v>2764.6546654506265</v>
      </c>
      <c r="I181" s="422">
        <v>17502.583692522629</v>
      </c>
      <c r="J181" s="421">
        <v>4318.25</v>
      </c>
      <c r="K181" s="423">
        <v>21820.833692522629</v>
      </c>
    </row>
    <row r="182" spans="1:11" ht="18" hidden="1">
      <c r="A182" s="420" t="s">
        <v>1156</v>
      </c>
      <c r="B182" s="420" t="s">
        <v>1098</v>
      </c>
      <c r="C182" s="420" t="s">
        <v>890</v>
      </c>
      <c r="D182" s="420" t="s">
        <v>713</v>
      </c>
      <c r="E182" s="420" t="s">
        <v>1157</v>
      </c>
      <c r="F182" s="420" t="s">
        <v>763</v>
      </c>
      <c r="G182" s="421">
        <v>11095.528554905051</v>
      </c>
      <c r="H182" s="421">
        <v>1278.6355335245889</v>
      </c>
      <c r="I182" s="422">
        <v>12374.164088429639</v>
      </c>
      <c r="J182" s="421">
        <v>4318.25</v>
      </c>
      <c r="K182" s="423">
        <v>16692.414088429639</v>
      </c>
    </row>
    <row r="183" spans="1:11" ht="18" hidden="1">
      <c r="A183" s="420" t="s">
        <v>1158</v>
      </c>
      <c r="B183" s="420" t="s">
        <v>1098</v>
      </c>
      <c r="C183" s="420" t="s">
        <v>890</v>
      </c>
      <c r="D183" s="420" t="s">
        <v>713</v>
      </c>
      <c r="E183" s="420" t="s">
        <v>1159</v>
      </c>
      <c r="F183" s="420" t="s">
        <v>720</v>
      </c>
      <c r="G183" s="421">
        <v>4637.816063453166</v>
      </c>
      <c r="H183" s="421">
        <v>1836.9147813632567</v>
      </c>
      <c r="I183" s="422">
        <v>6474.7308448164222</v>
      </c>
      <c r="J183" s="421">
        <v>4318.25</v>
      </c>
      <c r="K183" s="423">
        <v>10792.980844816422</v>
      </c>
    </row>
    <row r="184" spans="1:11" ht="18" hidden="1">
      <c r="A184" s="420" t="s">
        <v>1160</v>
      </c>
      <c r="B184" s="420" t="s">
        <v>1098</v>
      </c>
      <c r="C184" s="420" t="s">
        <v>890</v>
      </c>
      <c r="D184" s="420" t="s">
        <v>713</v>
      </c>
      <c r="E184" s="420" t="s">
        <v>1161</v>
      </c>
      <c r="F184" s="420" t="s">
        <v>720</v>
      </c>
      <c r="G184" s="421">
        <v>4688.831390172023</v>
      </c>
      <c r="H184" s="421">
        <v>568.0177701189333</v>
      </c>
      <c r="I184" s="422">
        <v>5256.8491602909562</v>
      </c>
      <c r="J184" s="421">
        <v>4318.25</v>
      </c>
      <c r="K184" s="423">
        <v>9575.0991602909562</v>
      </c>
    </row>
    <row r="185" spans="1:11" ht="18" hidden="1">
      <c r="A185" s="420" t="s">
        <v>1162</v>
      </c>
      <c r="B185" s="420" t="s">
        <v>1098</v>
      </c>
      <c r="C185" s="420" t="s">
        <v>890</v>
      </c>
      <c r="D185" s="420" t="s">
        <v>713</v>
      </c>
      <c r="E185" s="420" t="s">
        <v>1163</v>
      </c>
      <c r="F185" s="420" t="s">
        <v>752</v>
      </c>
      <c r="G185" s="421">
        <v>3742.1018650594865</v>
      </c>
      <c r="H185" s="421">
        <v>1339.3329891425185</v>
      </c>
      <c r="I185" s="422">
        <v>5081.4348542020052</v>
      </c>
      <c r="J185" s="421">
        <v>4318.25</v>
      </c>
      <c r="K185" s="423">
        <v>9399.6848542020052</v>
      </c>
    </row>
    <row r="186" spans="1:11" ht="18" hidden="1">
      <c r="A186" s="420" t="s">
        <v>1164</v>
      </c>
      <c r="B186" s="420" t="s">
        <v>1098</v>
      </c>
      <c r="C186" s="420" t="s">
        <v>890</v>
      </c>
      <c r="D186" s="420" t="s">
        <v>713</v>
      </c>
      <c r="E186" s="420" t="s">
        <v>1165</v>
      </c>
      <c r="F186" s="420" t="s">
        <v>813</v>
      </c>
      <c r="G186" s="421">
        <v>2759.7516973007</v>
      </c>
      <c r="H186" s="421">
        <v>949.72072952798385</v>
      </c>
      <c r="I186" s="422">
        <v>3709.4724268286836</v>
      </c>
      <c r="J186" s="421">
        <v>4318.25</v>
      </c>
      <c r="K186" s="423">
        <v>8027.7224268286836</v>
      </c>
    </row>
    <row r="187" spans="1:11" ht="18" hidden="1">
      <c r="A187" s="420" t="s">
        <v>1166</v>
      </c>
      <c r="B187" s="420" t="s">
        <v>1098</v>
      </c>
      <c r="C187" s="420" t="s">
        <v>890</v>
      </c>
      <c r="D187" s="420" t="s">
        <v>713</v>
      </c>
      <c r="E187" s="420" t="s">
        <v>1167</v>
      </c>
      <c r="F187" s="420" t="s">
        <v>763</v>
      </c>
      <c r="G187" s="421">
        <v>0</v>
      </c>
      <c r="H187" s="421">
        <v>991.10109196580947</v>
      </c>
      <c r="I187" s="422">
        <v>991.10109196580947</v>
      </c>
      <c r="J187" s="421">
        <v>4318.25</v>
      </c>
      <c r="K187" s="423">
        <v>5309.3510919658092</v>
      </c>
    </row>
    <row r="188" spans="1:11" ht="18" hidden="1">
      <c r="A188" s="420" t="s">
        <v>1168</v>
      </c>
      <c r="B188" s="420" t="s">
        <v>1098</v>
      </c>
      <c r="C188" s="420" t="s">
        <v>718</v>
      </c>
      <c r="D188" s="420" t="s">
        <v>713</v>
      </c>
      <c r="E188" s="420" t="s">
        <v>1169</v>
      </c>
      <c r="F188" s="420" t="s">
        <v>720</v>
      </c>
      <c r="G188" s="421">
        <v>25305.842786595196</v>
      </c>
      <c r="H188" s="421">
        <v>1952.1060744233318</v>
      </c>
      <c r="I188" s="422">
        <v>27257.948861018529</v>
      </c>
      <c r="J188" s="421">
        <v>4318.25</v>
      </c>
      <c r="K188" s="423">
        <v>31576.198861018529</v>
      </c>
    </row>
    <row r="189" spans="1:11" ht="18" hidden="1">
      <c r="A189" s="420" t="s">
        <v>1170</v>
      </c>
      <c r="B189" s="420" t="s">
        <v>1098</v>
      </c>
      <c r="C189" s="420" t="s">
        <v>718</v>
      </c>
      <c r="D189" s="420" t="s">
        <v>713</v>
      </c>
      <c r="E189" s="420" t="s">
        <v>1171</v>
      </c>
      <c r="F189" s="420" t="s">
        <v>763</v>
      </c>
      <c r="G189" s="421">
        <v>5622.0044076872837</v>
      </c>
      <c r="H189" s="421">
        <v>5667.6571585540178</v>
      </c>
      <c r="I189" s="422">
        <v>11289.661566241302</v>
      </c>
      <c r="J189" s="421">
        <v>4318.25</v>
      </c>
      <c r="K189" s="423">
        <v>15607.911566241302</v>
      </c>
    </row>
    <row r="190" spans="1:11" ht="18" hidden="1">
      <c r="A190" s="420" t="s">
        <v>1172</v>
      </c>
      <c r="B190" s="420" t="s">
        <v>1098</v>
      </c>
      <c r="C190" s="420" t="s">
        <v>718</v>
      </c>
      <c r="D190" s="420" t="s">
        <v>713</v>
      </c>
      <c r="E190" s="420" t="s">
        <v>1173</v>
      </c>
      <c r="F190" s="420" t="s">
        <v>752</v>
      </c>
      <c r="G190" s="421">
        <v>5980.0698145984443</v>
      </c>
      <c r="H190" s="421">
        <v>3187.3242559435685</v>
      </c>
      <c r="I190" s="422">
        <v>9167.3940705420137</v>
      </c>
      <c r="J190" s="421">
        <v>4318.25</v>
      </c>
      <c r="K190" s="423">
        <v>13485.644070542014</v>
      </c>
    </row>
    <row r="191" spans="1:11" ht="18" hidden="1">
      <c r="A191" s="420" t="s">
        <v>1174</v>
      </c>
      <c r="B191" s="420" t="s">
        <v>1098</v>
      </c>
      <c r="C191" s="420" t="s">
        <v>718</v>
      </c>
      <c r="D191" s="420" t="s">
        <v>713</v>
      </c>
      <c r="E191" s="420" t="s">
        <v>1175</v>
      </c>
      <c r="F191" s="420" t="s">
        <v>763</v>
      </c>
      <c r="G191" s="421">
        <v>3697.5037713055062</v>
      </c>
      <c r="H191" s="421">
        <v>1689.0806528882165</v>
      </c>
      <c r="I191" s="422">
        <v>5386.584424193723</v>
      </c>
      <c r="J191" s="421">
        <v>4318.25</v>
      </c>
      <c r="K191" s="423">
        <v>9704.834424193723</v>
      </c>
    </row>
    <row r="192" spans="1:11" ht="18" hidden="1">
      <c r="A192" s="420" t="s">
        <v>1176</v>
      </c>
      <c r="B192" s="420" t="s">
        <v>1098</v>
      </c>
      <c r="C192" s="420" t="s">
        <v>718</v>
      </c>
      <c r="D192" s="420" t="s">
        <v>713</v>
      </c>
      <c r="E192" s="420" t="s">
        <v>1177</v>
      </c>
      <c r="F192" s="420" t="s">
        <v>763</v>
      </c>
      <c r="G192" s="421">
        <v>0</v>
      </c>
      <c r="H192" s="421">
        <v>1159.7099421525684</v>
      </c>
      <c r="I192" s="422">
        <v>1159.7099421525684</v>
      </c>
      <c r="J192" s="421">
        <v>4318.25</v>
      </c>
      <c r="K192" s="423">
        <v>5477.9599421525681</v>
      </c>
    </row>
    <row r="193" spans="1:11" ht="18" hidden="1">
      <c r="A193" s="420" t="s">
        <v>1178</v>
      </c>
      <c r="B193" s="420" t="s">
        <v>1098</v>
      </c>
      <c r="C193" s="420" t="s">
        <v>712</v>
      </c>
      <c r="D193" s="420" t="s">
        <v>713</v>
      </c>
      <c r="E193" s="420" t="s">
        <v>1179</v>
      </c>
      <c r="F193" s="420" t="s">
        <v>752</v>
      </c>
      <c r="G193" s="421">
        <v>16581.069414933947</v>
      </c>
      <c r="H193" s="421">
        <v>5640.7396970320351</v>
      </c>
      <c r="I193" s="422">
        <v>22221.80911196598</v>
      </c>
      <c r="J193" s="421">
        <v>4318.25</v>
      </c>
      <c r="K193" s="423">
        <v>26540.05911196598</v>
      </c>
    </row>
    <row r="194" spans="1:11" ht="18" hidden="1">
      <c r="A194" s="420" t="s">
        <v>1180</v>
      </c>
      <c r="B194" s="420" t="s">
        <v>1098</v>
      </c>
      <c r="C194" s="420" t="s">
        <v>712</v>
      </c>
      <c r="D194" s="420" t="s">
        <v>713</v>
      </c>
      <c r="E194" s="420" t="s">
        <v>1181</v>
      </c>
      <c r="F194" s="420" t="s">
        <v>763</v>
      </c>
      <c r="G194" s="421">
        <v>20680.789408965349</v>
      </c>
      <c r="H194" s="421">
        <v>944.53267670972264</v>
      </c>
      <c r="I194" s="422">
        <v>21625.32208567507</v>
      </c>
      <c r="J194" s="421">
        <v>4318.25</v>
      </c>
      <c r="K194" s="423">
        <v>25943.57208567507</v>
      </c>
    </row>
    <row r="195" spans="1:11" ht="18" hidden="1">
      <c r="A195" s="420" t="s">
        <v>1182</v>
      </c>
      <c r="B195" s="420" t="s">
        <v>1098</v>
      </c>
      <c r="C195" s="420" t="s">
        <v>712</v>
      </c>
      <c r="D195" s="420" t="s">
        <v>713</v>
      </c>
      <c r="E195" s="420" t="s">
        <v>1183</v>
      </c>
      <c r="F195" s="420" t="s">
        <v>720</v>
      </c>
      <c r="G195" s="421">
        <v>16245.251292286275</v>
      </c>
      <c r="H195" s="421">
        <v>1850.0999546838411</v>
      </c>
      <c r="I195" s="422">
        <v>18095.351246970116</v>
      </c>
      <c r="J195" s="421">
        <v>4318.25</v>
      </c>
      <c r="K195" s="423">
        <v>22413.601246970116</v>
      </c>
    </row>
    <row r="196" spans="1:11" ht="18" hidden="1">
      <c r="A196" s="420" t="s">
        <v>1184</v>
      </c>
      <c r="B196" s="420" t="s">
        <v>1098</v>
      </c>
      <c r="C196" s="420" t="s">
        <v>712</v>
      </c>
      <c r="D196" s="420" t="s">
        <v>713</v>
      </c>
      <c r="E196" s="420" t="s">
        <v>1185</v>
      </c>
      <c r="F196" s="420" t="s">
        <v>763</v>
      </c>
      <c r="G196" s="421">
        <v>10422.175600213828</v>
      </c>
      <c r="H196" s="421">
        <v>6042.2214712311616</v>
      </c>
      <c r="I196" s="422">
        <v>16464.39707144499</v>
      </c>
      <c r="J196" s="421">
        <v>4318.25</v>
      </c>
      <c r="K196" s="423">
        <v>20782.64707144499</v>
      </c>
    </row>
    <row r="197" spans="1:11" ht="18" hidden="1">
      <c r="A197" s="420" t="s">
        <v>1186</v>
      </c>
      <c r="B197" s="420" t="s">
        <v>1098</v>
      </c>
      <c r="C197" s="420" t="s">
        <v>712</v>
      </c>
      <c r="D197" s="420" t="s">
        <v>713</v>
      </c>
      <c r="E197" s="420" t="s">
        <v>1187</v>
      </c>
      <c r="F197" s="420" t="s">
        <v>720</v>
      </c>
      <c r="G197" s="421">
        <v>7448.6320676642154</v>
      </c>
      <c r="H197" s="421">
        <v>7332.6641082734213</v>
      </c>
      <c r="I197" s="422">
        <v>14781.296175937638</v>
      </c>
      <c r="J197" s="421">
        <v>4318.25</v>
      </c>
      <c r="K197" s="423">
        <v>19099.546175937638</v>
      </c>
    </row>
    <row r="198" spans="1:11" ht="18" hidden="1">
      <c r="A198" s="420" t="s">
        <v>1188</v>
      </c>
      <c r="B198" s="420" t="s">
        <v>1098</v>
      </c>
      <c r="C198" s="420" t="s">
        <v>712</v>
      </c>
      <c r="D198" s="420" t="s">
        <v>713</v>
      </c>
      <c r="E198" s="420" t="s">
        <v>1189</v>
      </c>
      <c r="F198" s="420" t="s">
        <v>720</v>
      </c>
      <c r="G198" s="421">
        <v>11763.899386339381</v>
      </c>
      <c r="H198" s="421">
        <v>1280.8734257392957</v>
      </c>
      <c r="I198" s="422">
        <v>13044.772812078676</v>
      </c>
      <c r="J198" s="421">
        <v>4318.25</v>
      </c>
      <c r="K198" s="423">
        <v>17363.022812078678</v>
      </c>
    </row>
    <row r="199" spans="1:11" ht="18" hidden="1">
      <c r="A199" s="420" t="s">
        <v>1190</v>
      </c>
      <c r="B199" s="420" t="s">
        <v>1098</v>
      </c>
      <c r="C199" s="420" t="s">
        <v>712</v>
      </c>
      <c r="D199" s="420" t="s">
        <v>713</v>
      </c>
      <c r="E199" s="420" t="s">
        <v>1191</v>
      </c>
      <c r="F199" s="420" t="s">
        <v>763</v>
      </c>
      <c r="G199" s="421">
        <v>9058.2820596791098</v>
      </c>
      <c r="H199" s="421">
        <v>1710.2648885267163</v>
      </c>
      <c r="I199" s="422">
        <v>10768.546948205825</v>
      </c>
      <c r="J199" s="421">
        <v>4318.25</v>
      </c>
      <c r="K199" s="423">
        <v>15086.796948205825</v>
      </c>
    </row>
    <row r="200" spans="1:11" ht="18" hidden="1">
      <c r="A200" s="420" t="s">
        <v>1192</v>
      </c>
      <c r="B200" s="420" t="s">
        <v>1098</v>
      </c>
      <c r="C200" s="420" t="s">
        <v>712</v>
      </c>
      <c r="D200" s="420" t="s">
        <v>713</v>
      </c>
      <c r="E200" s="420" t="s">
        <v>1193</v>
      </c>
      <c r="F200" s="420" t="s">
        <v>763</v>
      </c>
      <c r="G200" s="421">
        <v>6386.5466180812036</v>
      </c>
      <c r="H200" s="421">
        <v>3965.8740741341917</v>
      </c>
      <c r="I200" s="422">
        <v>10352.420692215395</v>
      </c>
      <c r="J200" s="421">
        <v>4318.25</v>
      </c>
      <c r="K200" s="423">
        <v>14670.670692215395</v>
      </c>
    </row>
    <row r="201" spans="1:11" ht="18" hidden="1">
      <c r="A201" s="420" t="s">
        <v>1194</v>
      </c>
      <c r="B201" s="420" t="s">
        <v>1098</v>
      </c>
      <c r="C201" s="420" t="s">
        <v>712</v>
      </c>
      <c r="D201" s="420" t="s">
        <v>713</v>
      </c>
      <c r="E201" s="420" t="s">
        <v>1195</v>
      </c>
      <c r="F201" s="420" t="s">
        <v>813</v>
      </c>
      <c r="G201" s="421">
        <v>8794.276537613141</v>
      </c>
      <c r="H201" s="421">
        <v>1392.8786132969178</v>
      </c>
      <c r="I201" s="422">
        <v>10187.155150910059</v>
      </c>
      <c r="J201" s="421">
        <v>4318.25</v>
      </c>
      <c r="K201" s="423">
        <v>14505.405150910059</v>
      </c>
    </row>
    <row r="202" spans="1:11" ht="18" hidden="1">
      <c r="A202" s="420" t="s">
        <v>1196</v>
      </c>
      <c r="B202" s="420" t="s">
        <v>1098</v>
      </c>
      <c r="C202" s="420" t="s">
        <v>712</v>
      </c>
      <c r="D202" s="420" t="s">
        <v>713</v>
      </c>
      <c r="E202" s="420" t="s">
        <v>1197</v>
      </c>
      <c r="F202" s="420" t="s">
        <v>813</v>
      </c>
      <c r="G202" s="421">
        <v>7908.0119901674043</v>
      </c>
      <c r="H202" s="421">
        <v>2256.6065321895544</v>
      </c>
      <c r="I202" s="422">
        <v>10164.618522356959</v>
      </c>
      <c r="J202" s="421">
        <v>4318.25</v>
      </c>
      <c r="K202" s="423">
        <v>14482.868522356959</v>
      </c>
    </row>
    <row r="203" spans="1:11" ht="18" hidden="1">
      <c r="A203" s="420" t="s">
        <v>1198</v>
      </c>
      <c r="B203" s="420" t="s">
        <v>1098</v>
      </c>
      <c r="C203" s="420" t="s">
        <v>712</v>
      </c>
      <c r="D203" s="420" t="s">
        <v>713</v>
      </c>
      <c r="E203" s="420" t="s">
        <v>1199</v>
      </c>
      <c r="F203" s="420" t="s">
        <v>813</v>
      </c>
      <c r="G203" s="421">
        <v>8186.4398945057364</v>
      </c>
      <c r="H203" s="421">
        <v>1436.5211625709067</v>
      </c>
      <c r="I203" s="422">
        <v>9622.9610570766436</v>
      </c>
      <c r="J203" s="421">
        <v>4318.25</v>
      </c>
      <c r="K203" s="423">
        <v>13941.211057076644</v>
      </c>
    </row>
    <row r="204" spans="1:11" ht="18" hidden="1">
      <c r="A204" s="420" t="s">
        <v>1200</v>
      </c>
      <c r="B204" s="420" t="s">
        <v>1098</v>
      </c>
      <c r="C204" s="420" t="s">
        <v>712</v>
      </c>
      <c r="D204" s="420" t="s">
        <v>713</v>
      </c>
      <c r="E204" s="420" t="s">
        <v>1201</v>
      </c>
      <c r="F204" s="420" t="s">
        <v>813</v>
      </c>
      <c r="G204" s="421">
        <v>6979.9974858738224</v>
      </c>
      <c r="H204" s="421">
        <v>2639.0005713153432</v>
      </c>
      <c r="I204" s="422">
        <v>9618.9980571891647</v>
      </c>
      <c r="J204" s="421">
        <v>4318.25</v>
      </c>
      <c r="K204" s="423">
        <v>13937.248057189165</v>
      </c>
    </row>
    <row r="205" spans="1:11" ht="18" hidden="1">
      <c r="A205" s="420" t="s">
        <v>1202</v>
      </c>
      <c r="B205" s="420" t="s">
        <v>1098</v>
      </c>
      <c r="C205" s="420" t="s">
        <v>712</v>
      </c>
      <c r="D205" s="420" t="s">
        <v>713</v>
      </c>
      <c r="E205" s="420" t="s">
        <v>1203</v>
      </c>
      <c r="F205" s="420" t="s">
        <v>763</v>
      </c>
      <c r="G205" s="421">
        <v>5735.9565220783061</v>
      </c>
      <c r="H205" s="421">
        <v>3695.9010502583924</v>
      </c>
      <c r="I205" s="422">
        <v>9431.8575723366994</v>
      </c>
      <c r="J205" s="421">
        <v>4318.25</v>
      </c>
      <c r="K205" s="423">
        <v>13750.107572336699</v>
      </c>
    </row>
    <row r="206" spans="1:11" ht="18" hidden="1">
      <c r="A206" s="420" t="s">
        <v>1204</v>
      </c>
      <c r="B206" s="420" t="s">
        <v>1098</v>
      </c>
      <c r="C206" s="420" t="s">
        <v>712</v>
      </c>
      <c r="D206" s="420" t="s">
        <v>713</v>
      </c>
      <c r="E206" s="420" t="s">
        <v>1205</v>
      </c>
      <c r="F206" s="420" t="s">
        <v>763</v>
      </c>
      <c r="G206" s="421">
        <v>8550.3153115594669</v>
      </c>
      <c r="H206" s="421">
        <v>449.12618045299308</v>
      </c>
      <c r="I206" s="422">
        <v>8999.44149201246</v>
      </c>
      <c r="J206" s="421">
        <v>4318.25</v>
      </c>
      <c r="K206" s="423">
        <v>13317.69149201246</v>
      </c>
    </row>
    <row r="207" spans="1:11" ht="18" hidden="1">
      <c r="A207" s="420" t="s">
        <v>1206</v>
      </c>
      <c r="B207" s="420" t="s">
        <v>1098</v>
      </c>
      <c r="C207" s="420" t="s">
        <v>712</v>
      </c>
      <c r="D207" s="420" t="s">
        <v>713</v>
      </c>
      <c r="E207" s="420" t="s">
        <v>1207</v>
      </c>
      <c r="F207" s="420" t="s">
        <v>723</v>
      </c>
      <c r="G207" s="421">
        <v>6967.0702307377378</v>
      </c>
      <c r="H207" s="421">
        <v>1767.7953233537442</v>
      </c>
      <c r="I207" s="422">
        <v>8734.8655540914824</v>
      </c>
      <c r="J207" s="421">
        <v>4318.25</v>
      </c>
      <c r="K207" s="423">
        <v>13053.115554091482</v>
      </c>
    </row>
    <row r="208" spans="1:11" ht="18" hidden="1">
      <c r="A208" s="420" t="s">
        <v>1208</v>
      </c>
      <c r="B208" s="420" t="s">
        <v>1098</v>
      </c>
      <c r="C208" s="420" t="s">
        <v>712</v>
      </c>
      <c r="D208" s="420" t="s">
        <v>713</v>
      </c>
      <c r="E208" s="420" t="s">
        <v>1209</v>
      </c>
      <c r="F208" s="420" t="s">
        <v>720</v>
      </c>
      <c r="G208" s="421">
        <v>7111.1747358232587</v>
      </c>
      <c r="H208" s="421">
        <v>943.39670470784904</v>
      </c>
      <c r="I208" s="422">
        <v>8054.5714405311082</v>
      </c>
      <c r="J208" s="421">
        <v>4318.25</v>
      </c>
      <c r="K208" s="423">
        <v>12372.821440531108</v>
      </c>
    </row>
    <row r="209" spans="1:11" ht="18" hidden="1">
      <c r="A209" s="420" t="s">
        <v>1210</v>
      </c>
      <c r="B209" s="420" t="s">
        <v>1098</v>
      </c>
      <c r="C209" s="420" t="s">
        <v>712</v>
      </c>
      <c r="D209" s="420" t="s">
        <v>713</v>
      </c>
      <c r="E209" s="420" t="s">
        <v>1211</v>
      </c>
      <c r="F209" s="420" t="s">
        <v>763</v>
      </c>
      <c r="G209" s="421">
        <v>4992.8971384012693</v>
      </c>
      <c r="H209" s="421">
        <v>3032.3102074409785</v>
      </c>
      <c r="I209" s="422">
        <v>8025.2073458422474</v>
      </c>
      <c r="J209" s="421">
        <v>4318.25</v>
      </c>
      <c r="K209" s="423">
        <v>12343.457345842247</v>
      </c>
    </row>
    <row r="210" spans="1:11" ht="18" hidden="1">
      <c r="A210" s="420" t="s">
        <v>1212</v>
      </c>
      <c r="B210" s="420" t="s">
        <v>1098</v>
      </c>
      <c r="C210" s="420" t="s">
        <v>712</v>
      </c>
      <c r="D210" s="420" t="s">
        <v>713</v>
      </c>
      <c r="E210" s="420" t="s">
        <v>1213</v>
      </c>
      <c r="F210" s="420" t="s">
        <v>813</v>
      </c>
      <c r="G210" s="421">
        <v>4112.7534522082378</v>
      </c>
      <c r="H210" s="421">
        <v>2784.0494138204335</v>
      </c>
      <c r="I210" s="422">
        <v>6896.8028660286709</v>
      </c>
      <c r="J210" s="421">
        <v>4318.25</v>
      </c>
      <c r="K210" s="423">
        <v>11215.052866028671</v>
      </c>
    </row>
    <row r="211" spans="1:11" ht="18" hidden="1">
      <c r="A211" s="420" t="s">
        <v>1214</v>
      </c>
      <c r="B211" s="420" t="s">
        <v>1098</v>
      </c>
      <c r="C211" s="420" t="s">
        <v>712</v>
      </c>
      <c r="D211" s="420" t="s">
        <v>713</v>
      </c>
      <c r="E211" s="420" t="s">
        <v>1215</v>
      </c>
      <c r="F211" s="420" t="s">
        <v>763</v>
      </c>
      <c r="G211" s="421">
        <v>3010.4304287754167</v>
      </c>
      <c r="H211" s="421">
        <v>3203.1814323649669</v>
      </c>
      <c r="I211" s="422">
        <v>6213.6118611403836</v>
      </c>
      <c r="J211" s="421">
        <v>4318.25</v>
      </c>
      <c r="K211" s="423">
        <v>10531.861861140384</v>
      </c>
    </row>
    <row r="212" spans="1:11" ht="18" hidden="1">
      <c r="A212" s="420" t="s">
        <v>1216</v>
      </c>
      <c r="B212" s="420" t="s">
        <v>1098</v>
      </c>
      <c r="C212" s="420" t="s">
        <v>712</v>
      </c>
      <c r="D212" s="420" t="s">
        <v>713</v>
      </c>
      <c r="E212" s="420" t="s">
        <v>1217</v>
      </c>
      <c r="F212" s="420" t="s">
        <v>763</v>
      </c>
      <c r="G212" s="421">
        <v>3334.7522204863135</v>
      </c>
      <c r="H212" s="421">
        <v>1727.8291525564823</v>
      </c>
      <c r="I212" s="422">
        <v>5062.5813730427963</v>
      </c>
      <c r="J212" s="421">
        <v>4318.25</v>
      </c>
      <c r="K212" s="423">
        <v>9380.8313730427963</v>
      </c>
    </row>
    <row r="213" spans="1:11" ht="18" hidden="1">
      <c r="A213" s="420" t="s">
        <v>1218</v>
      </c>
      <c r="B213" s="420" t="s">
        <v>1098</v>
      </c>
      <c r="C213" s="420" t="s">
        <v>712</v>
      </c>
      <c r="D213" s="420" t="s">
        <v>713</v>
      </c>
      <c r="E213" s="420" t="s">
        <v>1219</v>
      </c>
      <c r="F213" s="420" t="s">
        <v>813</v>
      </c>
      <c r="G213" s="421">
        <v>2905.6517021167911</v>
      </c>
      <c r="H213" s="421">
        <v>2008.9436402294814</v>
      </c>
      <c r="I213" s="422">
        <v>4914.5953423462724</v>
      </c>
      <c r="J213" s="421">
        <v>4318.25</v>
      </c>
      <c r="K213" s="423">
        <v>9232.8453423462724</v>
      </c>
    </row>
    <row r="214" spans="1:11" ht="18" hidden="1">
      <c r="A214" s="420" t="s">
        <v>1220</v>
      </c>
      <c r="B214" s="420" t="s">
        <v>1098</v>
      </c>
      <c r="C214" s="420" t="s">
        <v>712</v>
      </c>
      <c r="D214" s="420" t="s">
        <v>713</v>
      </c>
      <c r="E214" s="420" t="s">
        <v>1221</v>
      </c>
      <c r="F214" s="420" t="s">
        <v>813</v>
      </c>
      <c r="G214" s="421">
        <v>3571.1018896992096</v>
      </c>
      <c r="H214" s="421">
        <v>942.06166801492395</v>
      </c>
      <c r="I214" s="422">
        <v>4513.1635577141333</v>
      </c>
      <c r="J214" s="421">
        <v>4318.25</v>
      </c>
      <c r="K214" s="423">
        <v>8831.4135577141333</v>
      </c>
    </row>
    <row r="215" spans="1:11" ht="18" hidden="1">
      <c r="A215" s="420" t="s">
        <v>1222</v>
      </c>
      <c r="B215" s="420" t="s">
        <v>1098</v>
      </c>
      <c r="C215" s="420" t="s">
        <v>712</v>
      </c>
      <c r="D215" s="420" t="s">
        <v>713</v>
      </c>
      <c r="E215" s="420" t="s">
        <v>1223</v>
      </c>
      <c r="F215" s="420" t="s">
        <v>763</v>
      </c>
      <c r="G215" s="421">
        <v>1041.0589634550984</v>
      </c>
      <c r="H215" s="421">
        <v>1648.6770658880471</v>
      </c>
      <c r="I215" s="422">
        <v>2689.7360293431457</v>
      </c>
      <c r="J215" s="421">
        <v>4318.25</v>
      </c>
      <c r="K215" s="423">
        <v>7007.9860293431457</v>
      </c>
    </row>
    <row r="216" spans="1:11" ht="18" hidden="1">
      <c r="A216" s="420" t="s">
        <v>1224</v>
      </c>
      <c r="B216" s="420" t="s">
        <v>1098</v>
      </c>
      <c r="C216" s="420" t="s">
        <v>712</v>
      </c>
      <c r="D216" s="420" t="s">
        <v>713</v>
      </c>
      <c r="E216" s="420" t="s">
        <v>1225</v>
      </c>
      <c r="F216" s="420" t="s">
        <v>720</v>
      </c>
      <c r="G216" s="421">
        <v>1960.9542314182981</v>
      </c>
      <c r="H216" s="421">
        <v>324.2709191048508</v>
      </c>
      <c r="I216" s="422">
        <v>2285.2251505231488</v>
      </c>
      <c r="J216" s="421">
        <v>4318.25</v>
      </c>
      <c r="K216" s="423">
        <v>6603.4751505231488</v>
      </c>
    </row>
    <row r="217" spans="1:11" ht="18" hidden="1">
      <c r="A217" s="420" t="s">
        <v>1226</v>
      </c>
      <c r="B217" s="420" t="s">
        <v>1098</v>
      </c>
      <c r="C217" s="420" t="s">
        <v>1227</v>
      </c>
      <c r="D217" s="420" t="s">
        <v>713</v>
      </c>
      <c r="E217" s="420" t="s">
        <v>1228</v>
      </c>
      <c r="F217" s="420" t="s">
        <v>720</v>
      </c>
      <c r="G217" s="421">
        <v>464.92551976165316</v>
      </c>
      <c r="H217" s="421">
        <v>3020.3201799418648</v>
      </c>
      <c r="I217" s="422">
        <v>3485.2456997035179</v>
      </c>
      <c r="J217" s="421">
        <v>4318.25</v>
      </c>
      <c r="K217" s="423">
        <v>7803.4956997035179</v>
      </c>
    </row>
    <row r="218" spans="1:11" ht="18" hidden="1">
      <c r="A218" s="420" t="s">
        <v>1229</v>
      </c>
      <c r="B218" s="420" t="s">
        <v>1098</v>
      </c>
      <c r="C218" s="420" t="s">
        <v>1227</v>
      </c>
      <c r="D218" s="420" t="s">
        <v>713</v>
      </c>
      <c r="E218" s="420" t="s">
        <v>1230</v>
      </c>
      <c r="F218" s="420" t="s">
        <v>720</v>
      </c>
      <c r="G218" s="421">
        <v>904.07391962819759</v>
      </c>
      <c r="H218" s="421">
        <v>2232.6056007488246</v>
      </c>
      <c r="I218" s="422">
        <v>3136.6795203770221</v>
      </c>
      <c r="J218" s="421">
        <v>4318.25</v>
      </c>
      <c r="K218" s="423">
        <v>7454.9295203770216</v>
      </c>
    </row>
    <row r="219" spans="1:11" ht="18" hidden="1">
      <c r="A219" s="420" t="s">
        <v>1231</v>
      </c>
      <c r="B219" s="420" t="s">
        <v>1098</v>
      </c>
      <c r="C219" s="420" t="s">
        <v>785</v>
      </c>
      <c r="D219" s="420" t="s">
        <v>713</v>
      </c>
      <c r="E219" s="420" t="s">
        <v>1232</v>
      </c>
      <c r="F219" s="420" t="s">
        <v>813</v>
      </c>
      <c r="G219" s="421">
        <v>3955.9388181701679</v>
      </c>
      <c r="H219" s="421">
        <v>4139.5976542260942</v>
      </c>
      <c r="I219" s="422">
        <v>8095.5364723962621</v>
      </c>
      <c r="J219" s="421">
        <v>4318.25</v>
      </c>
      <c r="K219" s="423">
        <v>12413.786472396263</v>
      </c>
    </row>
    <row r="220" spans="1:11" ht="18" hidden="1">
      <c r="A220" s="420" t="s">
        <v>1233</v>
      </c>
      <c r="B220" s="420" t="s">
        <v>1098</v>
      </c>
      <c r="C220" s="420" t="s">
        <v>785</v>
      </c>
      <c r="D220" s="420" t="s">
        <v>713</v>
      </c>
      <c r="E220" s="420" t="s">
        <v>1234</v>
      </c>
      <c r="F220" s="420" t="s">
        <v>763</v>
      </c>
      <c r="G220" s="421">
        <v>863.42227252804287</v>
      </c>
      <c r="H220" s="421">
        <v>4284.2341219322407</v>
      </c>
      <c r="I220" s="422">
        <v>5147.656394460284</v>
      </c>
      <c r="J220" s="421">
        <v>4318.25</v>
      </c>
      <c r="K220" s="423">
        <v>9465.906394460284</v>
      </c>
    </row>
    <row r="221" spans="1:11" ht="18" hidden="1">
      <c r="A221" s="420" t="s">
        <v>1235</v>
      </c>
      <c r="B221" s="420" t="s">
        <v>1098</v>
      </c>
      <c r="C221" s="420" t="s">
        <v>785</v>
      </c>
      <c r="D221" s="420" t="s">
        <v>713</v>
      </c>
      <c r="E221" s="420" t="s">
        <v>1236</v>
      </c>
      <c r="F221" s="420" t="s">
        <v>742</v>
      </c>
      <c r="G221" s="421">
        <v>574.29581199389997</v>
      </c>
      <c r="H221" s="421">
        <v>2899.6772788622065</v>
      </c>
      <c r="I221" s="422">
        <v>3473.9730908561064</v>
      </c>
      <c r="J221" s="421">
        <v>4318.25</v>
      </c>
      <c r="K221" s="423">
        <v>7792.2230908561069</v>
      </c>
    </row>
    <row r="222" spans="1:11" ht="18" hidden="1">
      <c r="A222" s="420" t="s">
        <v>1237</v>
      </c>
      <c r="B222" s="420" t="s">
        <v>1098</v>
      </c>
      <c r="C222" s="420" t="s">
        <v>785</v>
      </c>
      <c r="D222" s="420" t="s">
        <v>713</v>
      </c>
      <c r="E222" s="420" t="s">
        <v>1238</v>
      </c>
      <c r="F222" s="420" t="s">
        <v>763</v>
      </c>
      <c r="G222" s="421">
        <v>271.20655319429773</v>
      </c>
      <c r="H222" s="421">
        <v>1911.4919665885109</v>
      </c>
      <c r="I222" s="422">
        <v>2182.6985197828085</v>
      </c>
      <c r="J222" s="421">
        <v>4318.25</v>
      </c>
      <c r="K222" s="423">
        <v>6500.9485197828089</v>
      </c>
    </row>
    <row r="223" spans="1:11" ht="18" hidden="1">
      <c r="A223" s="420" t="s">
        <v>1239</v>
      </c>
      <c r="B223" s="420" t="s">
        <v>1098</v>
      </c>
      <c r="C223" s="420" t="s">
        <v>825</v>
      </c>
      <c r="D223" s="420" t="s">
        <v>713</v>
      </c>
      <c r="E223" s="420" t="s">
        <v>1240</v>
      </c>
      <c r="F223" s="420" t="s">
        <v>763</v>
      </c>
      <c r="G223" s="421">
        <v>4993.6903301375833</v>
      </c>
      <c r="H223" s="421">
        <v>2903.1571340848714</v>
      </c>
      <c r="I223" s="422">
        <v>7896.8474642224546</v>
      </c>
      <c r="J223" s="421">
        <v>4318.25</v>
      </c>
      <c r="K223" s="423">
        <v>12215.097464222454</v>
      </c>
    </row>
    <row r="224" spans="1:11" ht="18" hidden="1">
      <c r="A224" s="420" t="s">
        <v>1241</v>
      </c>
      <c r="B224" s="420" t="s">
        <v>1098</v>
      </c>
      <c r="C224" s="420" t="s">
        <v>825</v>
      </c>
      <c r="D224" s="420" t="s">
        <v>713</v>
      </c>
      <c r="E224" s="420" t="s">
        <v>1242</v>
      </c>
      <c r="F224" s="420" t="s">
        <v>742</v>
      </c>
      <c r="G224" s="421">
        <v>4505.7451117861046</v>
      </c>
      <c r="H224" s="421">
        <v>1005.8896701754022</v>
      </c>
      <c r="I224" s="422">
        <v>5511.6347819615066</v>
      </c>
      <c r="J224" s="421">
        <v>4318.25</v>
      </c>
      <c r="K224" s="423">
        <v>9829.8847819615075</v>
      </c>
    </row>
    <row r="225" spans="1:11" ht="18" hidden="1">
      <c r="A225" s="420" t="s">
        <v>1243</v>
      </c>
      <c r="B225" s="420" t="s">
        <v>1098</v>
      </c>
      <c r="C225" s="420" t="s">
        <v>1244</v>
      </c>
      <c r="D225" s="420" t="s">
        <v>713</v>
      </c>
      <c r="E225" s="420" t="s">
        <v>1245</v>
      </c>
      <c r="F225" s="420" t="s">
        <v>763</v>
      </c>
      <c r="G225" s="421">
        <v>6313.4740793860601</v>
      </c>
      <c r="H225" s="421">
        <v>1056.0996825042103</v>
      </c>
      <c r="I225" s="422">
        <v>7369.5737618902704</v>
      </c>
      <c r="J225" s="421">
        <v>4318.25</v>
      </c>
      <c r="K225" s="423">
        <v>11687.823761890271</v>
      </c>
    </row>
    <row r="226" spans="1:11" ht="18" hidden="1">
      <c r="A226" s="420" t="s">
        <v>1246</v>
      </c>
      <c r="B226" s="420" t="s">
        <v>1098</v>
      </c>
      <c r="C226" s="420" t="s">
        <v>856</v>
      </c>
      <c r="D226" s="420" t="s">
        <v>713</v>
      </c>
      <c r="E226" s="420" t="s">
        <v>1247</v>
      </c>
      <c r="F226" s="420" t="s">
        <v>742</v>
      </c>
      <c r="G226" s="421">
        <v>3633.5408727860813</v>
      </c>
      <c r="H226" s="421">
        <v>675.72287006590545</v>
      </c>
      <c r="I226" s="422">
        <v>4309.2637428519865</v>
      </c>
      <c r="J226" s="421">
        <v>4318.25</v>
      </c>
      <c r="K226" s="423">
        <v>8627.5137428519865</v>
      </c>
    </row>
    <row r="227" spans="1:11" ht="18" hidden="1">
      <c r="A227" s="420" t="s">
        <v>1248</v>
      </c>
      <c r="B227" s="420" t="s">
        <v>1098</v>
      </c>
      <c r="C227" s="420" t="s">
        <v>789</v>
      </c>
      <c r="D227" s="420" t="s">
        <v>713</v>
      </c>
      <c r="E227" s="420" t="s">
        <v>1249</v>
      </c>
      <c r="F227" s="420" t="s">
        <v>720</v>
      </c>
      <c r="G227" s="421">
        <v>3276.0282047180353</v>
      </c>
      <c r="H227" s="421">
        <v>1020.2815551860615</v>
      </c>
      <c r="I227" s="422">
        <v>4296.3097599040966</v>
      </c>
      <c r="J227" s="421">
        <v>4318.25</v>
      </c>
      <c r="K227" s="423">
        <v>8614.5597599040957</v>
      </c>
    </row>
    <row r="228" spans="1:11" ht="18" hidden="1">
      <c r="A228" s="420" t="s">
        <v>1250</v>
      </c>
      <c r="B228" s="420" t="s">
        <v>1098</v>
      </c>
      <c r="C228" s="420" t="s">
        <v>789</v>
      </c>
      <c r="D228" s="420" t="s">
        <v>713</v>
      </c>
      <c r="E228" s="420" t="s">
        <v>1251</v>
      </c>
      <c r="F228" s="420" t="s">
        <v>720</v>
      </c>
      <c r="G228" s="421">
        <v>0</v>
      </c>
      <c r="H228" s="421">
        <v>0</v>
      </c>
      <c r="I228" s="422">
        <v>0</v>
      </c>
      <c r="J228" s="421">
        <v>4318.25</v>
      </c>
      <c r="K228" s="423">
        <v>4318.25</v>
      </c>
    </row>
    <row r="229" spans="1:11" ht="18" hidden="1">
      <c r="A229" s="420" t="s">
        <v>1252</v>
      </c>
      <c r="B229" s="420" t="s">
        <v>1098</v>
      </c>
      <c r="C229" s="420" t="s">
        <v>792</v>
      </c>
      <c r="D229" s="420" t="s">
        <v>713</v>
      </c>
      <c r="E229" s="420" t="s">
        <v>1253</v>
      </c>
      <c r="F229" s="420" t="s">
        <v>813</v>
      </c>
      <c r="G229" s="421">
        <v>20074.32005743646</v>
      </c>
      <c r="H229" s="421">
        <v>4850.5206874483838</v>
      </c>
      <c r="I229" s="422">
        <v>24924.840744884845</v>
      </c>
      <c r="J229" s="421">
        <v>4318.25</v>
      </c>
      <c r="K229" s="423">
        <v>29243.090744884845</v>
      </c>
    </row>
    <row r="230" spans="1:11" ht="18" hidden="1">
      <c r="A230" s="420" t="s">
        <v>1254</v>
      </c>
      <c r="B230" s="420" t="s">
        <v>1098</v>
      </c>
      <c r="C230" s="420" t="s">
        <v>792</v>
      </c>
      <c r="D230" s="420" t="s">
        <v>713</v>
      </c>
      <c r="E230" s="420" t="s">
        <v>1255</v>
      </c>
      <c r="F230" s="420" t="s">
        <v>752</v>
      </c>
      <c r="G230" s="421">
        <v>10349.838780714525</v>
      </c>
      <c r="H230" s="421">
        <v>7116.8345029374341</v>
      </c>
      <c r="I230" s="422">
        <v>17466.673283651959</v>
      </c>
      <c r="J230" s="421">
        <v>4318.25</v>
      </c>
      <c r="K230" s="423">
        <v>21784.923283651959</v>
      </c>
    </row>
    <row r="231" spans="1:11" ht="18" hidden="1">
      <c r="A231" s="420" t="s">
        <v>1256</v>
      </c>
      <c r="B231" s="420" t="s">
        <v>1098</v>
      </c>
      <c r="C231" s="420" t="s">
        <v>792</v>
      </c>
      <c r="D231" s="420" t="s">
        <v>713</v>
      </c>
      <c r="E231" s="420" t="s">
        <v>1257</v>
      </c>
      <c r="F231" s="420" t="s">
        <v>742</v>
      </c>
      <c r="G231" s="421">
        <v>5267.7981940519867</v>
      </c>
      <c r="H231" s="421">
        <v>9906.4142816319873</v>
      </c>
      <c r="I231" s="422">
        <v>15174.212475683973</v>
      </c>
      <c r="J231" s="421">
        <v>4318.25</v>
      </c>
      <c r="K231" s="423">
        <v>19492.462475683973</v>
      </c>
    </row>
    <row r="232" spans="1:11" ht="18" hidden="1">
      <c r="A232" s="420" t="s">
        <v>1258</v>
      </c>
      <c r="B232" s="420" t="s">
        <v>1098</v>
      </c>
      <c r="C232" s="420" t="s">
        <v>792</v>
      </c>
      <c r="D232" s="420" t="s">
        <v>713</v>
      </c>
      <c r="E232" s="420" t="s">
        <v>1259</v>
      </c>
      <c r="F232" s="420" t="s">
        <v>752</v>
      </c>
      <c r="G232" s="421">
        <v>9519.5481527383963</v>
      </c>
      <c r="H232" s="421">
        <v>2460.4121947357075</v>
      </c>
      <c r="I232" s="422">
        <v>11979.960347474103</v>
      </c>
      <c r="J232" s="421">
        <v>4318.25</v>
      </c>
      <c r="K232" s="423">
        <v>16298.210347474103</v>
      </c>
    </row>
    <row r="233" spans="1:11" ht="18" hidden="1">
      <c r="A233" s="420" t="s">
        <v>1260</v>
      </c>
      <c r="B233" s="420" t="s">
        <v>1098</v>
      </c>
      <c r="C233" s="420" t="s">
        <v>865</v>
      </c>
      <c r="D233" s="420" t="s">
        <v>713</v>
      </c>
      <c r="E233" s="420" t="s">
        <v>1261</v>
      </c>
      <c r="F233" s="420" t="s">
        <v>742</v>
      </c>
      <c r="G233" s="421">
        <v>22259.616654444653</v>
      </c>
      <c r="H233" s="421">
        <v>4564.5765349897556</v>
      </c>
      <c r="I233" s="422">
        <v>26824.193189434409</v>
      </c>
      <c r="J233" s="421">
        <v>4318.25</v>
      </c>
      <c r="K233" s="423">
        <v>31142.443189434409</v>
      </c>
    </row>
    <row r="234" spans="1:11" ht="18" hidden="1">
      <c r="A234" s="420" t="s">
        <v>1262</v>
      </c>
      <c r="B234" s="420" t="s">
        <v>1098</v>
      </c>
      <c r="C234" s="420" t="s">
        <v>865</v>
      </c>
      <c r="D234" s="420" t="s">
        <v>713</v>
      </c>
      <c r="E234" s="420" t="s">
        <v>1263</v>
      </c>
      <c r="F234" s="420" t="s">
        <v>763</v>
      </c>
      <c r="G234" s="421">
        <v>17021.537768575094</v>
      </c>
      <c r="H234" s="421">
        <v>5967.9086428159135</v>
      </c>
      <c r="I234" s="422">
        <v>22989.446411391007</v>
      </c>
      <c r="J234" s="421">
        <v>4318.25</v>
      </c>
      <c r="K234" s="423">
        <v>27307.696411391007</v>
      </c>
    </row>
    <row r="235" spans="1:11" ht="18" hidden="1">
      <c r="A235" s="420" t="s">
        <v>1264</v>
      </c>
      <c r="B235" s="420" t="s">
        <v>1098</v>
      </c>
      <c r="C235" s="420" t="s">
        <v>1265</v>
      </c>
      <c r="D235" s="420" t="s">
        <v>756</v>
      </c>
      <c r="E235" s="420" t="s">
        <v>1266</v>
      </c>
      <c r="F235" s="420" t="s">
        <v>742</v>
      </c>
      <c r="G235" s="421">
        <v>7687.553652642574</v>
      </c>
      <c r="H235" s="421">
        <v>0</v>
      </c>
      <c r="I235" s="422">
        <v>7687.553652642574</v>
      </c>
      <c r="J235" s="421">
        <v>4318.25</v>
      </c>
      <c r="K235" s="423">
        <v>12005.803652642575</v>
      </c>
    </row>
    <row r="236" spans="1:11" ht="18" hidden="1">
      <c r="A236" s="420" t="s">
        <v>1267</v>
      </c>
      <c r="B236" s="420" t="s">
        <v>1098</v>
      </c>
      <c r="C236" s="420" t="s">
        <v>1265</v>
      </c>
      <c r="D236" s="420" t="s">
        <v>756</v>
      </c>
      <c r="E236" s="420" t="s">
        <v>1268</v>
      </c>
      <c r="F236" s="420" t="s">
        <v>752</v>
      </c>
      <c r="G236" s="421">
        <v>0</v>
      </c>
      <c r="H236" s="421">
        <v>0</v>
      </c>
      <c r="I236" s="422">
        <v>0</v>
      </c>
      <c r="J236" s="421">
        <v>4318.25</v>
      </c>
      <c r="K236" s="423">
        <v>4318.25</v>
      </c>
    </row>
    <row r="237" spans="1:11" ht="18" hidden="1">
      <c r="A237" s="420" t="s">
        <v>1269</v>
      </c>
      <c r="B237" s="420" t="s">
        <v>1098</v>
      </c>
      <c r="C237" s="420" t="s">
        <v>1270</v>
      </c>
      <c r="D237" s="420" t="s">
        <v>756</v>
      </c>
      <c r="E237" s="420" t="s">
        <v>1271</v>
      </c>
      <c r="F237" s="420" t="s">
        <v>813</v>
      </c>
      <c r="G237" s="421">
        <v>528.74010266173832</v>
      </c>
      <c r="H237" s="421">
        <v>213.0219267971853</v>
      </c>
      <c r="I237" s="422">
        <v>741.76202945892362</v>
      </c>
      <c r="J237" s="421">
        <v>4318.25</v>
      </c>
      <c r="K237" s="423">
        <v>5060.0120294589233</v>
      </c>
    </row>
    <row r="238" spans="1:11" ht="18" hidden="1">
      <c r="A238" s="420" t="s">
        <v>1272</v>
      </c>
      <c r="B238" s="420" t="s">
        <v>1098</v>
      </c>
      <c r="C238" s="420" t="s">
        <v>755</v>
      </c>
      <c r="D238" s="420" t="s">
        <v>756</v>
      </c>
      <c r="E238" s="420" t="s">
        <v>1273</v>
      </c>
      <c r="F238" s="420" t="s">
        <v>742</v>
      </c>
      <c r="G238" s="421">
        <v>538.80452377044833</v>
      </c>
      <c r="H238" s="421">
        <v>203.33314267544199</v>
      </c>
      <c r="I238" s="422">
        <v>742.13766644589032</v>
      </c>
      <c r="J238" s="421">
        <v>4318.25</v>
      </c>
      <c r="K238" s="423">
        <v>5060.3876664458903</v>
      </c>
    </row>
    <row r="239" spans="1:11" ht="18" hidden="1">
      <c r="A239" s="420" t="s">
        <v>1274</v>
      </c>
      <c r="B239" s="420" t="s">
        <v>1098</v>
      </c>
      <c r="C239" s="420" t="s">
        <v>755</v>
      </c>
      <c r="D239" s="420" t="s">
        <v>756</v>
      </c>
      <c r="E239" s="420" t="s">
        <v>1275</v>
      </c>
      <c r="F239" s="420" t="s">
        <v>752</v>
      </c>
      <c r="G239" s="421">
        <v>0</v>
      </c>
      <c r="H239" s="421">
        <v>213.0219267971853</v>
      </c>
      <c r="I239" s="422">
        <v>213.0219267971853</v>
      </c>
      <c r="J239" s="421">
        <v>4318.25</v>
      </c>
      <c r="K239" s="423">
        <v>4531.2719267971852</v>
      </c>
    </row>
    <row r="240" spans="1:11" ht="18" hidden="1">
      <c r="A240" s="420" t="s">
        <v>1276</v>
      </c>
      <c r="B240" s="420" t="s">
        <v>1098</v>
      </c>
      <c r="C240" s="420" t="s">
        <v>1277</v>
      </c>
      <c r="D240" s="420" t="s">
        <v>756</v>
      </c>
      <c r="E240" s="420" t="s">
        <v>1278</v>
      </c>
      <c r="F240" s="420" t="s">
        <v>720</v>
      </c>
      <c r="G240" s="421">
        <v>8121.7489695712793</v>
      </c>
      <c r="H240" s="421">
        <v>209.59263926560598</v>
      </c>
      <c r="I240" s="422">
        <v>8331.3416088368849</v>
      </c>
      <c r="J240" s="421">
        <v>4318.25</v>
      </c>
      <c r="K240" s="423">
        <v>12649.591608836885</v>
      </c>
    </row>
    <row r="241" spans="1:11" ht="18" hidden="1">
      <c r="A241" s="420" t="s">
        <v>1279</v>
      </c>
      <c r="B241" s="420" t="s">
        <v>1098</v>
      </c>
      <c r="C241" s="420" t="s">
        <v>773</v>
      </c>
      <c r="D241" s="420" t="s">
        <v>727</v>
      </c>
      <c r="E241" s="420" t="s">
        <v>1280</v>
      </c>
      <c r="F241" s="420" t="s">
        <v>813</v>
      </c>
      <c r="G241" s="421">
        <v>4787.0938209846117</v>
      </c>
      <c r="H241" s="421">
        <v>0</v>
      </c>
      <c r="I241" s="422">
        <v>4787.0938209846117</v>
      </c>
      <c r="J241" s="421">
        <v>4318.25</v>
      </c>
      <c r="K241" s="423">
        <v>9105.3438209846117</v>
      </c>
    </row>
    <row r="242" spans="1:11" ht="18" hidden="1">
      <c r="A242" s="420" t="s">
        <v>1281</v>
      </c>
      <c r="B242" s="420" t="s">
        <v>1098</v>
      </c>
      <c r="C242" s="420" t="s">
        <v>773</v>
      </c>
      <c r="D242" s="420" t="s">
        <v>727</v>
      </c>
      <c r="E242" s="420" t="s">
        <v>1282</v>
      </c>
      <c r="F242" s="420" t="s">
        <v>742</v>
      </c>
      <c r="G242" s="421">
        <v>0</v>
      </c>
      <c r="H242" s="421">
        <v>1301.0622582516769</v>
      </c>
      <c r="I242" s="422">
        <v>1301.0622582516769</v>
      </c>
      <c r="J242" s="421">
        <v>4318.25</v>
      </c>
      <c r="K242" s="423">
        <v>5619.3122582516771</v>
      </c>
    </row>
    <row r="243" spans="1:11" ht="18" hidden="1">
      <c r="A243" s="420" t="s">
        <v>1283</v>
      </c>
      <c r="B243" s="420" t="s">
        <v>1098</v>
      </c>
      <c r="C243" s="420" t="s">
        <v>1284</v>
      </c>
      <c r="D243" s="420" t="s">
        <v>727</v>
      </c>
      <c r="E243" s="420" t="s">
        <v>1285</v>
      </c>
      <c r="F243" s="420" t="s">
        <v>742</v>
      </c>
      <c r="G243" s="421">
        <v>778.02761405520323</v>
      </c>
      <c r="H243" s="421">
        <v>892.37202635550761</v>
      </c>
      <c r="I243" s="422">
        <v>1670.3996404107108</v>
      </c>
      <c r="J243" s="421">
        <v>4318.25</v>
      </c>
      <c r="K243" s="423">
        <v>5988.6496404107111</v>
      </c>
    </row>
    <row r="244" spans="1:11" ht="18" hidden="1">
      <c r="A244" s="420" t="s">
        <v>1286</v>
      </c>
      <c r="B244" s="420" t="s">
        <v>1098</v>
      </c>
      <c r="C244" s="420" t="s">
        <v>1287</v>
      </c>
      <c r="D244" s="420" t="s">
        <v>727</v>
      </c>
      <c r="E244" s="420" t="s">
        <v>1288</v>
      </c>
      <c r="F244" s="420" t="s">
        <v>813</v>
      </c>
      <c r="G244" s="421">
        <v>1135.2948022158653</v>
      </c>
      <c r="H244" s="421">
        <v>5082.6834130414454</v>
      </c>
      <c r="I244" s="422">
        <v>6217.9782152573107</v>
      </c>
      <c r="J244" s="421">
        <v>4318.25</v>
      </c>
      <c r="K244" s="423">
        <v>10536.22821525731</v>
      </c>
    </row>
    <row r="245" spans="1:11" ht="18" hidden="1">
      <c r="A245" s="420" t="s">
        <v>1289</v>
      </c>
      <c r="B245" s="420" t="s">
        <v>1098</v>
      </c>
      <c r="C245" s="420" t="s">
        <v>1287</v>
      </c>
      <c r="D245" s="420" t="s">
        <v>727</v>
      </c>
      <c r="E245" s="420" t="s">
        <v>1290</v>
      </c>
      <c r="F245" s="420" t="s">
        <v>742</v>
      </c>
      <c r="G245" s="421">
        <v>0</v>
      </c>
      <c r="H245" s="421">
        <v>395.88423479588198</v>
      </c>
      <c r="I245" s="422">
        <v>395.88423479588198</v>
      </c>
      <c r="J245" s="421">
        <v>4318.25</v>
      </c>
      <c r="K245" s="423">
        <v>4714.1342347958816</v>
      </c>
    </row>
    <row r="246" spans="1:11" ht="18" hidden="1">
      <c r="A246" s="420" t="s">
        <v>1291</v>
      </c>
      <c r="B246" s="420" t="s">
        <v>1098</v>
      </c>
      <c r="C246" s="420" t="s">
        <v>1292</v>
      </c>
      <c r="D246" s="420" t="s">
        <v>727</v>
      </c>
      <c r="E246" s="420" t="s">
        <v>1293</v>
      </c>
      <c r="F246" s="420" t="s">
        <v>742</v>
      </c>
      <c r="G246" s="421">
        <v>710.43520396707936</v>
      </c>
      <c r="H246" s="421">
        <v>4333.9456654784353</v>
      </c>
      <c r="I246" s="422">
        <v>5044.3808694455147</v>
      </c>
      <c r="J246" s="421">
        <v>4318.25</v>
      </c>
      <c r="K246" s="423">
        <v>9362.6308694455147</v>
      </c>
    </row>
    <row r="247" spans="1:11" ht="18" hidden="1">
      <c r="A247" s="420" t="s">
        <v>1294</v>
      </c>
      <c r="B247" s="420" t="s">
        <v>1098</v>
      </c>
      <c r="C247" s="420" t="s">
        <v>1292</v>
      </c>
      <c r="D247" s="420" t="s">
        <v>727</v>
      </c>
      <c r="E247" s="420" t="s">
        <v>1295</v>
      </c>
      <c r="F247" s="420" t="s">
        <v>742</v>
      </c>
      <c r="G247" s="421">
        <v>1211.0937651938152</v>
      </c>
      <c r="H247" s="421">
        <v>1686.5032038345246</v>
      </c>
      <c r="I247" s="422">
        <v>2897.59696902834</v>
      </c>
      <c r="J247" s="421">
        <v>4318.25</v>
      </c>
      <c r="K247" s="423">
        <v>7215.84696902834</v>
      </c>
    </row>
    <row r="248" spans="1:11" ht="18" hidden="1">
      <c r="A248" s="420" t="s">
        <v>1296</v>
      </c>
      <c r="B248" s="420" t="s">
        <v>1098</v>
      </c>
      <c r="C248" s="420" t="s">
        <v>1292</v>
      </c>
      <c r="D248" s="420" t="s">
        <v>727</v>
      </c>
      <c r="E248" s="420" t="s">
        <v>1297</v>
      </c>
      <c r="F248" s="420" t="s">
        <v>763</v>
      </c>
      <c r="G248" s="421">
        <v>0</v>
      </c>
      <c r="H248" s="421">
        <v>0</v>
      </c>
      <c r="I248" s="422">
        <v>0</v>
      </c>
      <c r="J248" s="421">
        <v>4318.25</v>
      </c>
      <c r="K248" s="423">
        <v>4318.25</v>
      </c>
    </row>
    <row r="249" spans="1:11" ht="18" hidden="1">
      <c r="A249" s="420" t="s">
        <v>1298</v>
      </c>
      <c r="B249" s="420" t="s">
        <v>1098</v>
      </c>
      <c r="C249" s="420" t="s">
        <v>837</v>
      </c>
      <c r="D249" s="420" t="s">
        <v>727</v>
      </c>
      <c r="E249" s="420" t="s">
        <v>1299</v>
      </c>
      <c r="F249" s="420" t="s">
        <v>813</v>
      </c>
      <c r="G249" s="421">
        <v>17363.328378447</v>
      </c>
      <c r="H249" s="421">
        <v>355.83756293155011</v>
      </c>
      <c r="I249" s="422">
        <v>17719.165941378549</v>
      </c>
      <c r="J249" s="421">
        <v>4318.25</v>
      </c>
      <c r="K249" s="423">
        <v>22037.415941378549</v>
      </c>
    </row>
    <row r="250" spans="1:11" ht="18" hidden="1">
      <c r="A250" s="420" t="s">
        <v>1300</v>
      </c>
      <c r="B250" s="420" t="s">
        <v>1098</v>
      </c>
      <c r="C250" s="420" t="s">
        <v>837</v>
      </c>
      <c r="D250" s="420" t="s">
        <v>727</v>
      </c>
      <c r="E250" s="420" t="s">
        <v>1301</v>
      </c>
      <c r="F250" s="420" t="s">
        <v>763</v>
      </c>
      <c r="G250" s="421">
        <v>11681.957647238363</v>
      </c>
      <c r="H250" s="421">
        <v>0</v>
      </c>
      <c r="I250" s="422">
        <v>11681.957647238363</v>
      </c>
      <c r="J250" s="421">
        <v>4318.25</v>
      </c>
      <c r="K250" s="423">
        <v>16000.207647238363</v>
      </c>
    </row>
    <row r="251" spans="1:11" ht="18" hidden="1">
      <c r="A251" s="420" t="s">
        <v>1302</v>
      </c>
      <c r="B251" s="420" t="s">
        <v>1098</v>
      </c>
      <c r="C251" s="420" t="s">
        <v>1303</v>
      </c>
      <c r="D251" s="420" t="s">
        <v>727</v>
      </c>
      <c r="E251" s="420" t="s">
        <v>1304</v>
      </c>
      <c r="F251" s="420" t="s">
        <v>720</v>
      </c>
      <c r="G251" s="421">
        <v>18774.002013293488</v>
      </c>
      <c r="H251" s="421">
        <v>0</v>
      </c>
      <c r="I251" s="422">
        <v>18774.002013293488</v>
      </c>
      <c r="J251" s="421">
        <v>4318.25</v>
      </c>
      <c r="K251" s="423">
        <v>23092.252013293488</v>
      </c>
    </row>
    <row r="252" spans="1:11" ht="18" hidden="1">
      <c r="A252" s="420" t="s">
        <v>1305</v>
      </c>
      <c r="B252" s="420" t="s">
        <v>1098</v>
      </c>
      <c r="C252" s="420" t="s">
        <v>1303</v>
      </c>
      <c r="D252" s="420" t="s">
        <v>727</v>
      </c>
      <c r="E252" s="420" t="s">
        <v>1306</v>
      </c>
      <c r="F252" s="420" t="s">
        <v>742</v>
      </c>
      <c r="G252" s="421">
        <v>3052.7297790649982</v>
      </c>
      <c r="H252" s="421">
        <v>387.58067897659771</v>
      </c>
      <c r="I252" s="422">
        <v>3440.3104580415957</v>
      </c>
      <c r="J252" s="421">
        <v>4318.25</v>
      </c>
      <c r="K252" s="423">
        <v>7758.5604580415957</v>
      </c>
    </row>
    <row r="253" spans="1:11" ht="18" hidden="1">
      <c r="A253" s="420" t="s">
        <v>1307</v>
      </c>
      <c r="B253" s="420" t="s">
        <v>1098</v>
      </c>
      <c r="C253" s="420" t="s">
        <v>1308</v>
      </c>
      <c r="D253" s="420" t="s">
        <v>727</v>
      </c>
      <c r="E253" s="420" t="s">
        <v>1309</v>
      </c>
      <c r="F253" s="420" t="s">
        <v>813</v>
      </c>
      <c r="G253" s="421">
        <v>21006.888706378682</v>
      </c>
      <c r="H253" s="421">
        <v>747.09423344221307</v>
      </c>
      <c r="I253" s="422">
        <v>21753.982939820897</v>
      </c>
      <c r="J253" s="421">
        <v>4318.25</v>
      </c>
      <c r="K253" s="423">
        <v>26072.232939820897</v>
      </c>
    </row>
    <row r="254" spans="1:11" ht="18" hidden="1">
      <c r="A254" s="420" t="s">
        <v>1310</v>
      </c>
      <c r="B254" s="420" t="s">
        <v>1098</v>
      </c>
      <c r="C254" s="420" t="s">
        <v>1308</v>
      </c>
      <c r="D254" s="420" t="s">
        <v>727</v>
      </c>
      <c r="E254" s="420" t="s">
        <v>1311</v>
      </c>
      <c r="F254" s="420" t="s">
        <v>720</v>
      </c>
      <c r="G254" s="421">
        <v>5193.7106923121355</v>
      </c>
      <c r="H254" s="421">
        <v>362.01354217895948</v>
      </c>
      <c r="I254" s="422">
        <v>5555.7242344910946</v>
      </c>
      <c r="J254" s="421">
        <v>4318.25</v>
      </c>
      <c r="K254" s="423">
        <v>9873.9742344910956</v>
      </c>
    </row>
    <row r="255" spans="1:11" ht="18" hidden="1">
      <c r="A255" s="420" t="s">
        <v>1312</v>
      </c>
      <c r="B255" s="420" t="s">
        <v>1098</v>
      </c>
      <c r="C255" s="420" t="s">
        <v>1308</v>
      </c>
      <c r="D255" s="420" t="s">
        <v>727</v>
      </c>
      <c r="E255" s="420" t="s">
        <v>1313</v>
      </c>
      <c r="F255" s="420" t="s">
        <v>720</v>
      </c>
      <c r="G255" s="421">
        <v>2339.7521131834924</v>
      </c>
      <c r="H255" s="421">
        <v>392.36797657535141</v>
      </c>
      <c r="I255" s="422">
        <v>2732.1200897588437</v>
      </c>
      <c r="J255" s="421">
        <v>4318.25</v>
      </c>
      <c r="K255" s="423">
        <v>7050.3700897588442</v>
      </c>
    </row>
    <row r="256" spans="1:11" ht="18" hidden="1">
      <c r="A256" s="420" t="s">
        <v>1314</v>
      </c>
      <c r="B256" s="420" t="s">
        <v>1098</v>
      </c>
      <c r="C256" s="420" t="s">
        <v>1308</v>
      </c>
      <c r="D256" s="420" t="s">
        <v>727</v>
      </c>
      <c r="E256" s="420" t="s">
        <v>1315</v>
      </c>
      <c r="F256" s="420" t="s">
        <v>813</v>
      </c>
      <c r="G256" s="421">
        <v>1419.5296398146631</v>
      </c>
      <c r="H256" s="421">
        <v>388.36432453717254</v>
      </c>
      <c r="I256" s="422">
        <v>1807.8939643518356</v>
      </c>
      <c r="J256" s="421">
        <v>4318.25</v>
      </c>
      <c r="K256" s="423">
        <v>6126.1439643518352</v>
      </c>
    </row>
    <row r="257" spans="1:11" ht="18" hidden="1">
      <c r="A257" s="420" t="s">
        <v>1316</v>
      </c>
      <c r="B257" s="420" t="s">
        <v>1098</v>
      </c>
      <c r="C257" s="420" t="s">
        <v>761</v>
      </c>
      <c r="D257" s="420" t="s">
        <v>727</v>
      </c>
      <c r="E257" s="420" t="s">
        <v>1317</v>
      </c>
      <c r="F257" s="420" t="s">
        <v>763</v>
      </c>
      <c r="G257" s="421">
        <v>3274.020374687746</v>
      </c>
      <c r="H257" s="421">
        <v>0</v>
      </c>
      <c r="I257" s="422">
        <v>3274.020374687746</v>
      </c>
      <c r="J257" s="421">
        <v>4318.25</v>
      </c>
      <c r="K257" s="423">
        <v>7592.270374687746</v>
      </c>
    </row>
    <row r="258" spans="1:11" ht="18" hidden="1">
      <c r="A258" s="420" t="s">
        <v>1318</v>
      </c>
      <c r="B258" s="420" t="s">
        <v>1098</v>
      </c>
      <c r="C258" s="420" t="s">
        <v>761</v>
      </c>
      <c r="D258" s="420" t="s">
        <v>727</v>
      </c>
      <c r="E258" s="420" t="s">
        <v>1319</v>
      </c>
      <c r="F258" s="420" t="s">
        <v>763</v>
      </c>
      <c r="G258" s="421">
        <v>0</v>
      </c>
      <c r="H258" s="421">
        <v>962.38738023216524</v>
      </c>
      <c r="I258" s="422">
        <v>962.38738023216524</v>
      </c>
      <c r="J258" s="421">
        <v>4318.25</v>
      </c>
      <c r="K258" s="423">
        <v>5280.637380232165</v>
      </c>
    </row>
    <row r="259" spans="1:11" ht="18" hidden="1">
      <c r="A259" s="420" t="s">
        <v>1320</v>
      </c>
      <c r="B259" s="420" t="s">
        <v>1098</v>
      </c>
      <c r="C259" s="420" t="s">
        <v>840</v>
      </c>
      <c r="D259" s="420" t="s">
        <v>727</v>
      </c>
      <c r="E259" s="420" t="s">
        <v>1321</v>
      </c>
      <c r="F259" s="420" t="s">
        <v>720</v>
      </c>
      <c r="G259" s="421">
        <v>8164.1876751835607</v>
      </c>
      <c r="H259" s="421">
        <v>380.43561364392008</v>
      </c>
      <c r="I259" s="422">
        <v>8544.6232888274808</v>
      </c>
      <c r="J259" s="421">
        <v>4318.25</v>
      </c>
      <c r="K259" s="423">
        <v>12862.873288827481</v>
      </c>
    </row>
    <row r="260" spans="1:11" ht="18" hidden="1">
      <c r="A260" s="420" t="s">
        <v>1322</v>
      </c>
      <c r="B260" s="420" t="s">
        <v>1098</v>
      </c>
      <c r="C260" s="420" t="s">
        <v>840</v>
      </c>
      <c r="D260" s="420" t="s">
        <v>727</v>
      </c>
      <c r="E260" s="420" t="s">
        <v>1323</v>
      </c>
      <c r="F260" s="420" t="s">
        <v>813</v>
      </c>
      <c r="G260" s="421">
        <v>7519.3403566501784</v>
      </c>
      <c r="H260" s="421">
        <v>738.1514240910908</v>
      </c>
      <c r="I260" s="422">
        <v>8257.4917807412694</v>
      </c>
      <c r="J260" s="421">
        <v>4318.25</v>
      </c>
      <c r="K260" s="423">
        <v>12575.741780741269</v>
      </c>
    </row>
    <row r="261" spans="1:11" ht="18" hidden="1">
      <c r="A261" s="420" t="s">
        <v>1324</v>
      </c>
      <c r="B261" s="420" t="s">
        <v>1098</v>
      </c>
      <c r="C261" s="420" t="s">
        <v>840</v>
      </c>
      <c r="D261" s="420" t="s">
        <v>727</v>
      </c>
      <c r="E261" s="420" t="s">
        <v>1325</v>
      </c>
      <c r="F261" s="420" t="s">
        <v>763</v>
      </c>
      <c r="G261" s="421">
        <v>0</v>
      </c>
      <c r="H261" s="421">
        <v>0</v>
      </c>
      <c r="I261" s="422">
        <v>0</v>
      </c>
      <c r="J261" s="421">
        <v>4318.25</v>
      </c>
      <c r="K261" s="423">
        <v>4318.25</v>
      </c>
    </row>
    <row r="262" spans="1:11" ht="18" hidden="1">
      <c r="A262" s="420" t="s">
        <v>1326</v>
      </c>
      <c r="B262" s="420" t="s">
        <v>1098</v>
      </c>
      <c r="C262" s="420" t="s">
        <v>943</v>
      </c>
      <c r="D262" s="420" t="s">
        <v>727</v>
      </c>
      <c r="E262" s="420" t="s">
        <v>1327</v>
      </c>
      <c r="F262" s="420" t="s">
        <v>742</v>
      </c>
      <c r="G262" s="421">
        <v>1262.366719974531</v>
      </c>
      <c r="H262" s="421">
        <v>1903.9570491226259</v>
      </c>
      <c r="I262" s="422">
        <v>3166.3237690971569</v>
      </c>
      <c r="J262" s="421">
        <v>4318.25</v>
      </c>
      <c r="K262" s="423">
        <v>7484.5737690971564</v>
      </c>
    </row>
    <row r="263" spans="1:11" ht="18" hidden="1">
      <c r="A263" s="420" t="s">
        <v>1328</v>
      </c>
      <c r="B263" s="420" t="s">
        <v>1098</v>
      </c>
      <c r="C263" s="420" t="s">
        <v>962</v>
      </c>
      <c r="D263" s="420" t="s">
        <v>727</v>
      </c>
      <c r="E263" s="420" t="s">
        <v>1329</v>
      </c>
      <c r="F263" s="420" t="s">
        <v>742</v>
      </c>
      <c r="G263" s="421">
        <v>3287.2223577387867</v>
      </c>
      <c r="H263" s="421">
        <v>2283.9758325417361</v>
      </c>
      <c r="I263" s="422">
        <v>5571.1981902805228</v>
      </c>
      <c r="J263" s="421">
        <v>4318.25</v>
      </c>
      <c r="K263" s="423">
        <v>9889.4481902805237</v>
      </c>
    </row>
    <row r="264" spans="1:11" ht="18" hidden="1">
      <c r="A264" s="420" t="s">
        <v>1330</v>
      </c>
      <c r="B264" s="420" t="s">
        <v>1098</v>
      </c>
      <c r="C264" s="420" t="s">
        <v>962</v>
      </c>
      <c r="D264" s="420" t="s">
        <v>727</v>
      </c>
      <c r="E264" s="420" t="s">
        <v>1331</v>
      </c>
      <c r="F264" s="420" t="s">
        <v>763</v>
      </c>
      <c r="G264" s="421">
        <v>1845.054401223988</v>
      </c>
      <c r="H264" s="421">
        <v>1787.2450532341809</v>
      </c>
      <c r="I264" s="422">
        <v>3632.2994544581688</v>
      </c>
      <c r="J264" s="421">
        <v>4318.25</v>
      </c>
      <c r="K264" s="423">
        <v>7950.5494544581688</v>
      </c>
    </row>
    <row r="265" spans="1:11" ht="18" hidden="1">
      <c r="A265" s="420" t="s">
        <v>1332</v>
      </c>
      <c r="B265" s="420" t="s">
        <v>1098</v>
      </c>
      <c r="C265" s="420" t="s">
        <v>881</v>
      </c>
      <c r="D265" s="420" t="s">
        <v>727</v>
      </c>
      <c r="E265" s="420" t="s">
        <v>1333</v>
      </c>
      <c r="F265" s="420" t="s">
        <v>752</v>
      </c>
      <c r="G265" s="421">
        <v>7903.4303389071865</v>
      </c>
      <c r="H265" s="421">
        <v>932.86314824919748</v>
      </c>
      <c r="I265" s="422">
        <v>8836.2934871563848</v>
      </c>
      <c r="J265" s="421">
        <v>4318.25</v>
      </c>
      <c r="K265" s="423">
        <v>13154.543487156385</v>
      </c>
    </row>
    <row r="266" spans="1:11" ht="18" hidden="1">
      <c r="A266" s="420" t="s">
        <v>1334</v>
      </c>
      <c r="B266" s="420" t="s">
        <v>1098</v>
      </c>
      <c r="C266" s="420" t="s">
        <v>881</v>
      </c>
      <c r="D266" s="420" t="s">
        <v>727</v>
      </c>
      <c r="E266" s="420" t="s">
        <v>1335</v>
      </c>
      <c r="F266" s="420" t="s">
        <v>752</v>
      </c>
      <c r="G266" s="421">
        <v>7604.6195970177159</v>
      </c>
      <c r="H266" s="421">
        <v>389.38121249697451</v>
      </c>
      <c r="I266" s="422">
        <v>7994.0008095146904</v>
      </c>
      <c r="J266" s="421">
        <v>4318.25</v>
      </c>
      <c r="K266" s="423">
        <v>12312.250809514691</v>
      </c>
    </row>
    <row r="267" spans="1:11" ht="18" hidden="1">
      <c r="A267" s="420" t="s">
        <v>1336</v>
      </c>
      <c r="B267" s="420" t="s">
        <v>1098</v>
      </c>
      <c r="C267" s="420" t="s">
        <v>881</v>
      </c>
      <c r="D267" s="420" t="s">
        <v>727</v>
      </c>
      <c r="E267" s="420" t="s">
        <v>1337</v>
      </c>
      <c r="F267" s="420" t="s">
        <v>742</v>
      </c>
      <c r="G267" s="421">
        <v>551.3329524200301</v>
      </c>
      <c r="H267" s="421">
        <v>2418.8020795532157</v>
      </c>
      <c r="I267" s="422">
        <v>2970.1350319732455</v>
      </c>
      <c r="J267" s="421">
        <v>4318.25</v>
      </c>
      <c r="K267" s="423">
        <v>7288.3850319732455</v>
      </c>
    </row>
    <row r="268" spans="1:11" ht="18" hidden="1">
      <c r="A268" s="420" t="s">
        <v>1338</v>
      </c>
      <c r="B268" s="420" t="s">
        <v>1098</v>
      </c>
      <c r="C268" s="420" t="s">
        <v>881</v>
      </c>
      <c r="D268" s="420" t="s">
        <v>727</v>
      </c>
      <c r="E268" s="420" t="s">
        <v>1339</v>
      </c>
      <c r="F268" s="420" t="s">
        <v>742</v>
      </c>
      <c r="G268" s="421">
        <v>1085.6500962809141</v>
      </c>
      <c r="H268" s="421">
        <v>382.08085178657905</v>
      </c>
      <c r="I268" s="422">
        <v>1467.730948067493</v>
      </c>
      <c r="J268" s="421">
        <v>4318.25</v>
      </c>
      <c r="K268" s="423">
        <v>5785.980948067493</v>
      </c>
    </row>
    <row r="269" spans="1:11" ht="18" hidden="1">
      <c r="A269" s="420" t="s">
        <v>1340</v>
      </c>
      <c r="B269" s="420" t="s">
        <v>1098</v>
      </c>
      <c r="C269" s="420" t="s">
        <v>881</v>
      </c>
      <c r="D269" s="420" t="s">
        <v>727</v>
      </c>
      <c r="E269" s="420" t="s">
        <v>1341</v>
      </c>
      <c r="F269" s="420" t="s">
        <v>742</v>
      </c>
      <c r="G269" s="421">
        <v>0</v>
      </c>
      <c r="H269" s="421">
        <v>732.36605101938778</v>
      </c>
      <c r="I269" s="422">
        <v>732.36605101938778</v>
      </c>
      <c r="J269" s="421">
        <v>4318.25</v>
      </c>
      <c r="K269" s="423">
        <v>5050.6160510193877</v>
      </c>
    </row>
    <row r="270" spans="1:11" ht="18" hidden="1">
      <c r="A270" s="420" t="s">
        <v>1342</v>
      </c>
      <c r="B270" s="420" t="s">
        <v>1098</v>
      </c>
      <c r="C270" s="420" t="s">
        <v>1343</v>
      </c>
      <c r="D270" s="420" t="s">
        <v>727</v>
      </c>
      <c r="E270" s="420" t="s">
        <v>1344</v>
      </c>
      <c r="F270" s="420" t="s">
        <v>752</v>
      </c>
      <c r="G270" s="421">
        <v>13381.411459807874</v>
      </c>
      <c r="H270" s="421">
        <v>0</v>
      </c>
      <c r="I270" s="422">
        <v>13381.411459807874</v>
      </c>
      <c r="J270" s="421">
        <v>4318.25</v>
      </c>
      <c r="K270" s="423">
        <v>17699.661459807874</v>
      </c>
    </row>
    <row r="271" spans="1:11" ht="18" hidden="1">
      <c r="A271" s="420" t="s">
        <v>1345</v>
      </c>
      <c r="B271" s="420" t="s">
        <v>1098</v>
      </c>
      <c r="C271" s="420" t="s">
        <v>735</v>
      </c>
      <c r="D271" s="420" t="s">
        <v>736</v>
      </c>
      <c r="E271" s="420" t="s">
        <v>1346</v>
      </c>
      <c r="F271" s="420" t="s">
        <v>723</v>
      </c>
      <c r="G271" s="421">
        <v>0</v>
      </c>
      <c r="H271" s="421">
        <v>247.78782243853851</v>
      </c>
      <c r="I271" s="422">
        <v>247.78782243853851</v>
      </c>
      <c r="J271" s="421">
        <v>4318.25</v>
      </c>
      <c r="K271" s="423">
        <v>4566.0378224385386</v>
      </c>
    </row>
    <row r="272" spans="1:11" ht="18" hidden="1">
      <c r="A272" s="420" t="s">
        <v>1347</v>
      </c>
      <c r="B272" s="420" t="s">
        <v>1098</v>
      </c>
      <c r="C272" s="420" t="s">
        <v>765</v>
      </c>
      <c r="D272" s="420" t="s">
        <v>727</v>
      </c>
      <c r="E272" s="420" t="s">
        <v>1348</v>
      </c>
      <c r="F272" s="420" t="s">
        <v>742</v>
      </c>
      <c r="G272" s="421">
        <v>1708.6854239914487</v>
      </c>
      <c r="H272" s="421">
        <v>6322.6048737292758</v>
      </c>
      <c r="I272" s="422">
        <v>8031.290297720725</v>
      </c>
      <c r="J272" s="421">
        <v>4318.25</v>
      </c>
      <c r="K272" s="423">
        <v>12349.540297720725</v>
      </c>
    </row>
    <row r="273" spans="1:11" ht="18" hidden="1">
      <c r="A273" s="420" t="s">
        <v>1349</v>
      </c>
      <c r="B273" s="420" t="s">
        <v>1098</v>
      </c>
      <c r="C273" s="420" t="s">
        <v>803</v>
      </c>
      <c r="D273" s="420" t="s">
        <v>804</v>
      </c>
      <c r="E273" s="420" t="s">
        <v>1350</v>
      </c>
      <c r="F273" s="420" t="s">
        <v>813</v>
      </c>
      <c r="G273" s="421">
        <v>0</v>
      </c>
      <c r="H273" s="421">
        <v>0</v>
      </c>
      <c r="I273" s="422">
        <v>0</v>
      </c>
      <c r="J273" s="421">
        <v>4318.25</v>
      </c>
      <c r="K273" s="423">
        <v>4318.25</v>
      </c>
    </row>
    <row r="274" spans="1:11" ht="18" hidden="1">
      <c r="A274" s="420" t="s">
        <v>1351</v>
      </c>
      <c r="B274" s="420" t="s">
        <v>1352</v>
      </c>
      <c r="C274" s="420" t="s">
        <v>943</v>
      </c>
      <c r="D274" s="420" t="s">
        <v>727</v>
      </c>
      <c r="E274" s="420" t="s">
        <v>1353</v>
      </c>
      <c r="F274" s="420" t="s">
        <v>720</v>
      </c>
      <c r="G274" s="421">
        <v>3142.5894118949436</v>
      </c>
      <c r="H274" s="421">
        <v>910.83940539999639</v>
      </c>
      <c r="I274" s="422">
        <v>4053.42881729494</v>
      </c>
      <c r="J274" s="421">
        <v>4318.25</v>
      </c>
      <c r="K274" s="423">
        <v>8371.67881729494</v>
      </c>
    </row>
    <row r="275" spans="1:11" ht="18" hidden="1">
      <c r="A275" s="420" t="s">
        <v>1354</v>
      </c>
      <c r="B275" s="420" t="s">
        <v>1355</v>
      </c>
      <c r="C275" s="420" t="s">
        <v>718</v>
      </c>
      <c r="D275" s="420" t="s">
        <v>713</v>
      </c>
      <c r="E275" s="420" t="s">
        <v>1356</v>
      </c>
      <c r="F275" s="420" t="s">
        <v>813</v>
      </c>
      <c r="G275" s="421">
        <v>0</v>
      </c>
      <c r="H275" s="421">
        <v>609.54626252982735</v>
      </c>
      <c r="I275" s="422">
        <v>609.54626252982735</v>
      </c>
      <c r="J275" s="421">
        <v>4318.25</v>
      </c>
      <c r="K275" s="423">
        <v>4927.7962625298278</v>
      </c>
    </row>
    <row r="276" spans="1:11" ht="18" hidden="1">
      <c r="A276" s="420" t="s">
        <v>1357</v>
      </c>
      <c r="B276" s="420" t="s">
        <v>1355</v>
      </c>
      <c r="C276" s="420" t="s">
        <v>712</v>
      </c>
      <c r="D276" s="420" t="s">
        <v>713</v>
      </c>
      <c r="E276" s="420" t="s">
        <v>1358</v>
      </c>
      <c r="F276" s="420" t="s">
        <v>813</v>
      </c>
      <c r="G276" s="421">
        <v>26024.319680270703</v>
      </c>
      <c r="H276" s="421">
        <v>1574.6746018376957</v>
      </c>
      <c r="I276" s="422">
        <v>27598.994282108397</v>
      </c>
      <c r="J276" s="421">
        <v>4318.25</v>
      </c>
      <c r="K276" s="423">
        <v>31917.244282108397</v>
      </c>
    </row>
    <row r="277" spans="1:11" ht="18" hidden="1">
      <c r="A277" s="420" t="s">
        <v>1359</v>
      </c>
      <c r="B277" s="420" t="s">
        <v>1355</v>
      </c>
      <c r="C277" s="420" t="s">
        <v>712</v>
      </c>
      <c r="D277" s="420" t="s">
        <v>713</v>
      </c>
      <c r="E277" s="420" t="s">
        <v>1360</v>
      </c>
      <c r="F277" s="420" t="s">
        <v>720</v>
      </c>
      <c r="G277" s="421">
        <v>15655.667887345735</v>
      </c>
      <c r="H277" s="421">
        <v>2752.1361847366043</v>
      </c>
      <c r="I277" s="422">
        <v>18407.804072082341</v>
      </c>
      <c r="J277" s="421">
        <v>4318.25</v>
      </c>
      <c r="K277" s="423">
        <v>22726.054072082341</v>
      </c>
    </row>
    <row r="278" spans="1:11" ht="18" hidden="1">
      <c r="A278" s="420" t="s">
        <v>1361</v>
      </c>
      <c r="B278" s="420" t="s">
        <v>1355</v>
      </c>
      <c r="C278" s="420" t="s">
        <v>712</v>
      </c>
      <c r="D278" s="420" t="s">
        <v>713</v>
      </c>
      <c r="E278" s="420" t="s">
        <v>1362</v>
      </c>
      <c r="F278" s="420" t="s">
        <v>763</v>
      </c>
      <c r="G278" s="421">
        <v>18054.747283621469</v>
      </c>
      <c r="H278" s="421">
        <v>0</v>
      </c>
      <c r="I278" s="422">
        <v>18054.747283621469</v>
      </c>
      <c r="J278" s="421">
        <v>4318.25</v>
      </c>
      <c r="K278" s="423">
        <v>22372.997283621469</v>
      </c>
    </row>
    <row r="279" spans="1:11" ht="18" hidden="1">
      <c r="A279" s="420" t="s">
        <v>1363</v>
      </c>
      <c r="B279" s="420" t="s">
        <v>1355</v>
      </c>
      <c r="C279" s="420" t="s">
        <v>712</v>
      </c>
      <c r="D279" s="420" t="s">
        <v>713</v>
      </c>
      <c r="E279" s="420" t="s">
        <v>1364</v>
      </c>
      <c r="F279" s="420" t="s">
        <v>720</v>
      </c>
      <c r="G279" s="421">
        <v>11678.967915172443</v>
      </c>
      <c r="H279" s="421">
        <v>4344.5693620841594</v>
      </c>
      <c r="I279" s="422">
        <v>16023.537277256602</v>
      </c>
      <c r="J279" s="421">
        <v>4318.25</v>
      </c>
      <c r="K279" s="423">
        <v>20341.787277256604</v>
      </c>
    </row>
    <row r="280" spans="1:11" ht="18" hidden="1">
      <c r="A280" s="420" t="s">
        <v>1365</v>
      </c>
      <c r="B280" s="420" t="s">
        <v>1355</v>
      </c>
      <c r="C280" s="420" t="s">
        <v>712</v>
      </c>
      <c r="D280" s="420" t="s">
        <v>713</v>
      </c>
      <c r="E280" s="420" t="s">
        <v>1366</v>
      </c>
      <c r="F280" s="420" t="s">
        <v>720</v>
      </c>
      <c r="G280" s="421">
        <v>14312.240136467137</v>
      </c>
      <c r="H280" s="421">
        <v>1323.1211461008293</v>
      </c>
      <c r="I280" s="422">
        <v>15635.361282567967</v>
      </c>
      <c r="J280" s="421">
        <v>4318.25</v>
      </c>
      <c r="K280" s="423">
        <v>19953.611282567967</v>
      </c>
    </row>
    <row r="281" spans="1:11" ht="18" hidden="1">
      <c r="A281" s="420" t="s">
        <v>1367</v>
      </c>
      <c r="B281" s="420" t="s">
        <v>1355</v>
      </c>
      <c r="C281" s="420" t="s">
        <v>712</v>
      </c>
      <c r="D281" s="420" t="s">
        <v>713</v>
      </c>
      <c r="E281" s="420" t="s">
        <v>1368</v>
      </c>
      <c r="F281" s="420" t="s">
        <v>720</v>
      </c>
      <c r="G281" s="421">
        <v>12913.586385100101</v>
      </c>
      <c r="H281" s="421">
        <v>2424.7494210791028</v>
      </c>
      <c r="I281" s="422">
        <v>15338.335806179204</v>
      </c>
      <c r="J281" s="421">
        <v>4318.25</v>
      </c>
      <c r="K281" s="423">
        <v>19656.585806179202</v>
      </c>
    </row>
    <row r="282" spans="1:11" ht="18" hidden="1">
      <c r="A282" s="420" t="s">
        <v>1369</v>
      </c>
      <c r="B282" s="420" t="s">
        <v>1355</v>
      </c>
      <c r="C282" s="420" t="s">
        <v>712</v>
      </c>
      <c r="D282" s="420" t="s">
        <v>713</v>
      </c>
      <c r="E282" s="420" t="s">
        <v>1370</v>
      </c>
      <c r="F282" s="420" t="s">
        <v>720</v>
      </c>
      <c r="G282" s="421">
        <v>13669.16048635693</v>
      </c>
      <c r="H282" s="421">
        <v>1584.3348217925313</v>
      </c>
      <c r="I282" s="422">
        <v>15253.49530814946</v>
      </c>
      <c r="J282" s="421">
        <v>4318.25</v>
      </c>
      <c r="K282" s="423">
        <v>19571.74530814946</v>
      </c>
    </row>
    <row r="283" spans="1:11" ht="18" hidden="1">
      <c r="A283" s="420" t="s">
        <v>1371</v>
      </c>
      <c r="B283" s="420" t="s">
        <v>1355</v>
      </c>
      <c r="C283" s="420" t="s">
        <v>712</v>
      </c>
      <c r="D283" s="420" t="s">
        <v>713</v>
      </c>
      <c r="E283" s="420" t="s">
        <v>1372</v>
      </c>
      <c r="F283" s="420" t="s">
        <v>813</v>
      </c>
      <c r="G283" s="421">
        <v>13141.849605233034</v>
      </c>
      <c r="H283" s="421">
        <v>1690.5186898083393</v>
      </c>
      <c r="I283" s="422">
        <v>14832.368295041373</v>
      </c>
      <c r="J283" s="421">
        <v>4318.25</v>
      </c>
      <c r="K283" s="423">
        <v>19150.618295041371</v>
      </c>
    </row>
    <row r="284" spans="1:11" ht="18" hidden="1">
      <c r="A284" s="420" t="s">
        <v>1373</v>
      </c>
      <c r="B284" s="420" t="s">
        <v>1355</v>
      </c>
      <c r="C284" s="420" t="s">
        <v>712</v>
      </c>
      <c r="D284" s="420" t="s">
        <v>713</v>
      </c>
      <c r="E284" s="420" t="s">
        <v>1374</v>
      </c>
      <c r="F284" s="420" t="s">
        <v>813</v>
      </c>
      <c r="G284" s="421">
        <v>9187.2867032204485</v>
      </c>
      <c r="H284" s="421">
        <v>4775.2213193642765</v>
      </c>
      <c r="I284" s="422">
        <v>13962.508022584725</v>
      </c>
      <c r="J284" s="421">
        <v>4318.25</v>
      </c>
      <c r="K284" s="423">
        <v>18280.758022584727</v>
      </c>
    </row>
    <row r="285" spans="1:11" ht="18" hidden="1">
      <c r="A285" s="420" t="s">
        <v>1375</v>
      </c>
      <c r="B285" s="420" t="s">
        <v>1355</v>
      </c>
      <c r="C285" s="420" t="s">
        <v>712</v>
      </c>
      <c r="D285" s="420" t="s">
        <v>713</v>
      </c>
      <c r="E285" s="420" t="s">
        <v>1376</v>
      </c>
      <c r="F285" s="420" t="s">
        <v>720</v>
      </c>
      <c r="G285" s="421">
        <v>7851.8588161829211</v>
      </c>
      <c r="H285" s="421">
        <v>6006.8502479543158</v>
      </c>
      <c r="I285" s="422">
        <v>13858.709064137238</v>
      </c>
      <c r="J285" s="421">
        <v>4318.25</v>
      </c>
      <c r="K285" s="423">
        <v>18176.959064137238</v>
      </c>
    </row>
    <row r="286" spans="1:11" ht="18" hidden="1">
      <c r="A286" s="420" t="s">
        <v>1377</v>
      </c>
      <c r="B286" s="420" t="s">
        <v>1355</v>
      </c>
      <c r="C286" s="420" t="s">
        <v>712</v>
      </c>
      <c r="D286" s="420" t="s">
        <v>713</v>
      </c>
      <c r="E286" s="420" t="s">
        <v>1378</v>
      </c>
      <c r="F286" s="420" t="s">
        <v>720</v>
      </c>
      <c r="G286" s="421">
        <v>11132.488537783825</v>
      </c>
      <c r="H286" s="421">
        <v>2367.2311408389755</v>
      </c>
      <c r="I286" s="422">
        <v>13499.719678622801</v>
      </c>
      <c r="J286" s="421">
        <v>4318.25</v>
      </c>
      <c r="K286" s="423">
        <v>17817.969678622801</v>
      </c>
    </row>
    <row r="287" spans="1:11" ht="18" hidden="1">
      <c r="A287" s="420" t="s">
        <v>1379</v>
      </c>
      <c r="B287" s="420" t="s">
        <v>1355</v>
      </c>
      <c r="C287" s="420" t="s">
        <v>712</v>
      </c>
      <c r="D287" s="420" t="s">
        <v>713</v>
      </c>
      <c r="E287" s="420" t="s">
        <v>1380</v>
      </c>
      <c r="F287" s="420" t="s">
        <v>720</v>
      </c>
      <c r="G287" s="421">
        <v>11263.286044315837</v>
      </c>
      <c r="H287" s="421">
        <v>2063.9972082078593</v>
      </c>
      <c r="I287" s="422">
        <v>13327.283252523695</v>
      </c>
      <c r="J287" s="421">
        <v>4318.25</v>
      </c>
      <c r="K287" s="423">
        <v>17645.533252523695</v>
      </c>
    </row>
    <row r="288" spans="1:11" ht="18" hidden="1">
      <c r="A288" s="420" t="s">
        <v>1381</v>
      </c>
      <c r="B288" s="420" t="s">
        <v>1355</v>
      </c>
      <c r="C288" s="420" t="s">
        <v>712</v>
      </c>
      <c r="D288" s="420" t="s">
        <v>713</v>
      </c>
      <c r="E288" s="420" t="s">
        <v>1382</v>
      </c>
      <c r="F288" s="420" t="s">
        <v>763</v>
      </c>
      <c r="G288" s="421">
        <v>7567.3124980838911</v>
      </c>
      <c r="H288" s="421">
        <v>3907.4066787172605</v>
      </c>
      <c r="I288" s="422">
        <v>11474.719176801151</v>
      </c>
      <c r="J288" s="421">
        <v>4318.25</v>
      </c>
      <c r="K288" s="423">
        <v>15792.969176801151</v>
      </c>
    </row>
    <row r="289" spans="1:11" ht="18" hidden="1">
      <c r="A289" s="420" t="s">
        <v>1383</v>
      </c>
      <c r="B289" s="420" t="s">
        <v>1355</v>
      </c>
      <c r="C289" s="420" t="s">
        <v>712</v>
      </c>
      <c r="D289" s="420" t="s">
        <v>713</v>
      </c>
      <c r="E289" s="420" t="s">
        <v>1384</v>
      </c>
      <c r="F289" s="420" t="s">
        <v>763</v>
      </c>
      <c r="G289" s="421">
        <v>9451.0529425852601</v>
      </c>
      <c r="H289" s="421">
        <v>1578.1965726176204</v>
      </c>
      <c r="I289" s="422">
        <v>11029.249515202881</v>
      </c>
      <c r="J289" s="421">
        <v>4318.25</v>
      </c>
      <c r="K289" s="423">
        <v>15347.499515202881</v>
      </c>
    </row>
    <row r="290" spans="1:11" ht="18" hidden="1">
      <c r="A290" s="420" t="s">
        <v>1385</v>
      </c>
      <c r="B290" s="420" t="s">
        <v>1355</v>
      </c>
      <c r="C290" s="420" t="s">
        <v>712</v>
      </c>
      <c r="D290" s="420" t="s">
        <v>713</v>
      </c>
      <c r="E290" s="420" t="s">
        <v>1386</v>
      </c>
      <c r="F290" s="420" t="s">
        <v>763</v>
      </c>
      <c r="G290" s="421">
        <v>8053.3277064156173</v>
      </c>
      <c r="H290" s="421">
        <v>2310.7600070102176</v>
      </c>
      <c r="I290" s="422">
        <v>10364.087713425835</v>
      </c>
      <c r="J290" s="421">
        <v>4318.25</v>
      </c>
      <c r="K290" s="423">
        <v>14682.337713425835</v>
      </c>
    </row>
    <row r="291" spans="1:11" ht="18" hidden="1">
      <c r="A291" s="420" t="s">
        <v>1387</v>
      </c>
      <c r="B291" s="420" t="s">
        <v>1355</v>
      </c>
      <c r="C291" s="420" t="s">
        <v>712</v>
      </c>
      <c r="D291" s="420" t="s">
        <v>713</v>
      </c>
      <c r="E291" s="420" t="s">
        <v>1388</v>
      </c>
      <c r="F291" s="420" t="s">
        <v>720</v>
      </c>
      <c r="G291" s="421">
        <v>5760.4960670392393</v>
      </c>
      <c r="H291" s="421">
        <v>3980.8380926297459</v>
      </c>
      <c r="I291" s="422">
        <v>9741.3341596689861</v>
      </c>
      <c r="J291" s="421">
        <v>4318.25</v>
      </c>
      <c r="K291" s="423">
        <v>14059.584159668986</v>
      </c>
    </row>
    <row r="292" spans="1:11" ht="18" hidden="1">
      <c r="A292" s="420" t="s">
        <v>1389</v>
      </c>
      <c r="B292" s="420" t="s">
        <v>1355</v>
      </c>
      <c r="C292" s="420" t="s">
        <v>712</v>
      </c>
      <c r="D292" s="420" t="s">
        <v>713</v>
      </c>
      <c r="E292" s="420" t="s">
        <v>1390</v>
      </c>
      <c r="F292" s="420" t="s">
        <v>763</v>
      </c>
      <c r="G292" s="421">
        <v>4458.1291802191727</v>
      </c>
      <c r="H292" s="421">
        <v>4897.1268699820348</v>
      </c>
      <c r="I292" s="422">
        <v>9355.2560502012075</v>
      </c>
      <c r="J292" s="421">
        <v>4318.25</v>
      </c>
      <c r="K292" s="423">
        <v>13673.506050201207</v>
      </c>
    </row>
    <row r="293" spans="1:11" ht="18" hidden="1">
      <c r="A293" s="420" t="s">
        <v>1391</v>
      </c>
      <c r="B293" s="420" t="s">
        <v>1355</v>
      </c>
      <c r="C293" s="420" t="s">
        <v>712</v>
      </c>
      <c r="D293" s="420" t="s">
        <v>713</v>
      </c>
      <c r="E293" s="420" t="s">
        <v>1392</v>
      </c>
      <c r="F293" s="420" t="s">
        <v>720</v>
      </c>
      <c r="G293" s="421">
        <v>5239.4585557356022</v>
      </c>
      <c r="H293" s="421">
        <v>3597.1356272746411</v>
      </c>
      <c r="I293" s="422">
        <v>8836.5941830102438</v>
      </c>
      <c r="J293" s="421">
        <v>4318.25</v>
      </c>
      <c r="K293" s="423">
        <v>13154.844183010244</v>
      </c>
    </row>
    <row r="294" spans="1:11" ht="18" hidden="1">
      <c r="A294" s="420" t="s">
        <v>1393</v>
      </c>
      <c r="B294" s="420" t="s">
        <v>1355</v>
      </c>
      <c r="C294" s="420" t="s">
        <v>712</v>
      </c>
      <c r="D294" s="420" t="s">
        <v>713</v>
      </c>
      <c r="E294" s="420" t="s">
        <v>1394</v>
      </c>
      <c r="F294" s="420" t="s">
        <v>813</v>
      </c>
      <c r="G294" s="421">
        <v>7379.364348499641</v>
      </c>
      <c r="H294" s="421">
        <v>1371.8403762501471</v>
      </c>
      <c r="I294" s="422">
        <v>8751.2047247497885</v>
      </c>
      <c r="J294" s="421">
        <v>4318.25</v>
      </c>
      <c r="K294" s="423">
        <v>13069.454724749789</v>
      </c>
    </row>
    <row r="295" spans="1:11" ht="18" hidden="1">
      <c r="A295" s="420" t="s">
        <v>1395</v>
      </c>
      <c r="B295" s="420" t="s">
        <v>1355</v>
      </c>
      <c r="C295" s="420" t="s">
        <v>712</v>
      </c>
      <c r="D295" s="420" t="s">
        <v>713</v>
      </c>
      <c r="E295" s="420" t="s">
        <v>1396</v>
      </c>
      <c r="F295" s="420" t="s">
        <v>813</v>
      </c>
      <c r="G295" s="421">
        <v>7128.9261307567122</v>
      </c>
      <c r="H295" s="421">
        <v>818.88276573381154</v>
      </c>
      <c r="I295" s="422">
        <v>7947.8088964905237</v>
      </c>
      <c r="J295" s="421">
        <v>4318.25</v>
      </c>
      <c r="K295" s="423">
        <v>12266.058896490524</v>
      </c>
    </row>
    <row r="296" spans="1:11" ht="18" hidden="1">
      <c r="A296" s="420" t="s">
        <v>1397</v>
      </c>
      <c r="B296" s="420" t="s">
        <v>1355</v>
      </c>
      <c r="C296" s="420" t="s">
        <v>712</v>
      </c>
      <c r="D296" s="420" t="s">
        <v>713</v>
      </c>
      <c r="E296" s="420" t="s">
        <v>1398</v>
      </c>
      <c r="F296" s="420" t="s">
        <v>720</v>
      </c>
      <c r="G296" s="421">
        <v>6972.1560068555591</v>
      </c>
      <c r="H296" s="421">
        <v>394.63392126480119</v>
      </c>
      <c r="I296" s="422">
        <v>7366.7899281203599</v>
      </c>
      <c r="J296" s="421">
        <v>4318.25</v>
      </c>
      <c r="K296" s="423">
        <v>11685.039928120361</v>
      </c>
    </row>
    <row r="297" spans="1:11" ht="18" hidden="1">
      <c r="A297" s="420" t="s">
        <v>1399</v>
      </c>
      <c r="B297" s="420" t="s">
        <v>1355</v>
      </c>
      <c r="C297" s="420" t="s">
        <v>712</v>
      </c>
      <c r="D297" s="420" t="s">
        <v>713</v>
      </c>
      <c r="E297" s="420" t="s">
        <v>1400</v>
      </c>
      <c r="F297" s="420" t="s">
        <v>720</v>
      </c>
      <c r="G297" s="421">
        <v>4343.6728255279631</v>
      </c>
      <c r="H297" s="421">
        <v>2466.3934272543215</v>
      </c>
      <c r="I297" s="422">
        <v>6810.0662527822842</v>
      </c>
      <c r="J297" s="421">
        <v>4318.25</v>
      </c>
      <c r="K297" s="423">
        <v>11128.316252782284</v>
      </c>
    </row>
    <row r="298" spans="1:11" ht="18" hidden="1">
      <c r="A298" s="420" t="s">
        <v>1401</v>
      </c>
      <c r="B298" s="420" t="s">
        <v>1355</v>
      </c>
      <c r="C298" s="420" t="s">
        <v>712</v>
      </c>
      <c r="D298" s="420" t="s">
        <v>713</v>
      </c>
      <c r="E298" s="420" t="s">
        <v>1402</v>
      </c>
      <c r="F298" s="420" t="s">
        <v>763</v>
      </c>
      <c r="G298" s="421">
        <v>5449.0347716394135</v>
      </c>
      <c r="H298" s="421">
        <v>1149.6525242291038</v>
      </c>
      <c r="I298" s="422">
        <v>6598.6872958685171</v>
      </c>
      <c r="J298" s="421">
        <v>4318.25</v>
      </c>
      <c r="K298" s="423">
        <v>10916.937295868516</v>
      </c>
    </row>
    <row r="299" spans="1:11" ht="18" hidden="1">
      <c r="A299" s="420" t="s">
        <v>1403</v>
      </c>
      <c r="B299" s="420" t="s">
        <v>1355</v>
      </c>
      <c r="C299" s="420" t="s">
        <v>712</v>
      </c>
      <c r="D299" s="420" t="s">
        <v>713</v>
      </c>
      <c r="E299" s="420" t="s">
        <v>1404</v>
      </c>
      <c r="F299" s="420" t="s">
        <v>763</v>
      </c>
      <c r="G299" s="421">
        <v>5082.8138250326492</v>
      </c>
      <c r="H299" s="421">
        <v>1283.3306196455987</v>
      </c>
      <c r="I299" s="422">
        <v>6366.144444678248</v>
      </c>
      <c r="J299" s="421">
        <v>4318.25</v>
      </c>
      <c r="K299" s="423">
        <v>10684.394444678248</v>
      </c>
    </row>
    <row r="300" spans="1:11" ht="18" hidden="1">
      <c r="A300" s="420" t="s">
        <v>1405</v>
      </c>
      <c r="B300" s="420" t="s">
        <v>1355</v>
      </c>
      <c r="C300" s="420" t="s">
        <v>712</v>
      </c>
      <c r="D300" s="420" t="s">
        <v>713</v>
      </c>
      <c r="E300" s="420" t="s">
        <v>1406</v>
      </c>
      <c r="F300" s="420" t="s">
        <v>720</v>
      </c>
      <c r="G300" s="421">
        <v>4142.3628632138052</v>
      </c>
      <c r="H300" s="421">
        <v>1579.11121695675</v>
      </c>
      <c r="I300" s="422">
        <v>5721.4740801705557</v>
      </c>
      <c r="J300" s="421">
        <v>4318.25</v>
      </c>
      <c r="K300" s="423">
        <v>10039.724080170556</v>
      </c>
    </row>
    <row r="301" spans="1:11" ht="18" hidden="1">
      <c r="A301" s="420" t="s">
        <v>1407</v>
      </c>
      <c r="B301" s="420" t="s">
        <v>1355</v>
      </c>
      <c r="C301" s="420" t="s">
        <v>712</v>
      </c>
      <c r="D301" s="420" t="s">
        <v>713</v>
      </c>
      <c r="E301" s="420" t="s">
        <v>1408</v>
      </c>
      <c r="F301" s="420" t="s">
        <v>720</v>
      </c>
      <c r="G301" s="421">
        <v>4630.1683086129724</v>
      </c>
      <c r="H301" s="421">
        <v>902.10999976530218</v>
      </c>
      <c r="I301" s="422">
        <v>5532.2783083782742</v>
      </c>
      <c r="J301" s="421">
        <v>4318.25</v>
      </c>
      <c r="K301" s="423">
        <v>9850.5283083782742</v>
      </c>
    </row>
    <row r="302" spans="1:11" ht="18" hidden="1">
      <c r="A302" s="420" t="s">
        <v>1409</v>
      </c>
      <c r="B302" s="420" t="s">
        <v>1355</v>
      </c>
      <c r="C302" s="420" t="s">
        <v>712</v>
      </c>
      <c r="D302" s="420" t="s">
        <v>713</v>
      </c>
      <c r="E302" s="420" t="s">
        <v>1410</v>
      </c>
      <c r="F302" s="420" t="s">
        <v>813</v>
      </c>
      <c r="G302" s="421">
        <v>3560.1721954767954</v>
      </c>
      <c r="H302" s="421">
        <v>1247.5141503619316</v>
      </c>
      <c r="I302" s="422">
        <v>4807.686345838727</v>
      </c>
      <c r="J302" s="421">
        <v>4318.25</v>
      </c>
      <c r="K302" s="423">
        <v>9125.936345838727</v>
      </c>
    </row>
    <row r="303" spans="1:11" ht="18" hidden="1">
      <c r="A303" s="420" t="s">
        <v>1411</v>
      </c>
      <c r="B303" s="420" t="s">
        <v>1355</v>
      </c>
      <c r="C303" s="420" t="s">
        <v>712</v>
      </c>
      <c r="D303" s="420" t="s">
        <v>713</v>
      </c>
      <c r="E303" s="420" t="s">
        <v>1412</v>
      </c>
      <c r="F303" s="420" t="s">
        <v>720</v>
      </c>
      <c r="G303" s="421">
        <v>0</v>
      </c>
      <c r="H303" s="421">
        <v>1526.3856718219849</v>
      </c>
      <c r="I303" s="422">
        <v>1526.3856718219849</v>
      </c>
      <c r="J303" s="421">
        <v>4318.25</v>
      </c>
      <c r="K303" s="423">
        <v>5844.6356718219849</v>
      </c>
    </row>
    <row r="304" spans="1:11" ht="18" hidden="1">
      <c r="A304" s="420" t="s">
        <v>1413</v>
      </c>
      <c r="B304" s="420" t="s">
        <v>1355</v>
      </c>
      <c r="C304" s="420" t="s">
        <v>712</v>
      </c>
      <c r="D304" s="420" t="s">
        <v>713</v>
      </c>
      <c r="E304" s="420" t="s">
        <v>1414</v>
      </c>
      <c r="F304" s="420" t="s">
        <v>763</v>
      </c>
      <c r="G304" s="421">
        <v>381.67281040880607</v>
      </c>
      <c r="H304" s="421">
        <v>0</v>
      </c>
      <c r="I304" s="422">
        <v>381.67281040880607</v>
      </c>
      <c r="J304" s="421">
        <v>4318.25</v>
      </c>
      <c r="K304" s="423">
        <v>4699.9228104088061</v>
      </c>
    </row>
    <row r="305" spans="1:11" ht="18" hidden="1">
      <c r="A305" s="420" t="s">
        <v>1415</v>
      </c>
      <c r="B305" s="420" t="s">
        <v>1355</v>
      </c>
      <c r="C305" s="420" t="s">
        <v>785</v>
      </c>
      <c r="D305" s="420" t="s">
        <v>713</v>
      </c>
      <c r="E305" s="420" t="s">
        <v>1416</v>
      </c>
      <c r="F305" s="420" t="s">
        <v>720</v>
      </c>
      <c r="G305" s="421">
        <v>9566.5532813923674</v>
      </c>
      <c r="H305" s="421">
        <v>3244.0355864936487</v>
      </c>
      <c r="I305" s="422">
        <v>12810.588867886016</v>
      </c>
      <c r="J305" s="421">
        <v>4318.25</v>
      </c>
      <c r="K305" s="423">
        <v>17128.838867886014</v>
      </c>
    </row>
    <row r="306" spans="1:11" ht="18" hidden="1">
      <c r="A306" s="420" t="s">
        <v>1417</v>
      </c>
      <c r="B306" s="420" t="s">
        <v>1355</v>
      </c>
      <c r="C306" s="420" t="s">
        <v>785</v>
      </c>
      <c r="D306" s="420" t="s">
        <v>713</v>
      </c>
      <c r="E306" s="420" t="s">
        <v>1418</v>
      </c>
      <c r="F306" s="420" t="s">
        <v>720</v>
      </c>
      <c r="G306" s="421">
        <v>4837.2253489672785</v>
      </c>
      <c r="H306" s="421">
        <v>3749.1640311087021</v>
      </c>
      <c r="I306" s="422">
        <v>8586.3893800759797</v>
      </c>
      <c r="J306" s="421">
        <v>4318.25</v>
      </c>
      <c r="K306" s="423">
        <v>12904.63938007598</v>
      </c>
    </row>
    <row r="307" spans="1:11" ht="18" hidden="1">
      <c r="A307" s="420" t="s">
        <v>1419</v>
      </c>
      <c r="B307" s="420" t="s">
        <v>1355</v>
      </c>
      <c r="C307" s="420" t="s">
        <v>785</v>
      </c>
      <c r="D307" s="420" t="s">
        <v>713</v>
      </c>
      <c r="E307" s="420" t="s">
        <v>1420</v>
      </c>
      <c r="F307" s="420" t="s">
        <v>763</v>
      </c>
      <c r="G307" s="421">
        <v>730.71099133762982</v>
      </c>
      <c r="H307" s="421">
        <v>1787.8277340591876</v>
      </c>
      <c r="I307" s="422">
        <v>2518.5387253968174</v>
      </c>
      <c r="J307" s="421">
        <v>4318.25</v>
      </c>
      <c r="K307" s="423">
        <v>6836.7887253968174</v>
      </c>
    </row>
    <row r="308" spans="1:11" ht="18" hidden="1">
      <c r="A308" s="420" t="s">
        <v>1421</v>
      </c>
      <c r="B308" s="420" t="s">
        <v>1355</v>
      </c>
      <c r="C308" s="420" t="s">
        <v>1244</v>
      </c>
      <c r="D308" s="420" t="s">
        <v>713</v>
      </c>
      <c r="E308" s="420" t="s">
        <v>1422</v>
      </c>
      <c r="F308" s="420" t="s">
        <v>720</v>
      </c>
      <c r="G308" s="421">
        <v>3278.9091103111878</v>
      </c>
      <c r="H308" s="421">
        <v>917.68158945284529</v>
      </c>
      <c r="I308" s="422">
        <v>4196.5906997640332</v>
      </c>
      <c r="J308" s="421">
        <v>4318.25</v>
      </c>
      <c r="K308" s="423">
        <v>8514.8406997640341</v>
      </c>
    </row>
    <row r="309" spans="1:11" ht="18" hidden="1">
      <c r="A309" s="420" t="s">
        <v>1423</v>
      </c>
      <c r="B309" s="420" t="s">
        <v>1355</v>
      </c>
      <c r="C309" s="420" t="s">
        <v>856</v>
      </c>
      <c r="D309" s="420" t="s">
        <v>713</v>
      </c>
      <c r="E309" s="420" t="s">
        <v>1424</v>
      </c>
      <c r="F309" s="420" t="s">
        <v>720</v>
      </c>
      <c r="G309" s="421">
        <v>7069.1035525319003</v>
      </c>
      <c r="H309" s="421">
        <v>6915.4514270451436</v>
      </c>
      <c r="I309" s="422">
        <v>13984.554979577044</v>
      </c>
      <c r="J309" s="421">
        <v>4318.25</v>
      </c>
      <c r="K309" s="423">
        <v>18302.804979577042</v>
      </c>
    </row>
    <row r="310" spans="1:11" ht="18" hidden="1">
      <c r="A310" s="420" t="s">
        <v>1425</v>
      </c>
      <c r="B310" s="420" t="s">
        <v>1355</v>
      </c>
      <c r="C310" s="420" t="s">
        <v>856</v>
      </c>
      <c r="D310" s="420" t="s">
        <v>713</v>
      </c>
      <c r="E310" s="420" t="s">
        <v>1426</v>
      </c>
      <c r="F310" s="420" t="s">
        <v>720</v>
      </c>
      <c r="G310" s="421">
        <v>8959.2001185422123</v>
      </c>
      <c r="H310" s="421">
        <v>4251.8535517843629</v>
      </c>
      <c r="I310" s="422">
        <v>13211.053670326575</v>
      </c>
      <c r="J310" s="421">
        <v>4318.25</v>
      </c>
      <c r="K310" s="423">
        <v>17529.303670326575</v>
      </c>
    </row>
    <row r="311" spans="1:11" ht="18" hidden="1">
      <c r="A311" s="420" t="s">
        <v>1427</v>
      </c>
      <c r="B311" s="420" t="s">
        <v>1355</v>
      </c>
      <c r="C311" s="420" t="s">
        <v>856</v>
      </c>
      <c r="D311" s="420" t="s">
        <v>713</v>
      </c>
      <c r="E311" s="420" t="s">
        <v>1428</v>
      </c>
      <c r="F311" s="420" t="s">
        <v>720</v>
      </c>
      <c r="G311" s="421">
        <v>6405.6412101517526</v>
      </c>
      <c r="H311" s="421">
        <v>1892.5252127189074</v>
      </c>
      <c r="I311" s="422">
        <v>8298.1664228706595</v>
      </c>
      <c r="J311" s="421">
        <v>4318.25</v>
      </c>
      <c r="K311" s="423">
        <v>12616.41642287066</v>
      </c>
    </row>
    <row r="312" spans="1:11" ht="18" hidden="1">
      <c r="A312" s="420" t="s">
        <v>1429</v>
      </c>
      <c r="B312" s="420" t="s">
        <v>1355</v>
      </c>
      <c r="C312" s="420" t="s">
        <v>856</v>
      </c>
      <c r="D312" s="420" t="s">
        <v>713</v>
      </c>
      <c r="E312" s="420" t="s">
        <v>1430</v>
      </c>
      <c r="F312" s="420" t="s">
        <v>763</v>
      </c>
      <c r="G312" s="421">
        <v>4354.3753767550506</v>
      </c>
      <c r="H312" s="421">
        <v>1347.6273493605042</v>
      </c>
      <c r="I312" s="422">
        <v>5702.0027261155547</v>
      </c>
      <c r="J312" s="421">
        <v>4318.25</v>
      </c>
      <c r="K312" s="423">
        <v>10020.252726115556</v>
      </c>
    </row>
    <row r="313" spans="1:11" ht="18" hidden="1">
      <c r="A313" s="420" t="s">
        <v>1431</v>
      </c>
      <c r="B313" s="420" t="s">
        <v>1355</v>
      </c>
      <c r="C313" s="420" t="s">
        <v>789</v>
      </c>
      <c r="D313" s="420" t="s">
        <v>713</v>
      </c>
      <c r="E313" s="420" t="s">
        <v>1432</v>
      </c>
      <c r="F313" s="420" t="s">
        <v>720</v>
      </c>
      <c r="G313" s="421">
        <v>4923.7876367740519</v>
      </c>
      <c r="H313" s="421">
        <v>4143.9744073634838</v>
      </c>
      <c r="I313" s="422">
        <v>9067.7620441375366</v>
      </c>
      <c r="J313" s="421">
        <v>4318.25</v>
      </c>
      <c r="K313" s="423">
        <v>13386.012044137537</v>
      </c>
    </row>
    <row r="314" spans="1:11" ht="18" hidden="1">
      <c r="A314" s="420" t="s">
        <v>1433</v>
      </c>
      <c r="B314" s="420" t="s">
        <v>1355</v>
      </c>
      <c r="C314" s="420" t="s">
        <v>792</v>
      </c>
      <c r="D314" s="420" t="s">
        <v>713</v>
      </c>
      <c r="E314" s="420" t="s">
        <v>1434</v>
      </c>
      <c r="F314" s="420" t="s">
        <v>720</v>
      </c>
      <c r="G314" s="421">
        <v>15941.626847590393</v>
      </c>
      <c r="H314" s="421">
        <v>10074.336077926095</v>
      </c>
      <c r="I314" s="422">
        <v>26015.962925516487</v>
      </c>
      <c r="J314" s="421">
        <v>4318.25</v>
      </c>
      <c r="K314" s="423">
        <v>30334.212925516487</v>
      </c>
    </row>
    <row r="315" spans="1:11" ht="18" hidden="1">
      <c r="A315" s="420" t="s">
        <v>1435</v>
      </c>
      <c r="B315" s="420" t="s">
        <v>1355</v>
      </c>
      <c r="C315" s="420" t="s">
        <v>792</v>
      </c>
      <c r="D315" s="420" t="s">
        <v>713</v>
      </c>
      <c r="E315" s="420" t="s">
        <v>1436</v>
      </c>
      <c r="F315" s="420" t="s">
        <v>720</v>
      </c>
      <c r="G315" s="421">
        <v>15251.384725885659</v>
      </c>
      <c r="H315" s="421">
        <v>8790.7296936403964</v>
      </c>
      <c r="I315" s="422">
        <v>24042.114419526057</v>
      </c>
      <c r="J315" s="421">
        <v>4318.25</v>
      </c>
      <c r="K315" s="423">
        <v>28360.364419526057</v>
      </c>
    </row>
    <row r="316" spans="1:11" ht="18" hidden="1">
      <c r="A316" s="420" t="s">
        <v>1437</v>
      </c>
      <c r="B316" s="420" t="s">
        <v>1355</v>
      </c>
      <c r="C316" s="420" t="s">
        <v>792</v>
      </c>
      <c r="D316" s="420" t="s">
        <v>713</v>
      </c>
      <c r="E316" s="420" t="s">
        <v>1438</v>
      </c>
      <c r="F316" s="420" t="s">
        <v>720</v>
      </c>
      <c r="G316" s="421">
        <v>14550.764663426191</v>
      </c>
      <c r="H316" s="421">
        <v>5226.2284996138751</v>
      </c>
      <c r="I316" s="422">
        <v>19776.993163040068</v>
      </c>
      <c r="J316" s="421">
        <v>4318.25</v>
      </c>
      <c r="K316" s="423">
        <v>24095.243163040068</v>
      </c>
    </row>
    <row r="317" spans="1:11" ht="18" hidden="1">
      <c r="A317" s="420" t="s">
        <v>1439</v>
      </c>
      <c r="B317" s="420" t="s">
        <v>1355</v>
      </c>
      <c r="C317" s="420" t="s">
        <v>792</v>
      </c>
      <c r="D317" s="420" t="s">
        <v>713</v>
      </c>
      <c r="E317" s="420" t="s">
        <v>1440</v>
      </c>
      <c r="F317" s="420" t="s">
        <v>763</v>
      </c>
      <c r="G317" s="421">
        <v>10844.398303306203</v>
      </c>
      <c r="H317" s="421">
        <v>2904.8507341583372</v>
      </c>
      <c r="I317" s="422">
        <v>13749.24903746454</v>
      </c>
      <c r="J317" s="421">
        <v>4318.25</v>
      </c>
      <c r="K317" s="423">
        <v>18067.499037464542</v>
      </c>
    </row>
    <row r="318" spans="1:11" ht="18" hidden="1">
      <c r="A318" s="420" t="s">
        <v>1441</v>
      </c>
      <c r="B318" s="420" t="s">
        <v>1355</v>
      </c>
      <c r="C318" s="420" t="s">
        <v>865</v>
      </c>
      <c r="D318" s="420" t="s">
        <v>713</v>
      </c>
      <c r="E318" s="420" t="s">
        <v>1442</v>
      </c>
      <c r="F318" s="420" t="s">
        <v>763</v>
      </c>
      <c r="G318" s="421">
        <v>21783.237949097223</v>
      </c>
      <c r="H318" s="421">
        <v>8270.5079783719193</v>
      </c>
      <c r="I318" s="422">
        <v>30053.745927469143</v>
      </c>
      <c r="J318" s="421">
        <v>4318.25</v>
      </c>
      <c r="K318" s="423">
        <v>34371.995927469143</v>
      </c>
    </row>
    <row r="319" spans="1:11" ht="18" hidden="1">
      <c r="A319" s="420" t="s">
        <v>1443</v>
      </c>
      <c r="B319" s="420" t="s">
        <v>1355</v>
      </c>
      <c r="C319" s="420" t="s">
        <v>865</v>
      </c>
      <c r="D319" s="420" t="s">
        <v>713</v>
      </c>
      <c r="E319" s="420" t="s">
        <v>728</v>
      </c>
      <c r="F319" s="420" t="s">
        <v>763</v>
      </c>
      <c r="G319" s="421">
        <v>12876.622065709264</v>
      </c>
      <c r="H319" s="421">
        <v>1323.4783473615137</v>
      </c>
      <c r="I319" s="422">
        <v>14200.100413070777</v>
      </c>
      <c r="J319" s="421">
        <v>4318.25</v>
      </c>
      <c r="K319" s="423">
        <v>18518.350413070777</v>
      </c>
    </row>
    <row r="320" spans="1:11" ht="18" hidden="1">
      <c r="A320" s="420" t="s">
        <v>1444</v>
      </c>
      <c r="B320" s="420" t="s">
        <v>1355</v>
      </c>
      <c r="C320" s="420" t="s">
        <v>865</v>
      </c>
      <c r="D320" s="420" t="s">
        <v>713</v>
      </c>
      <c r="E320" s="420" t="s">
        <v>1445</v>
      </c>
      <c r="F320" s="420" t="s">
        <v>763</v>
      </c>
      <c r="G320" s="421">
        <v>9342.3302163070148</v>
      </c>
      <c r="H320" s="421">
        <v>2759.3038371940456</v>
      </c>
      <c r="I320" s="422">
        <v>12101.63405350106</v>
      </c>
      <c r="J320" s="421">
        <v>4318.25</v>
      </c>
      <c r="K320" s="423">
        <v>16419.88405350106</v>
      </c>
    </row>
    <row r="321" spans="1:11" ht="18" hidden="1">
      <c r="A321" s="420" t="s">
        <v>1446</v>
      </c>
      <c r="B321" s="420" t="s">
        <v>1355</v>
      </c>
      <c r="C321" s="420" t="s">
        <v>828</v>
      </c>
      <c r="D321" s="420" t="s">
        <v>713</v>
      </c>
      <c r="E321" s="420" t="s">
        <v>1447</v>
      </c>
      <c r="F321" s="420" t="s">
        <v>763</v>
      </c>
      <c r="G321" s="421">
        <v>0</v>
      </c>
      <c r="H321" s="421">
        <v>2765.847100845961</v>
      </c>
      <c r="I321" s="422">
        <v>2765.847100845961</v>
      </c>
      <c r="J321" s="421">
        <v>4318.25</v>
      </c>
      <c r="K321" s="423">
        <v>7084.097100845961</v>
      </c>
    </row>
    <row r="322" spans="1:11" ht="18" hidden="1">
      <c r="A322" s="420" t="s">
        <v>1448</v>
      </c>
      <c r="B322" s="420" t="s">
        <v>1355</v>
      </c>
      <c r="C322" s="420" t="s">
        <v>837</v>
      </c>
      <c r="D322" s="420" t="s">
        <v>727</v>
      </c>
      <c r="E322" s="420" t="s">
        <v>1449</v>
      </c>
      <c r="F322" s="420" t="s">
        <v>720</v>
      </c>
      <c r="G322" s="421">
        <v>3796.3409948687349</v>
      </c>
      <c r="H322" s="421">
        <v>1104.5882273835018</v>
      </c>
      <c r="I322" s="422">
        <v>4900.9292222522363</v>
      </c>
      <c r="J322" s="421">
        <v>4318.25</v>
      </c>
      <c r="K322" s="423">
        <v>9219.1792222522363</v>
      </c>
    </row>
    <row r="323" spans="1:11" ht="18" hidden="1">
      <c r="A323" s="420" t="s">
        <v>1450</v>
      </c>
      <c r="B323" s="420" t="s">
        <v>1355</v>
      </c>
      <c r="C323" s="420" t="s">
        <v>1303</v>
      </c>
      <c r="D323" s="420" t="s">
        <v>727</v>
      </c>
      <c r="E323" s="420" t="s">
        <v>1451</v>
      </c>
      <c r="F323" s="420" t="s">
        <v>813</v>
      </c>
      <c r="G323" s="421">
        <v>3668.6370638750718</v>
      </c>
      <c r="H323" s="421">
        <v>386.56738145082352</v>
      </c>
      <c r="I323" s="422">
        <v>4055.2044453258954</v>
      </c>
      <c r="J323" s="421">
        <v>4318.25</v>
      </c>
      <c r="K323" s="423">
        <v>8373.454445325895</v>
      </c>
    </row>
    <row r="324" spans="1:11" ht="18" hidden="1">
      <c r="A324" s="420" t="s">
        <v>1452</v>
      </c>
      <c r="B324" s="420" t="s">
        <v>1355</v>
      </c>
      <c r="C324" s="420" t="s">
        <v>761</v>
      </c>
      <c r="D324" s="420" t="s">
        <v>727</v>
      </c>
      <c r="E324" s="420" t="s">
        <v>1453</v>
      </c>
      <c r="F324" s="420" t="s">
        <v>720</v>
      </c>
      <c r="G324" s="421">
        <v>7066.2598254848763</v>
      </c>
      <c r="H324" s="421">
        <v>343.70587529697787</v>
      </c>
      <c r="I324" s="422">
        <v>7409.9657007818541</v>
      </c>
      <c r="J324" s="421">
        <v>4318.25</v>
      </c>
      <c r="K324" s="423">
        <v>11728.215700781853</v>
      </c>
    </row>
    <row r="325" spans="1:11" ht="18" hidden="1">
      <c r="A325" s="420" t="s">
        <v>1454</v>
      </c>
      <c r="B325" s="420" t="s">
        <v>1355</v>
      </c>
      <c r="C325" s="420" t="s">
        <v>777</v>
      </c>
      <c r="D325" s="420" t="s">
        <v>727</v>
      </c>
      <c r="E325" s="420" t="s">
        <v>1455</v>
      </c>
      <c r="F325" s="420" t="s">
        <v>720</v>
      </c>
      <c r="G325" s="421">
        <v>4343.5162491053188</v>
      </c>
      <c r="H325" s="421">
        <v>3770.8372525947216</v>
      </c>
      <c r="I325" s="422">
        <v>8114.3535017000404</v>
      </c>
      <c r="J325" s="421">
        <v>4318.25</v>
      </c>
      <c r="K325" s="423">
        <v>12432.603501700039</v>
      </c>
    </row>
    <row r="326" spans="1:11" ht="18" hidden="1">
      <c r="A326" s="420" t="s">
        <v>1456</v>
      </c>
      <c r="B326" s="420" t="s">
        <v>1355</v>
      </c>
      <c r="C326" s="420" t="s">
        <v>803</v>
      </c>
      <c r="D326" s="420" t="s">
        <v>804</v>
      </c>
      <c r="E326" s="420" t="s">
        <v>1457</v>
      </c>
      <c r="F326" s="420" t="s">
        <v>720</v>
      </c>
      <c r="G326" s="421">
        <v>0</v>
      </c>
      <c r="H326" s="421">
        <v>0</v>
      </c>
      <c r="I326" s="422">
        <v>0</v>
      </c>
      <c r="J326" s="421">
        <v>4318.25</v>
      </c>
      <c r="K326" s="423">
        <v>4318.25</v>
      </c>
    </row>
    <row r="327" spans="1:11" ht="18" hidden="1">
      <c r="A327" s="420" t="s">
        <v>1458</v>
      </c>
      <c r="B327" s="420" t="s">
        <v>1459</v>
      </c>
      <c r="C327" s="420" t="s">
        <v>712</v>
      </c>
      <c r="D327" s="420" t="s">
        <v>713</v>
      </c>
      <c r="E327" s="420" t="s">
        <v>1460</v>
      </c>
      <c r="F327" s="420" t="s">
        <v>763</v>
      </c>
      <c r="G327" s="421">
        <v>14325.085677390367</v>
      </c>
      <c r="H327" s="421">
        <v>1198.8639338843802</v>
      </c>
      <c r="I327" s="422">
        <v>15523.949611274747</v>
      </c>
      <c r="J327" s="421">
        <v>4318.25</v>
      </c>
      <c r="K327" s="423">
        <v>19842.199611274747</v>
      </c>
    </row>
    <row r="328" spans="1:11" ht="18" hidden="1">
      <c r="A328" s="420" t="s">
        <v>1461</v>
      </c>
      <c r="B328" s="420" t="s">
        <v>1462</v>
      </c>
      <c r="C328" s="420" t="s">
        <v>803</v>
      </c>
      <c r="D328" s="420" t="s">
        <v>804</v>
      </c>
      <c r="E328" s="420" t="s">
        <v>1463</v>
      </c>
      <c r="F328" s="420" t="s">
        <v>813</v>
      </c>
      <c r="G328" s="421">
        <v>4012.7818372446272</v>
      </c>
      <c r="H328" s="421">
        <v>0</v>
      </c>
      <c r="I328" s="422">
        <v>4012.7818372446272</v>
      </c>
      <c r="J328" s="421">
        <v>4318.25</v>
      </c>
      <c r="K328" s="423">
        <v>8331.0318372446272</v>
      </c>
    </row>
    <row r="329" spans="1:11" ht="18" hidden="1">
      <c r="A329" s="420" t="s">
        <v>1464</v>
      </c>
      <c r="B329" s="420" t="s">
        <v>1465</v>
      </c>
      <c r="C329" s="420" t="s">
        <v>782</v>
      </c>
      <c r="D329" s="420" t="s">
        <v>713</v>
      </c>
      <c r="E329" s="420" t="s">
        <v>1466</v>
      </c>
      <c r="F329" s="420" t="s">
        <v>715</v>
      </c>
      <c r="G329" s="421">
        <v>9227.9424502776856</v>
      </c>
      <c r="H329" s="421">
        <v>255.57304012134108</v>
      </c>
      <c r="I329" s="422">
        <v>9483.515490399026</v>
      </c>
      <c r="J329" s="421">
        <v>4318.25</v>
      </c>
      <c r="K329" s="423">
        <v>13801.765490399026</v>
      </c>
    </row>
    <row r="330" spans="1:11" ht="18" hidden="1">
      <c r="A330" s="420" t="s">
        <v>1467</v>
      </c>
      <c r="B330" s="420" t="s">
        <v>1465</v>
      </c>
      <c r="C330" s="420" t="s">
        <v>808</v>
      </c>
      <c r="D330" s="420" t="s">
        <v>713</v>
      </c>
      <c r="E330" s="420" t="s">
        <v>1468</v>
      </c>
      <c r="F330" s="420" t="s">
        <v>738</v>
      </c>
      <c r="G330" s="421">
        <v>875.52014049265017</v>
      </c>
      <c r="H330" s="421">
        <v>256.45510825880905</v>
      </c>
      <c r="I330" s="422">
        <v>1131.9752487514593</v>
      </c>
      <c r="J330" s="421">
        <v>4318.25</v>
      </c>
      <c r="K330" s="423">
        <v>5450.2252487514597</v>
      </c>
    </row>
    <row r="331" spans="1:11" ht="18" hidden="1">
      <c r="A331" s="420" t="s">
        <v>1469</v>
      </c>
      <c r="B331" s="420" t="s">
        <v>1465</v>
      </c>
      <c r="C331" s="420" t="s">
        <v>712</v>
      </c>
      <c r="D331" s="420" t="s">
        <v>713</v>
      </c>
      <c r="E331" s="420" t="s">
        <v>1470</v>
      </c>
      <c r="F331" s="420" t="s">
        <v>758</v>
      </c>
      <c r="G331" s="421">
        <v>7000.1697192757201</v>
      </c>
      <c r="H331" s="421">
        <v>1871.0353352261159</v>
      </c>
      <c r="I331" s="422">
        <v>8871.2050545018355</v>
      </c>
      <c r="J331" s="421">
        <v>4318.25</v>
      </c>
      <c r="K331" s="423">
        <v>13189.455054501836</v>
      </c>
    </row>
    <row r="332" spans="1:11" ht="18" hidden="1">
      <c r="A332" s="420" t="s">
        <v>1471</v>
      </c>
      <c r="B332" s="420" t="s">
        <v>1465</v>
      </c>
      <c r="C332" s="420" t="s">
        <v>712</v>
      </c>
      <c r="D332" s="420" t="s">
        <v>713</v>
      </c>
      <c r="E332" s="420" t="s">
        <v>1472</v>
      </c>
      <c r="F332" s="420" t="s">
        <v>729</v>
      </c>
      <c r="G332" s="421">
        <v>2872.9563654926424</v>
      </c>
      <c r="H332" s="421">
        <v>1463.5289225281131</v>
      </c>
      <c r="I332" s="422">
        <v>4336.4852880207554</v>
      </c>
      <c r="J332" s="421">
        <v>4318.25</v>
      </c>
      <c r="K332" s="423">
        <v>8654.7352880207545</v>
      </c>
    </row>
    <row r="333" spans="1:11" ht="18" hidden="1">
      <c r="A333" s="420" t="s">
        <v>1473</v>
      </c>
      <c r="B333" s="420" t="s">
        <v>1465</v>
      </c>
      <c r="C333" s="420" t="s">
        <v>712</v>
      </c>
      <c r="D333" s="420" t="s">
        <v>713</v>
      </c>
      <c r="E333" s="420" t="s">
        <v>1474</v>
      </c>
      <c r="F333" s="420" t="s">
        <v>729</v>
      </c>
      <c r="G333" s="421">
        <v>1161.7409613987975</v>
      </c>
      <c r="H333" s="421">
        <v>246.58073535180114</v>
      </c>
      <c r="I333" s="422">
        <v>1408.3216967505987</v>
      </c>
      <c r="J333" s="421">
        <v>4318.25</v>
      </c>
      <c r="K333" s="423">
        <v>5726.5716967505987</v>
      </c>
    </row>
    <row r="334" spans="1:11" ht="18" hidden="1">
      <c r="A334" s="420" t="s">
        <v>1475</v>
      </c>
      <c r="B334" s="420" t="s">
        <v>1465</v>
      </c>
      <c r="C334" s="420" t="s">
        <v>712</v>
      </c>
      <c r="D334" s="420" t="s">
        <v>713</v>
      </c>
      <c r="E334" s="420" t="s">
        <v>1476</v>
      </c>
      <c r="F334" s="420" t="s">
        <v>729</v>
      </c>
      <c r="G334" s="421">
        <v>1139.3819042307337</v>
      </c>
      <c r="H334" s="421">
        <v>246.58073535180114</v>
      </c>
      <c r="I334" s="422">
        <v>1385.9626395825348</v>
      </c>
      <c r="J334" s="421">
        <v>4318.25</v>
      </c>
      <c r="K334" s="423">
        <v>5704.2126395825344</v>
      </c>
    </row>
    <row r="335" spans="1:11" ht="18" hidden="1">
      <c r="A335" s="420" t="s">
        <v>1477</v>
      </c>
      <c r="B335" s="420" t="s">
        <v>1465</v>
      </c>
      <c r="C335" s="420" t="s">
        <v>712</v>
      </c>
      <c r="D335" s="420" t="s">
        <v>713</v>
      </c>
      <c r="E335" s="420" t="s">
        <v>1478</v>
      </c>
      <c r="F335" s="420" t="s">
        <v>729</v>
      </c>
      <c r="G335" s="421">
        <v>1121.4454199936881</v>
      </c>
      <c r="H335" s="421">
        <v>246.58073535180114</v>
      </c>
      <c r="I335" s="422">
        <v>1368.0261553454893</v>
      </c>
      <c r="J335" s="421">
        <v>4318.25</v>
      </c>
      <c r="K335" s="423">
        <v>5686.2761553454893</v>
      </c>
    </row>
    <row r="336" spans="1:11" ht="18" hidden="1">
      <c r="A336" s="420" t="s">
        <v>1479</v>
      </c>
      <c r="B336" s="420" t="s">
        <v>1465</v>
      </c>
      <c r="C336" s="420" t="s">
        <v>825</v>
      </c>
      <c r="D336" s="420" t="s">
        <v>713</v>
      </c>
      <c r="E336" s="420" t="s">
        <v>1480</v>
      </c>
      <c r="F336" s="420" t="s">
        <v>729</v>
      </c>
      <c r="G336" s="421">
        <v>1103.0877004337667</v>
      </c>
      <c r="H336" s="421">
        <v>1253.1891533091343</v>
      </c>
      <c r="I336" s="422">
        <v>2356.276853742901</v>
      </c>
      <c r="J336" s="421">
        <v>4318.25</v>
      </c>
      <c r="K336" s="423">
        <v>6674.526853742901</v>
      </c>
    </row>
    <row r="337" spans="1:11" ht="18" hidden="1">
      <c r="A337" s="420" t="s">
        <v>1481</v>
      </c>
      <c r="B337" s="420" t="s">
        <v>1465</v>
      </c>
      <c r="C337" s="420" t="s">
        <v>792</v>
      </c>
      <c r="D337" s="420" t="s">
        <v>713</v>
      </c>
      <c r="E337" s="420" t="s">
        <v>1482</v>
      </c>
      <c r="F337" s="420" t="s">
        <v>763</v>
      </c>
      <c r="G337" s="421">
        <v>566.16341927177814</v>
      </c>
      <c r="H337" s="421">
        <v>559.96579956808932</v>
      </c>
      <c r="I337" s="422">
        <v>1126.1292188398675</v>
      </c>
      <c r="J337" s="421">
        <v>4318.25</v>
      </c>
      <c r="K337" s="423">
        <v>5444.3792188398675</v>
      </c>
    </row>
    <row r="338" spans="1:11" ht="18" hidden="1">
      <c r="A338" s="420" t="s">
        <v>1483</v>
      </c>
      <c r="B338" s="420" t="s">
        <v>1465</v>
      </c>
      <c r="C338" s="420" t="s">
        <v>828</v>
      </c>
      <c r="D338" s="420" t="s">
        <v>713</v>
      </c>
      <c r="E338" s="420" t="s">
        <v>1484</v>
      </c>
      <c r="F338" s="420" t="s">
        <v>763</v>
      </c>
      <c r="G338" s="421">
        <v>11741.90385817686</v>
      </c>
      <c r="H338" s="421">
        <v>981.92817601193519</v>
      </c>
      <c r="I338" s="422">
        <v>12723.832034188796</v>
      </c>
      <c r="J338" s="421">
        <v>4318.25</v>
      </c>
      <c r="K338" s="423">
        <v>17042.082034188796</v>
      </c>
    </row>
    <row r="339" spans="1:11" ht="18" hidden="1">
      <c r="A339" s="420" t="s">
        <v>1485</v>
      </c>
      <c r="B339" s="420" t="s">
        <v>1465</v>
      </c>
      <c r="C339" s="420" t="s">
        <v>828</v>
      </c>
      <c r="D339" s="420" t="s">
        <v>713</v>
      </c>
      <c r="E339" s="420" t="s">
        <v>1486</v>
      </c>
      <c r="F339" s="420" t="s">
        <v>763</v>
      </c>
      <c r="G339" s="421">
        <v>4040.9766821494986</v>
      </c>
      <c r="H339" s="421">
        <v>661.2194380989713</v>
      </c>
      <c r="I339" s="422">
        <v>4702.1961202484699</v>
      </c>
      <c r="J339" s="421">
        <v>4318.25</v>
      </c>
      <c r="K339" s="423">
        <v>9020.4461202484708</v>
      </c>
    </row>
    <row r="340" spans="1:11" ht="18" hidden="1">
      <c r="A340" s="420" t="s">
        <v>1487</v>
      </c>
      <c r="B340" s="420" t="s">
        <v>1465</v>
      </c>
      <c r="C340" s="420" t="s">
        <v>755</v>
      </c>
      <c r="D340" s="420" t="s">
        <v>756</v>
      </c>
      <c r="E340" s="420" t="s">
        <v>1488</v>
      </c>
      <c r="F340" s="420" t="s">
        <v>813</v>
      </c>
      <c r="G340" s="421">
        <v>1129.4111040485006</v>
      </c>
      <c r="H340" s="421">
        <v>0</v>
      </c>
      <c r="I340" s="422">
        <v>1129.4111040485006</v>
      </c>
      <c r="J340" s="421">
        <v>4318.25</v>
      </c>
      <c r="K340" s="423">
        <v>5447.6611040485004</v>
      </c>
    </row>
    <row r="341" spans="1:11" ht="18" hidden="1">
      <c r="A341" s="420" t="s">
        <v>1489</v>
      </c>
      <c r="B341" s="420" t="s">
        <v>1465</v>
      </c>
      <c r="C341" s="420" t="s">
        <v>755</v>
      </c>
      <c r="D341" s="420" t="s">
        <v>756</v>
      </c>
      <c r="E341" s="420" t="s">
        <v>1490</v>
      </c>
      <c r="F341" s="420" t="s">
        <v>715</v>
      </c>
      <c r="G341" s="421">
        <v>106.50359319349394</v>
      </c>
      <c r="H341" s="421">
        <v>0</v>
      </c>
      <c r="I341" s="422">
        <v>106.50359319349394</v>
      </c>
      <c r="J341" s="421">
        <v>4318.25</v>
      </c>
      <c r="K341" s="423">
        <v>4424.7535931934935</v>
      </c>
    </row>
    <row r="342" spans="1:11" ht="18" hidden="1">
      <c r="A342" s="420" t="s">
        <v>1491</v>
      </c>
      <c r="B342" s="420" t="s">
        <v>1465</v>
      </c>
      <c r="C342" s="420" t="s">
        <v>755</v>
      </c>
      <c r="D342" s="420" t="s">
        <v>756</v>
      </c>
      <c r="E342" s="420" t="s">
        <v>1492</v>
      </c>
      <c r="F342" s="420" t="s">
        <v>715</v>
      </c>
      <c r="G342" s="421">
        <v>0</v>
      </c>
      <c r="H342" s="421">
        <v>0</v>
      </c>
      <c r="I342" s="422">
        <v>0</v>
      </c>
      <c r="J342" s="421">
        <v>4318.25</v>
      </c>
      <c r="K342" s="423">
        <v>4318.25</v>
      </c>
    </row>
    <row r="343" spans="1:11" ht="18" hidden="1">
      <c r="A343" s="420" t="s">
        <v>1493</v>
      </c>
      <c r="B343" s="420" t="s">
        <v>1465</v>
      </c>
      <c r="C343" s="420" t="s">
        <v>1494</v>
      </c>
      <c r="D343" s="420" t="s">
        <v>756</v>
      </c>
      <c r="E343" s="420" t="s">
        <v>1495</v>
      </c>
      <c r="F343" s="420" t="s">
        <v>729</v>
      </c>
      <c r="G343" s="421">
        <v>224.20131513377839</v>
      </c>
      <c r="H343" s="421">
        <v>676.28384799999958</v>
      </c>
      <c r="I343" s="422">
        <v>900.48516313377797</v>
      </c>
      <c r="J343" s="421">
        <v>4318.25</v>
      </c>
      <c r="K343" s="423">
        <v>5218.7351631337779</v>
      </c>
    </row>
    <row r="344" spans="1:11" ht="18" hidden="1">
      <c r="A344" s="420" t="s">
        <v>1496</v>
      </c>
      <c r="B344" s="420" t="s">
        <v>1465</v>
      </c>
      <c r="C344" s="420" t="s">
        <v>1494</v>
      </c>
      <c r="D344" s="420" t="s">
        <v>756</v>
      </c>
      <c r="E344" s="420" t="s">
        <v>1497</v>
      </c>
      <c r="F344" s="420" t="s">
        <v>729</v>
      </c>
      <c r="G344" s="421">
        <v>0</v>
      </c>
      <c r="H344" s="421">
        <v>329.89582236578042</v>
      </c>
      <c r="I344" s="422">
        <v>329.89582236578042</v>
      </c>
      <c r="J344" s="421">
        <v>4318.25</v>
      </c>
      <c r="K344" s="423">
        <v>4648.1458223657801</v>
      </c>
    </row>
    <row r="345" spans="1:11" ht="18" hidden="1">
      <c r="A345" s="420" t="s">
        <v>1498</v>
      </c>
      <c r="B345" s="420" t="s">
        <v>1465</v>
      </c>
      <c r="C345" s="420" t="s">
        <v>1494</v>
      </c>
      <c r="D345" s="420" t="s">
        <v>756</v>
      </c>
      <c r="E345" s="420" t="s">
        <v>1499</v>
      </c>
      <c r="F345" s="420" t="s">
        <v>729</v>
      </c>
      <c r="G345" s="421">
        <v>0</v>
      </c>
      <c r="H345" s="421">
        <v>0</v>
      </c>
      <c r="I345" s="422">
        <v>0</v>
      </c>
      <c r="J345" s="421">
        <v>4318.25</v>
      </c>
      <c r="K345" s="423">
        <v>4318.25</v>
      </c>
    </row>
    <row r="346" spans="1:11" ht="18" hidden="1">
      <c r="A346" s="420" t="s">
        <v>1500</v>
      </c>
      <c r="B346" s="420" t="s">
        <v>1465</v>
      </c>
      <c r="C346" s="420" t="s">
        <v>1277</v>
      </c>
      <c r="D346" s="420" t="s">
        <v>756</v>
      </c>
      <c r="E346" s="420" t="s">
        <v>1501</v>
      </c>
      <c r="F346" s="420" t="s">
        <v>729</v>
      </c>
      <c r="G346" s="421">
        <v>8480.6464482797091</v>
      </c>
      <c r="H346" s="421">
        <v>335.69428191051151</v>
      </c>
      <c r="I346" s="422">
        <v>8816.3407301902207</v>
      </c>
      <c r="J346" s="421">
        <v>4318.25</v>
      </c>
      <c r="K346" s="423">
        <v>13134.590730190221</v>
      </c>
    </row>
    <row r="347" spans="1:11" ht="18" hidden="1">
      <c r="A347" s="420" t="s">
        <v>1502</v>
      </c>
      <c r="B347" s="420" t="s">
        <v>1465</v>
      </c>
      <c r="C347" s="420" t="s">
        <v>958</v>
      </c>
      <c r="D347" s="420" t="s">
        <v>756</v>
      </c>
      <c r="E347" s="420" t="s">
        <v>1503</v>
      </c>
      <c r="F347" s="420" t="s">
        <v>729</v>
      </c>
      <c r="G347" s="421">
        <v>0</v>
      </c>
      <c r="H347" s="421">
        <v>684.97272762136311</v>
      </c>
      <c r="I347" s="422">
        <v>684.97272762136311</v>
      </c>
      <c r="J347" s="421">
        <v>4318.25</v>
      </c>
      <c r="K347" s="423">
        <v>5003.2227276213634</v>
      </c>
    </row>
    <row r="348" spans="1:11" ht="18" hidden="1">
      <c r="A348" s="420" t="s">
        <v>1504</v>
      </c>
      <c r="B348" s="420" t="s">
        <v>1465</v>
      </c>
      <c r="C348" s="420" t="s">
        <v>958</v>
      </c>
      <c r="D348" s="420" t="s">
        <v>756</v>
      </c>
      <c r="E348" s="420" t="s">
        <v>1505</v>
      </c>
      <c r="F348" s="420" t="s">
        <v>729</v>
      </c>
      <c r="G348" s="421">
        <v>0</v>
      </c>
      <c r="H348" s="421">
        <v>673.30555517626453</v>
      </c>
      <c r="I348" s="422">
        <v>673.30555517626453</v>
      </c>
      <c r="J348" s="421">
        <v>4318.25</v>
      </c>
      <c r="K348" s="423">
        <v>4991.5555551762645</v>
      </c>
    </row>
    <row r="349" spans="1:11" ht="18" hidden="1">
      <c r="A349" s="420" t="s">
        <v>1506</v>
      </c>
      <c r="B349" s="420" t="s">
        <v>1465</v>
      </c>
      <c r="C349" s="420" t="s">
        <v>958</v>
      </c>
      <c r="D349" s="420" t="s">
        <v>756</v>
      </c>
      <c r="E349" s="420" t="s">
        <v>1507</v>
      </c>
      <c r="F349" s="420" t="s">
        <v>729</v>
      </c>
      <c r="G349" s="421">
        <v>0</v>
      </c>
      <c r="H349" s="421">
        <v>655.36791052693638</v>
      </c>
      <c r="I349" s="422">
        <v>655.36791052693638</v>
      </c>
      <c r="J349" s="421">
        <v>4318.25</v>
      </c>
      <c r="K349" s="423">
        <v>4973.6179105269366</v>
      </c>
    </row>
    <row r="350" spans="1:11" ht="18" hidden="1">
      <c r="A350" s="420" t="s">
        <v>1508</v>
      </c>
      <c r="B350" s="420" t="s">
        <v>1465</v>
      </c>
      <c r="C350" s="420" t="s">
        <v>958</v>
      </c>
      <c r="D350" s="420" t="s">
        <v>756</v>
      </c>
      <c r="E350" s="420" t="s">
        <v>1509</v>
      </c>
      <c r="F350" s="420" t="s">
        <v>729</v>
      </c>
      <c r="G350" s="421">
        <v>0</v>
      </c>
      <c r="H350" s="421">
        <v>338.22199455405439</v>
      </c>
      <c r="I350" s="422">
        <v>338.22199455405439</v>
      </c>
      <c r="J350" s="421">
        <v>4318.25</v>
      </c>
      <c r="K350" s="423">
        <v>4656.4719945540546</v>
      </c>
    </row>
    <row r="351" spans="1:11" ht="18" hidden="1">
      <c r="A351" s="420" t="s">
        <v>1510</v>
      </c>
      <c r="B351" s="420" t="s">
        <v>1465</v>
      </c>
      <c r="C351" s="420" t="s">
        <v>958</v>
      </c>
      <c r="D351" s="420" t="s">
        <v>756</v>
      </c>
      <c r="E351" s="420" t="s">
        <v>1511</v>
      </c>
      <c r="F351" s="420" t="s">
        <v>729</v>
      </c>
      <c r="G351" s="421">
        <v>0</v>
      </c>
      <c r="H351" s="421">
        <v>328.64426989287995</v>
      </c>
      <c r="I351" s="422">
        <v>328.64426989287995</v>
      </c>
      <c r="J351" s="421">
        <v>4318.25</v>
      </c>
      <c r="K351" s="423">
        <v>4646.8942698928804</v>
      </c>
    </row>
    <row r="352" spans="1:11" ht="18" hidden="1">
      <c r="A352" s="420" t="s">
        <v>1512</v>
      </c>
      <c r="B352" s="420" t="s">
        <v>1465</v>
      </c>
      <c r="C352" s="420" t="s">
        <v>958</v>
      </c>
      <c r="D352" s="420" t="s">
        <v>756</v>
      </c>
      <c r="E352" s="420" t="s">
        <v>1513</v>
      </c>
      <c r="F352" s="420" t="s">
        <v>729</v>
      </c>
      <c r="G352" s="421">
        <v>0</v>
      </c>
      <c r="H352" s="421">
        <v>312.1163345198828</v>
      </c>
      <c r="I352" s="422">
        <v>312.1163345198828</v>
      </c>
      <c r="J352" s="421">
        <v>4318.25</v>
      </c>
      <c r="K352" s="423">
        <v>4630.3663345198829</v>
      </c>
    </row>
    <row r="353" spans="1:11" ht="18" hidden="1">
      <c r="A353" s="420" t="s">
        <v>1514</v>
      </c>
      <c r="B353" s="420" t="s">
        <v>1465</v>
      </c>
      <c r="C353" s="420" t="s">
        <v>958</v>
      </c>
      <c r="D353" s="420" t="s">
        <v>756</v>
      </c>
      <c r="E353" s="420" t="s">
        <v>1515</v>
      </c>
      <c r="F353" s="420" t="s">
        <v>729</v>
      </c>
      <c r="G353" s="421">
        <v>0</v>
      </c>
      <c r="H353" s="421">
        <v>0</v>
      </c>
      <c r="I353" s="422">
        <v>0</v>
      </c>
      <c r="J353" s="421">
        <v>4318.25</v>
      </c>
      <c r="K353" s="423">
        <v>4318.25</v>
      </c>
    </row>
    <row r="354" spans="1:11" ht="18" hidden="1">
      <c r="A354" s="420" t="s">
        <v>1516</v>
      </c>
      <c r="B354" s="420" t="s">
        <v>1465</v>
      </c>
      <c r="C354" s="420" t="s">
        <v>1517</v>
      </c>
      <c r="D354" s="420" t="s">
        <v>727</v>
      </c>
      <c r="E354" s="420" t="s">
        <v>1518</v>
      </c>
      <c r="F354" s="420" t="s">
        <v>729</v>
      </c>
      <c r="G354" s="421">
        <v>0</v>
      </c>
      <c r="H354" s="421">
        <v>0</v>
      </c>
      <c r="I354" s="422">
        <v>0</v>
      </c>
      <c r="J354" s="421">
        <v>4318.25</v>
      </c>
      <c r="K354" s="423">
        <v>4318.25</v>
      </c>
    </row>
    <row r="355" spans="1:11" ht="18" hidden="1">
      <c r="A355" s="420" t="s">
        <v>1519</v>
      </c>
      <c r="B355" s="420" t="s">
        <v>1465</v>
      </c>
      <c r="C355" s="420" t="s">
        <v>1284</v>
      </c>
      <c r="D355" s="420" t="s">
        <v>727</v>
      </c>
      <c r="E355" s="420" t="s">
        <v>1520</v>
      </c>
      <c r="F355" s="420" t="s">
        <v>729</v>
      </c>
      <c r="G355" s="421">
        <v>1836.1172557999248</v>
      </c>
      <c r="H355" s="421">
        <v>0</v>
      </c>
      <c r="I355" s="422">
        <v>1836.1172557999248</v>
      </c>
      <c r="J355" s="421">
        <v>4318.25</v>
      </c>
      <c r="K355" s="423">
        <v>6154.3672557999253</v>
      </c>
    </row>
    <row r="356" spans="1:11" ht="18" hidden="1">
      <c r="A356" s="420" t="s">
        <v>1521</v>
      </c>
      <c r="B356" s="420" t="s">
        <v>1465</v>
      </c>
      <c r="C356" s="420" t="s">
        <v>1284</v>
      </c>
      <c r="D356" s="420" t="s">
        <v>727</v>
      </c>
      <c r="E356" s="420" t="s">
        <v>1522</v>
      </c>
      <c r="F356" s="420" t="s">
        <v>729</v>
      </c>
      <c r="G356" s="421">
        <v>0</v>
      </c>
      <c r="H356" s="421">
        <v>0</v>
      </c>
      <c r="I356" s="422">
        <v>0</v>
      </c>
      <c r="J356" s="421">
        <v>4318.25</v>
      </c>
      <c r="K356" s="423">
        <v>4318.25</v>
      </c>
    </row>
    <row r="357" spans="1:11" ht="18" hidden="1">
      <c r="A357" s="420" t="s">
        <v>1523</v>
      </c>
      <c r="B357" s="420" t="s">
        <v>1465</v>
      </c>
      <c r="C357" s="420" t="s">
        <v>1287</v>
      </c>
      <c r="D357" s="420" t="s">
        <v>727</v>
      </c>
      <c r="E357" s="420" t="s">
        <v>1524</v>
      </c>
      <c r="F357" s="420" t="s">
        <v>729</v>
      </c>
      <c r="G357" s="421">
        <v>754.8988838762408</v>
      </c>
      <c r="H357" s="421">
        <v>366.65407780936579</v>
      </c>
      <c r="I357" s="422">
        <v>1121.5529616856065</v>
      </c>
      <c r="J357" s="421">
        <v>4318.25</v>
      </c>
      <c r="K357" s="423">
        <v>5439.8029616856065</v>
      </c>
    </row>
    <row r="358" spans="1:11" ht="18" hidden="1">
      <c r="A358" s="420" t="s">
        <v>1525</v>
      </c>
      <c r="B358" s="420" t="s">
        <v>1465</v>
      </c>
      <c r="C358" s="420" t="s">
        <v>750</v>
      </c>
      <c r="D358" s="420" t="s">
        <v>727</v>
      </c>
      <c r="E358" s="420" t="s">
        <v>1526</v>
      </c>
      <c r="F358" s="420" t="s">
        <v>729</v>
      </c>
      <c r="G358" s="421">
        <v>1411.7160616786305</v>
      </c>
      <c r="H358" s="421">
        <v>0</v>
      </c>
      <c r="I358" s="422">
        <v>1411.7160616786305</v>
      </c>
      <c r="J358" s="421">
        <v>4318.25</v>
      </c>
      <c r="K358" s="423">
        <v>5729.9660616786305</v>
      </c>
    </row>
    <row r="359" spans="1:11" ht="18" hidden="1">
      <c r="A359" s="420" t="s">
        <v>1527</v>
      </c>
      <c r="B359" s="420" t="s">
        <v>1465</v>
      </c>
      <c r="C359" s="420" t="s">
        <v>750</v>
      </c>
      <c r="D359" s="420" t="s">
        <v>727</v>
      </c>
      <c r="E359" s="420" t="s">
        <v>1528</v>
      </c>
      <c r="F359" s="420" t="s">
        <v>729</v>
      </c>
      <c r="G359" s="421">
        <v>0</v>
      </c>
      <c r="H359" s="421">
        <v>1201.4329933309432</v>
      </c>
      <c r="I359" s="422">
        <v>1201.4329933309432</v>
      </c>
      <c r="J359" s="421">
        <v>4318.25</v>
      </c>
      <c r="K359" s="423">
        <v>5519.6829933309436</v>
      </c>
    </row>
    <row r="360" spans="1:11" ht="18" hidden="1">
      <c r="A360" s="420" t="s">
        <v>1529</v>
      </c>
      <c r="B360" s="420" t="s">
        <v>1465</v>
      </c>
      <c r="C360" s="420" t="s">
        <v>750</v>
      </c>
      <c r="D360" s="420" t="s">
        <v>727</v>
      </c>
      <c r="E360" s="420" t="s">
        <v>1530</v>
      </c>
      <c r="F360" s="420" t="s">
        <v>729</v>
      </c>
      <c r="G360" s="421">
        <v>0</v>
      </c>
      <c r="H360" s="421">
        <v>0</v>
      </c>
      <c r="I360" s="422">
        <v>0</v>
      </c>
      <c r="J360" s="421">
        <v>4318.25</v>
      </c>
      <c r="K360" s="423">
        <v>4318.25</v>
      </c>
    </row>
    <row r="361" spans="1:11" ht="18" hidden="1">
      <c r="A361" s="420" t="s">
        <v>1531</v>
      </c>
      <c r="B361" s="420" t="s">
        <v>1465</v>
      </c>
      <c r="C361" s="420" t="s">
        <v>840</v>
      </c>
      <c r="D361" s="420" t="s">
        <v>727</v>
      </c>
      <c r="E361" s="420" t="s">
        <v>1532</v>
      </c>
      <c r="F361" s="420" t="s">
        <v>729</v>
      </c>
      <c r="G361" s="421">
        <v>1678.405618700906</v>
      </c>
      <c r="H361" s="421">
        <v>552.3180294741536</v>
      </c>
      <c r="I361" s="422">
        <v>2230.7236481750597</v>
      </c>
      <c r="J361" s="421">
        <v>4318.25</v>
      </c>
      <c r="K361" s="423">
        <v>6548.9736481750597</v>
      </c>
    </row>
    <row r="362" spans="1:11" ht="18" hidden="1">
      <c r="A362" s="420" t="s">
        <v>1533</v>
      </c>
      <c r="B362" s="420" t="s">
        <v>1465</v>
      </c>
      <c r="C362" s="420" t="s">
        <v>777</v>
      </c>
      <c r="D362" s="420" t="s">
        <v>727</v>
      </c>
      <c r="E362" s="420" t="s">
        <v>1534</v>
      </c>
      <c r="F362" s="420" t="s">
        <v>729</v>
      </c>
      <c r="G362" s="421">
        <v>1180.4419310871081</v>
      </c>
      <c r="H362" s="421">
        <v>0</v>
      </c>
      <c r="I362" s="422">
        <v>1180.4419310871081</v>
      </c>
      <c r="J362" s="421">
        <v>4318.25</v>
      </c>
      <c r="K362" s="423">
        <v>5498.6919310871081</v>
      </c>
    </row>
    <row r="363" spans="1:11" ht="18" hidden="1">
      <c r="A363" s="420" t="s">
        <v>1535</v>
      </c>
      <c r="B363" s="420" t="s">
        <v>1465</v>
      </c>
      <c r="C363" s="420" t="s">
        <v>881</v>
      </c>
      <c r="D363" s="420" t="s">
        <v>727</v>
      </c>
      <c r="E363" s="420" t="s">
        <v>1536</v>
      </c>
      <c r="F363" s="420" t="s">
        <v>720</v>
      </c>
      <c r="G363" s="421">
        <v>9799.1917959889652</v>
      </c>
      <c r="H363" s="421">
        <v>380.43561364392008</v>
      </c>
      <c r="I363" s="422">
        <v>10179.627409632885</v>
      </c>
      <c r="J363" s="421">
        <v>4318.25</v>
      </c>
      <c r="K363" s="423">
        <v>14497.877409632885</v>
      </c>
    </row>
    <row r="364" spans="1:11" ht="18" hidden="1">
      <c r="A364" s="420" t="s">
        <v>1537</v>
      </c>
      <c r="B364" s="420" t="s">
        <v>1465</v>
      </c>
      <c r="C364" s="420" t="s">
        <v>765</v>
      </c>
      <c r="D364" s="420" t="s">
        <v>727</v>
      </c>
      <c r="E364" s="420" t="s">
        <v>1538</v>
      </c>
      <c r="F364" s="420" t="s">
        <v>729</v>
      </c>
      <c r="G364" s="421">
        <v>1809.1142255614209</v>
      </c>
      <c r="H364" s="421">
        <v>325.4583305489349</v>
      </c>
      <c r="I364" s="422">
        <v>2134.5725561103559</v>
      </c>
      <c r="J364" s="421">
        <v>4318.25</v>
      </c>
      <c r="K364" s="423">
        <v>6452.8225561103554</v>
      </c>
    </row>
    <row r="365" spans="1:11" ht="18" hidden="1">
      <c r="A365" s="420" t="s">
        <v>1539</v>
      </c>
      <c r="B365" s="420" t="s">
        <v>1465</v>
      </c>
      <c r="C365" s="420" t="s">
        <v>765</v>
      </c>
      <c r="D365" s="420" t="s">
        <v>727</v>
      </c>
      <c r="E365" s="420" t="s">
        <v>1540</v>
      </c>
      <c r="F365" s="420" t="s">
        <v>729</v>
      </c>
      <c r="G365" s="421">
        <v>1064.0779896015897</v>
      </c>
      <c r="H365" s="421">
        <v>608.0220997383127</v>
      </c>
      <c r="I365" s="422">
        <v>1672.1000893399023</v>
      </c>
      <c r="J365" s="421">
        <v>4318.25</v>
      </c>
      <c r="K365" s="423">
        <v>5990.3500893399023</v>
      </c>
    </row>
    <row r="366" spans="1:11" ht="18" hidden="1">
      <c r="A366" s="420" t="s">
        <v>1541</v>
      </c>
      <c r="B366" s="420" t="s">
        <v>1465</v>
      </c>
      <c r="C366" s="420" t="s">
        <v>765</v>
      </c>
      <c r="D366" s="420" t="s">
        <v>727</v>
      </c>
      <c r="E366" s="420" t="s">
        <v>1542</v>
      </c>
      <c r="F366" s="420" t="s">
        <v>729</v>
      </c>
      <c r="G366" s="421">
        <v>1064.0779896015897</v>
      </c>
      <c r="H366" s="421">
        <v>608.0220997383127</v>
      </c>
      <c r="I366" s="422">
        <v>1672.1000893399023</v>
      </c>
      <c r="J366" s="421">
        <v>4318.25</v>
      </c>
      <c r="K366" s="423">
        <v>5990.3500893399023</v>
      </c>
    </row>
    <row r="367" spans="1:11" ht="18" hidden="1">
      <c r="A367" s="420" t="s">
        <v>1543</v>
      </c>
      <c r="B367" s="420" t="s">
        <v>1465</v>
      </c>
      <c r="C367" s="420" t="s">
        <v>765</v>
      </c>
      <c r="D367" s="420" t="s">
        <v>727</v>
      </c>
      <c r="E367" s="420" t="s">
        <v>1544</v>
      </c>
      <c r="F367" s="420" t="s">
        <v>729</v>
      </c>
      <c r="G367" s="421">
        <v>1063.8563343939904</v>
      </c>
      <c r="H367" s="421">
        <v>608.02299041090691</v>
      </c>
      <c r="I367" s="422">
        <v>1671.8793248048974</v>
      </c>
      <c r="J367" s="421">
        <v>4318.25</v>
      </c>
      <c r="K367" s="423">
        <v>5990.1293248048969</v>
      </c>
    </row>
    <row r="368" spans="1:11" ht="18" hidden="1">
      <c r="A368" s="420" t="s">
        <v>1545</v>
      </c>
      <c r="B368" s="420" t="s">
        <v>1465</v>
      </c>
      <c r="C368" s="420" t="s">
        <v>765</v>
      </c>
      <c r="D368" s="420" t="s">
        <v>727</v>
      </c>
      <c r="E368" s="420" t="s">
        <v>1546</v>
      </c>
      <c r="F368" s="420" t="s">
        <v>729</v>
      </c>
      <c r="G368" s="421">
        <v>0</v>
      </c>
      <c r="H368" s="421">
        <v>608.0220997383127</v>
      </c>
      <c r="I368" s="422">
        <v>608.0220997383127</v>
      </c>
      <c r="J368" s="421">
        <v>4318.25</v>
      </c>
      <c r="K368" s="423">
        <v>4926.272099738313</v>
      </c>
    </row>
    <row r="369" spans="1:11" ht="18" hidden="1">
      <c r="A369" s="420" t="s">
        <v>1547</v>
      </c>
      <c r="B369" s="420" t="s">
        <v>605</v>
      </c>
      <c r="C369" s="420" t="s">
        <v>825</v>
      </c>
      <c r="D369" s="420" t="s">
        <v>713</v>
      </c>
      <c r="E369" s="420" t="s">
        <v>1548</v>
      </c>
      <c r="F369" s="420" t="s">
        <v>763</v>
      </c>
      <c r="G369" s="421">
        <v>9438.8043297481763</v>
      </c>
      <c r="H369" s="421">
        <v>1182.7045205900279</v>
      </c>
      <c r="I369" s="422">
        <v>10621.508850338205</v>
      </c>
      <c r="J369" s="421">
        <v>4318.25</v>
      </c>
      <c r="K369" s="423">
        <v>14939.758850338205</v>
      </c>
    </row>
    <row r="370" spans="1:11" ht="18" hidden="1">
      <c r="A370" s="420" t="s">
        <v>1549</v>
      </c>
      <c r="B370" s="420" t="s">
        <v>605</v>
      </c>
      <c r="C370" s="420" t="s">
        <v>789</v>
      </c>
      <c r="D370" s="420" t="s">
        <v>713</v>
      </c>
      <c r="E370" s="420" t="s">
        <v>1550</v>
      </c>
      <c r="F370" s="420" t="s">
        <v>752</v>
      </c>
      <c r="G370" s="421">
        <v>10586.12647107285</v>
      </c>
      <c r="H370" s="421">
        <v>1602.3317461104025</v>
      </c>
      <c r="I370" s="422">
        <v>12188.458217183252</v>
      </c>
      <c r="J370" s="421">
        <v>4318.25</v>
      </c>
      <c r="K370" s="423">
        <v>16506.708217183252</v>
      </c>
    </row>
    <row r="371" spans="1:11" ht="18" hidden="1">
      <c r="A371" s="420" t="s">
        <v>1551</v>
      </c>
      <c r="B371" s="420" t="s">
        <v>605</v>
      </c>
      <c r="C371" s="420" t="s">
        <v>792</v>
      </c>
      <c r="D371" s="420" t="s">
        <v>713</v>
      </c>
      <c r="E371" s="420" t="s">
        <v>1552</v>
      </c>
      <c r="F371" s="420" t="s">
        <v>752</v>
      </c>
      <c r="G371" s="421">
        <v>13495.721372703494</v>
      </c>
      <c r="H371" s="421">
        <v>1349.0253978785317</v>
      </c>
      <c r="I371" s="422">
        <v>14844.746770582025</v>
      </c>
      <c r="J371" s="421">
        <v>4318.25</v>
      </c>
      <c r="K371" s="423">
        <v>19162.996770582024</v>
      </c>
    </row>
    <row r="372" spans="1:11" ht="18" hidden="1">
      <c r="A372" s="420" t="s">
        <v>1553</v>
      </c>
      <c r="B372" s="420" t="s">
        <v>605</v>
      </c>
      <c r="C372" s="420" t="s">
        <v>865</v>
      </c>
      <c r="D372" s="420" t="s">
        <v>713</v>
      </c>
      <c r="E372" s="420" t="s">
        <v>1554</v>
      </c>
      <c r="F372" s="420" t="s">
        <v>752</v>
      </c>
      <c r="G372" s="421">
        <v>15783.395377267625</v>
      </c>
      <c r="H372" s="421">
        <v>12996.344685594984</v>
      </c>
      <c r="I372" s="422">
        <v>28779.740062862609</v>
      </c>
      <c r="J372" s="421">
        <v>4318.25</v>
      </c>
      <c r="K372" s="423">
        <v>33097.990062862606</v>
      </c>
    </row>
    <row r="373" spans="1:11" ht="18" hidden="1">
      <c r="A373" s="420" t="s">
        <v>1555</v>
      </c>
      <c r="B373" s="420" t="s">
        <v>605</v>
      </c>
      <c r="C373" s="420" t="s">
        <v>865</v>
      </c>
      <c r="D373" s="420" t="s">
        <v>713</v>
      </c>
      <c r="E373" s="420" t="s">
        <v>1556</v>
      </c>
      <c r="F373" s="420" t="s">
        <v>763</v>
      </c>
      <c r="G373" s="421">
        <v>12554.581210284538</v>
      </c>
      <c r="H373" s="421">
        <v>2550.9760524211024</v>
      </c>
      <c r="I373" s="422">
        <v>15105.557262705639</v>
      </c>
      <c r="J373" s="421">
        <v>4318.25</v>
      </c>
      <c r="K373" s="423">
        <v>19423.807262705639</v>
      </c>
    </row>
    <row r="374" spans="1:11" ht="18" hidden="1">
      <c r="A374" s="420" t="s">
        <v>1557</v>
      </c>
      <c r="B374" s="420" t="s">
        <v>605</v>
      </c>
      <c r="C374" s="420" t="s">
        <v>828</v>
      </c>
      <c r="D374" s="420" t="s">
        <v>713</v>
      </c>
      <c r="E374" s="420" t="s">
        <v>1558</v>
      </c>
      <c r="F374" s="420" t="s">
        <v>720</v>
      </c>
      <c r="G374" s="421">
        <v>4907.3166322002535</v>
      </c>
      <c r="H374" s="421">
        <v>1241.6567636658851</v>
      </c>
      <c r="I374" s="422">
        <v>6148.9733958661382</v>
      </c>
      <c r="J374" s="421">
        <v>4318.25</v>
      </c>
      <c r="K374" s="423">
        <v>10467.223395866138</v>
      </c>
    </row>
    <row r="375" spans="1:11" ht="18" hidden="1">
      <c r="A375" s="420" t="s">
        <v>1559</v>
      </c>
      <c r="B375" s="420" t="s">
        <v>605</v>
      </c>
      <c r="C375" s="420" t="s">
        <v>761</v>
      </c>
      <c r="D375" s="420" t="s">
        <v>727</v>
      </c>
      <c r="E375" s="420" t="s">
        <v>1560</v>
      </c>
      <c r="F375" s="420" t="s">
        <v>720</v>
      </c>
      <c r="G375" s="421">
        <v>6928.3084394673451</v>
      </c>
      <c r="H375" s="421">
        <v>388.91357903498073</v>
      </c>
      <c r="I375" s="422">
        <v>7317.2220185023261</v>
      </c>
      <c r="J375" s="421">
        <v>4318.25</v>
      </c>
      <c r="K375" s="423">
        <v>11635.472018502325</v>
      </c>
    </row>
    <row r="376" spans="1:11" ht="18" hidden="1">
      <c r="A376" s="420" t="s">
        <v>1561</v>
      </c>
      <c r="B376" s="420" t="s">
        <v>1562</v>
      </c>
      <c r="C376" s="420" t="s">
        <v>837</v>
      </c>
      <c r="D376" s="420" t="s">
        <v>727</v>
      </c>
      <c r="E376" s="420" t="s">
        <v>1563</v>
      </c>
      <c r="F376" s="420" t="s">
        <v>742</v>
      </c>
      <c r="G376" s="421">
        <v>40524.50833450842</v>
      </c>
      <c r="H376" s="421">
        <v>0</v>
      </c>
      <c r="I376" s="422">
        <v>40524.50833450842</v>
      </c>
      <c r="J376" s="421">
        <v>4294.0034390915189</v>
      </c>
      <c r="K376" s="423">
        <v>44818.511773599937</v>
      </c>
    </row>
    <row r="377" spans="1:11" ht="18" hidden="1">
      <c r="A377" s="420" t="s">
        <v>1564</v>
      </c>
      <c r="B377" s="420" t="s">
        <v>1565</v>
      </c>
      <c r="C377" s="420" t="s">
        <v>712</v>
      </c>
      <c r="D377" s="420" t="s">
        <v>713</v>
      </c>
      <c r="E377" s="420" t="s">
        <v>1566</v>
      </c>
      <c r="F377" s="420" t="s">
        <v>763</v>
      </c>
      <c r="G377" s="421">
        <v>9033.9023461551715</v>
      </c>
      <c r="H377" s="421">
        <v>17030.830242513373</v>
      </c>
      <c r="I377" s="422">
        <v>26064.732588668543</v>
      </c>
      <c r="J377" s="421">
        <v>3133.7649872741731</v>
      </c>
      <c r="K377" s="423">
        <v>29198.497575942718</v>
      </c>
    </row>
    <row r="378" spans="1:11" ht="18" hidden="1">
      <c r="A378" s="420" t="s">
        <v>1567</v>
      </c>
      <c r="B378" s="420" t="s">
        <v>610</v>
      </c>
      <c r="C378" s="420" t="s">
        <v>947</v>
      </c>
      <c r="D378" s="420" t="s">
        <v>727</v>
      </c>
      <c r="E378" s="420" t="s">
        <v>1568</v>
      </c>
      <c r="F378" s="420" t="s">
        <v>752</v>
      </c>
      <c r="G378" s="421">
        <v>2707.2368019289875</v>
      </c>
      <c r="H378" s="421">
        <v>425.51766176906744</v>
      </c>
      <c r="I378" s="422">
        <v>3132.7544636980547</v>
      </c>
      <c r="J378" s="421">
        <v>1724</v>
      </c>
      <c r="K378" s="423">
        <v>4856.7544636980547</v>
      </c>
    </row>
    <row r="379" spans="1:11" ht="18" hidden="1">
      <c r="A379" s="420" t="s">
        <v>1569</v>
      </c>
      <c r="B379" s="420" t="s">
        <v>1570</v>
      </c>
      <c r="C379" s="420" t="s">
        <v>728</v>
      </c>
      <c r="D379" s="420" t="s">
        <v>727</v>
      </c>
      <c r="E379" s="420" t="s">
        <v>1571</v>
      </c>
      <c r="F379" s="420" t="s">
        <v>723</v>
      </c>
      <c r="G379" s="421">
        <v>0</v>
      </c>
      <c r="H379" s="421">
        <v>0</v>
      </c>
      <c r="I379" s="422">
        <v>0</v>
      </c>
      <c r="J379" s="421">
        <v>1724</v>
      </c>
      <c r="K379" s="423">
        <v>1724</v>
      </c>
    </row>
    <row r="380" spans="1:11" ht="18" hidden="1">
      <c r="A380" s="420" t="s">
        <v>1572</v>
      </c>
      <c r="B380" s="420" t="s">
        <v>1573</v>
      </c>
      <c r="C380" s="420" t="s">
        <v>728</v>
      </c>
      <c r="D380" s="420" t="s">
        <v>727</v>
      </c>
      <c r="E380" s="420" t="s">
        <v>1574</v>
      </c>
      <c r="F380" s="420" t="s">
        <v>787</v>
      </c>
      <c r="G380" s="421">
        <v>0</v>
      </c>
      <c r="H380" s="421">
        <v>0</v>
      </c>
      <c r="I380" s="422">
        <v>0</v>
      </c>
      <c r="J380" s="421">
        <v>1724</v>
      </c>
      <c r="K380" s="423">
        <v>1724</v>
      </c>
    </row>
    <row r="381" spans="1:11" ht="18" hidden="1">
      <c r="A381" s="420" t="s">
        <v>1575</v>
      </c>
      <c r="B381" s="420" t="s">
        <v>1576</v>
      </c>
      <c r="C381" s="420" t="s">
        <v>947</v>
      </c>
      <c r="D381" s="420" t="s">
        <v>727</v>
      </c>
      <c r="E381" s="420" t="s">
        <v>1577</v>
      </c>
      <c r="F381" s="420" t="s">
        <v>763</v>
      </c>
      <c r="G381" s="421">
        <v>0</v>
      </c>
      <c r="H381" s="421">
        <v>0</v>
      </c>
      <c r="I381" s="422">
        <v>0</v>
      </c>
      <c r="J381" s="421">
        <v>148.61545200549321</v>
      </c>
      <c r="K381" s="423">
        <v>148.61545200549321</v>
      </c>
    </row>
    <row r="382" spans="1:11" ht="18" hidden="1">
      <c r="A382" s="420" t="s">
        <v>1578</v>
      </c>
      <c r="B382" s="420" t="s">
        <v>1579</v>
      </c>
      <c r="C382" s="420" t="s">
        <v>947</v>
      </c>
      <c r="D382" s="420" t="s">
        <v>727</v>
      </c>
      <c r="E382" s="420" t="s">
        <v>1580</v>
      </c>
      <c r="F382" s="420" t="s">
        <v>787</v>
      </c>
      <c r="G382" s="421">
        <v>10270.438011441069</v>
      </c>
      <c r="H382" s="421">
        <v>0</v>
      </c>
      <c r="I382" s="422">
        <v>10270.438011441069</v>
      </c>
      <c r="J382" s="421">
        <v>148.61545200549321</v>
      </c>
      <c r="K382" s="423">
        <v>10419.053463446562</v>
      </c>
    </row>
    <row r="383" spans="1:11" ht="18" hidden="1">
      <c r="A383" s="420" t="s">
        <v>1581</v>
      </c>
      <c r="B383" s="420" t="s">
        <v>1582</v>
      </c>
      <c r="C383" s="420" t="s">
        <v>962</v>
      </c>
      <c r="D383" s="420" t="s">
        <v>727</v>
      </c>
      <c r="E383" s="420" t="s">
        <v>1583</v>
      </c>
      <c r="F383" s="420" t="s">
        <v>1030</v>
      </c>
      <c r="G383" s="421">
        <v>2902.3270619009318</v>
      </c>
      <c r="H383" s="421">
        <v>0</v>
      </c>
      <c r="I383" s="422">
        <v>2902.3270619009318</v>
      </c>
      <c r="J383" s="421">
        <v>148.61545200549321</v>
      </c>
      <c r="K383" s="423">
        <v>3050.9425139064251</v>
      </c>
    </row>
    <row r="384" spans="1:11" ht="18" hidden="1">
      <c r="A384" s="420" t="s">
        <v>1584</v>
      </c>
      <c r="B384" s="420" t="s">
        <v>1585</v>
      </c>
      <c r="C384" s="420" t="s">
        <v>728</v>
      </c>
      <c r="D384" s="420" t="s">
        <v>727</v>
      </c>
      <c r="E384" s="420" t="s">
        <v>1586</v>
      </c>
      <c r="F384" s="420" t="s">
        <v>742</v>
      </c>
      <c r="G384" s="421">
        <v>0</v>
      </c>
      <c r="H384" s="421">
        <v>0</v>
      </c>
      <c r="I384" s="422">
        <v>0</v>
      </c>
      <c r="J384" s="421">
        <v>127.12106951745039</v>
      </c>
      <c r="K384" s="423">
        <v>127.12106951745039</v>
      </c>
    </row>
    <row r="385" spans="1:11" ht="18" hidden="1">
      <c r="A385" s="420" t="s">
        <v>1587</v>
      </c>
      <c r="B385" s="420" t="s">
        <v>1585</v>
      </c>
      <c r="C385" s="420" t="s">
        <v>728</v>
      </c>
      <c r="D385" s="420" t="s">
        <v>727</v>
      </c>
      <c r="E385" s="420" t="s">
        <v>1588</v>
      </c>
      <c r="F385" s="420" t="s">
        <v>720</v>
      </c>
      <c r="G385" s="421">
        <v>0</v>
      </c>
      <c r="H385" s="421">
        <v>0</v>
      </c>
      <c r="I385" s="422">
        <v>0</v>
      </c>
      <c r="J385" s="421">
        <v>127.12106951745039</v>
      </c>
      <c r="K385" s="423">
        <v>127.12106951745039</v>
      </c>
    </row>
    <row r="386" spans="1:11" ht="18" hidden="1">
      <c r="A386" s="420" t="s">
        <v>1589</v>
      </c>
      <c r="B386" s="420" t="s">
        <v>1590</v>
      </c>
      <c r="C386" s="420" t="s">
        <v>728</v>
      </c>
      <c r="D386" s="420" t="s">
        <v>727</v>
      </c>
      <c r="E386" s="420" t="s">
        <v>1591</v>
      </c>
      <c r="F386" s="420" t="s">
        <v>1030</v>
      </c>
      <c r="G386" s="421">
        <v>0</v>
      </c>
      <c r="H386" s="421">
        <v>246.93497837724533</v>
      </c>
      <c r="I386" s="422">
        <v>246.93497837724533</v>
      </c>
      <c r="J386" s="421">
        <v>112.49890491073542</v>
      </c>
      <c r="K386" s="423">
        <v>359.43388328798073</v>
      </c>
    </row>
    <row r="387" spans="1:11" ht="18" hidden="1">
      <c r="A387" s="420" t="s">
        <v>1592</v>
      </c>
      <c r="B387" s="420" t="s">
        <v>1593</v>
      </c>
      <c r="C387" s="420" t="s">
        <v>728</v>
      </c>
      <c r="D387" s="420" t="s">
        <v>727</v>
      </c>
      <c r="E387" s="420" t="s">
        <v>1594</v>
      </c>
      <c r="F387" s="420" t="s">
        <v>738</v>
      </c>
      <c r="G387" s="421">
        <v>0</v>
      </c>
      <c r="H387" s="421">
        <v>0</v>
      </c>
      <c r="I387" s="422">
        <v>0</v>
      </c>
      <c r="J387" s="421">
        <v>112.49890491073542</v>
      </c>
      <c r="K387" s="423">
        <v>112.49890491073542</v>
      </c>
    </row>
    <row r="388" spans="1:11" ht="18" hidden="1">
      <c r="A388" s="420" t="s">
        <v>1595</v>
      </c>
      <c r="B388" s="420" t="s">
        <v>1596</v>
      </c>
      <c r="C388" s="420" t="s">
        <v>947</v>
      </c>
      <c r="D388" s="420" t="s">
        <v>727</v>
      </c>
      <c r="E388" s="420" t="s">
        <v>1597</v>
      </c>
      <c r="F388" s="420" t="s">
        <v>1030</v>
      </c>
      <c r="G388" s="421">
        <v>0</v>
      </c>
      <c r="H388" s="421">
        <v>0</v>
      </c>
      <c r="I388" s="422">
        <v>0</v>
      </c>
      <c r="J388" s="421">
        <v>153.23350262821424</v>
      </c>
      <c r="K388" s="423">
        <v>153.23350262821424</v>
      </c>
    </row>
    <row r="389" spans="1:11" ht="18" hidden="1">
      <c r="A389" s="420" t="s">
        <v>1598</v>
      </c>
      <c r="B389" s="420" t="s">
        <v>1599</v>
      </c>
      <c r="C389" s="420" t="s">
        <v>958</v>
      </c>
      <c r="D389" s="420" t="s">
        <v>756</v>
      </c>
      <c r="E389" s="420" t="s">
        <v>1600</v>
      </c>
      <c r="F389" s="420" t="s">
        <v>715</v>
      </c>
      <c r="G389" s="421">
        <v>0</v>
      </c>
      <c r="H389" s="421">
        <v>0</v>
      </c>
      <c r="I389" s="422">
        <v>0</v>
      </c>
      <c r="J389" s="421">
        <v>153.23350262821424</v>
      </c>
      <c r="K389" s="423">
        <v>153.23350262821424</v>
      </c>
    </row>
    <row r="390" spans="1:11" ht="18" hidden="1">
      <c r="A390" s="420" t="s">
        <v>1601</v>
      </c>
      <c r="B390" s="420" t="s">
        <v>1602</v>
      </c>
      <c r="C390" s="420" t="s">
        <v>958</v>
      </c>
      <c r="D390" s="420" t="s">
        <v>756</v>
      </c>
      <c r="E390" s="420" t="s">
        <v>1603</v>
      </c>
      <c r="F390" s="420" t="s">
        <v>813</v>
      </c>
      <c r="G390" s="421">
        <v>0</v>
      </c>
      <c r="H390" s="421">
        <v>241.14893415113255</v>
      </c>
      <c r="I390" s="422">
        <v>241.14893415113255</v>
      </c>
      <c r="J390" s="421">
        <v>153.23350262821424</v>
      </c>
      <c r="K390" s="423">
        <v>394.38243677934679</v>
      </c>
    </row>
    <row r="391" spans="1:11" ht="18" hidden="1">
      <c r="A391" s="420" t="s">
        <v>1604</v>
      </c>
      <c r="B391" s="420" t="s">
        <v>1605</v>
      </c>
      <c r="C391" s="420" t="s">
        <v>943</v>
      </c>
      <c r="D391" s="420" t="s">
        <v>727</v>
      </c>
      <c r="E391" s="420" t="s">
        <v>1606</v>
      </c>
      <c r="F391" s="420" t="s">
        <v>1081</v>
      </c>
      <c r="G391" s="421">
        <v>2391.6797315136655</v>
      </c>
      <c r="H391" s="421">
        <v>470.43003098589622</v>
      </c>
      <c r="I391" s="422">
        <v>2862.1097624995618</v>
      </c>
      <c r="J391" s="421">
        <v>0</v>
      </c>
      <c r="K391" s="423">
        <v>2862.1097624995618</v>
      </c>
    </row>
    <row r="392" spans="1:11" ht="18" hidden="1">
      <c r="A392" s="420" t="s">
        <v>1607</v>
      </c>
      <c r="B392" s="420" t="s">
        <v>1608</v>
      </c>
      <c r="C392" s="420" t="s">
        <v>947</v>
      </c>
      <c r="D392" s="420" t="s">
        <v>727</v>
      </c>
      <c r="E392" s="420" t="s">
        <v>1609</v>
      </c>
      <c r="F392" s="420" t="s">
        <v>1610</v>
      </c>
      <c r="G392" s="421">
        <v>0</v>
      </c>
      <c r="H392" s="421">
        <v>941.06257358628432</v>
      </c>
      <c r="I392" s="422">
        <v>941.06257358628432</v>
      </c>
      <c r="J392" s="421">
        <v>0</v>
      </c>
      <c r="K392" s="423">
        <v>941.06257358628432</v>
      </c>
    </row>
    <row r="393" spans="1:11" ht="18" hidden="1">
      <c r="A393" s="420" t="s">
        <v>1611</v>
      </c>
      <c r="B393" s="420" t="s">
        <v>1612</v>
      </c>
      <c r="C393" s="420" t="s">
        <v>958</v>
      </c>
      <c r="D393" s="420" t="s">
        <v>756</v>
      </c>
      <c r="E393" s="420" t="s">
        <v>1613</v>
      </c>
      <c r="F393" s="420" t="s">
        <v>747</v>
      </c>
      <c r="G393" s="421">
        <v>0</v>
      </c>
      <c r="H393" s="421">
        <v>246.93497837724533</v>
      </c>
      <c r="I393" s="422">
        <v>246.93497837724533</v>
      </c>
      <c r="J393" s="421">
        <v>60.842567599564333</v>
      </c>
      <c r="K393" s="423">
        <v>307.77754597680968</v>
      </c>
    </row>
    <row r="394" spans="1:11" ht="18" hidden="1">
      <c r="A394" s="420" t="s">
        <v>1614</v>
      </c>
      <c r="B394" s="420" t="s">
        <v>1615</v>
      </c>
      <c r="C394" s="420" t="s">
        <v>728</v>
      </c>
      <c r="D394" s="420" t="s">
        <v>727</v>
      </c>
      <c r="E394" s="420" t="s">
        <v>1616</v>
      </c>
      <c r="F394" s="420" t="s">
        <v>1617</v>
      </c>
      <c r="G394" s="421">
        <v>0</v>
      </c>
      <c r="H394" s="421">
        <v>0</v>
      </c>
      <c r="I394" s="422">
        <v>0</v>
      </c>
      <c r="J394" s="421">
        <v>0</v>
      </c>
      <c r="K394" s="423">
        <v>0</v>
      </c>
    </row>
    <row r="395" spans="1:11" ht="18" hidden="1">
      <c r="A395" s="420" t="s">
        <v>1618</v>
      </c>
      <c r="B395" s="420" t="s">
        <v>1619</v>
      </c>
      <c r="C395" s="420" t="s">
        <v>728</v>
      </c>
      <c r="D395" s="420" t="s">
        <v>727</v>
      </c>
      <c r="E395" s="420" t="s">
        <v>1620</v>
      </c>
      <c r="F395" s="420" t="s">
        <v>763</v>
      </c>
      <c r="G395" s="421">
        <v>0</v>
      </c>
      <c r="H395" s="421">
        <v>458.59951964789457</v>
      </c>
      <c r="I395" s="422">
        <v>458.59951964789457</v>
      </c>
      <c r="J395" s="421">
        <v>60.842567599564333</v>
      </c>
      <c r="K395" s="423">
        <v>519.44208724745886</v>
      </c>
    </row>
    <row r="396" spans="1:11" ht="18" hidden="1">
      <c r="A396" s="420" t="s">
        <v>1621</v>
      </c>
      <c r="B396" s="420" t="s">
        <v>1622</v>
      </c>
      <c r="C396" s="420" t="s">
        <v>947</v>
      </c>
      <c r="D396" s="420" t="s">
        <v>727</v>
      </c>
      <c r="E396" s="420" t="s">
        <v>728</v>
      </c>
      <c r="F396" s="420" t="s">
        <v>752</v>
      </c>
      <c r="G396" s="421">
        <v>6611.0236609228959</v>
      </c>
      <c r="H396" s="421">
        <v>0</v>
      </c>
      <c r="I396" s="422">
        <v>6611.0236609228959</v>
      </c>
      <c r="J396" s="421">
        <v>0</v>
      </c>
      <c r="K396" s="423">
        <v>6611.0236609228959</v>
      </c>
    </row>
    <row r="397" spans="1:11" ht="18" hidden="1">
      <c r="A397" s="420" t="s">
        <v>1623</v>
      </c>
      <c r="B397" s="420" t="s">
        <v>1624</v>
      </c>
      <c r="C397" s="420" t="s">
        <v>1013</v>
      </c>
      <c r="D397" s="420" t="s">
        <v>713</v>
      </c>
      <c r="E397" s="420" t="s">
        <v>1625</v>
      </c>
      <c r="F397" s="420" t="s">
        <v>813</v>
      </c>
      <c r="G397" s="421">
        <v>2209.8121894104643</v>
      </c>
      <c r="H397" s="421">
        <v>344.76794815969157</v>
      </c>
      <c r="I397" s="422">
        <v>2554.5801375701558</v>
      </c>
      <c r="J397" s="421">
        <v>0</v>
      </c>
      <c r="K397" s="423">
        <v>2554.5801375701558</v>
      </c>
    </row>
    <row r="398" spans="1:11" ht="18" hidden="1">
      <c r="A398" s="420" t="s">
        <v>1626</v>
      </c>
      <c r="B398" s="420" t="s">
        <v>1624</v>
      </c>
      <c r="C398" s="420" t="s">
        <v>1017</v>
      </c>
      <c r="D398" s="420" t="s">
        <v>713</v>
      </c>
      <c r="E398" s="420" t="s">
        <v>1627</v>
      </c>
      <c r="F398" s="420" t="s">
        <v>720</v>
      </c>
      <c r="G398" s="421">
        <v>152.91809518375752</v>
      </c>
      <c r="H398" s="421">
        <v>265.24286054445071</v>
      </c>
      <c r="I398" s="422">
        <v>418.16095572820825</v>
      </c>
      <c r="J398" s="421">
        <v>0</v>
      </c>
      <c r="K398" s="423">
        <v>418.16095572820825</v>
      </c>
    </row>
    <row r="399" spans="1:11" ht="18" hidden="1">
      <c r="A399" s="420" t="s">
        <v>1628</v>
      </c>
      <c r="B399" s="420" t="s">
        <v>1624</v>
      </c>
      <c r="C399" s="420" t="s">
        <v>1021</v>
      </c>
      <c r="D399" s="420" t="s">
        <v>713</v>
      </c>
      <c r="E399" s="420" t="s">
        <v>1629</v>
      </c>
      <c r="F399" s="420" t="s">
        <v>813</v>
      </c>
      <c r="G399" s="421">
        <v>1406.9832860047006</v>
      </c>
      <c r="H399" s="421">
        <v>275.72298036868011</v>
      </c>
      <c r="I399" s="422">
        <v>1682.7062663733807</v>
      </c>
      <c r="J399" s="421">
        <v>0</v>
      </c>
      <c r="K399" s="423">
        <v>1682.7062663733807</v>
      </c>
    </row>
    <row r="400" spans="1:11" ht="18" hidden="1">
      <c r="A400" s="420" t="s">
        <v>1630</v>
      </c>
      <c r="B400" s="420" t="s">
        <v>1624</v>
      </c>
      <c r="C400" s="420" t="s">
        <v>1284</v>
      </c>
      <c r="D400" s="420" t="s">
        <v>727</v>
      </c>
      <c r="E400" s="420" t="s">
        <v>1631</v>
      </c>
      <c r="F400" s="420" t="s">
        <v>720</v>
      </c>
      <c r="G400" s="421">
        <v>7784.1301178672784</v>
      </c>
      <c r="H400" s="421">
        <v>492.71536882852615</v>
      </c>
      <c r="I400" s="422">
        <v>8276.8454866958054</v>
      </c>
      <c r="J400" s="421">
        <v>0</v>
      </c>
      <c r="K400" s="423">
        <v>8276.8454866958054</v>
      </c>
    </row>
    <row r="401" spans="1:11" ht="18" hidden="1">
      <c r="A401" s="420" t="s">
        <v>1632</v>
      </c>
      <c r="B401" s="420" t="s">
        <v>1624</v>
      </c>
      <c r="C401" s="420" t="s">
        <v>1287</v>
      </c>
      <c r="D401" s="420" t="s">
        <v>727</v>
      </c>
      <c r="E401" s="420" t="s">
        <v>1633</v>
      </c>
      <c r="F401" s="420" t="s">
        <v>813</v>
      </c>
      <c r="G401" s="421">
        <v>7297.3481309623139</v>
      </c>
      <c r="H401" s="421">
        <v>455.75276835377167</v>
      </c>
      <c r="I401" s="422">
        <v>7753.1008993160858</v>
      </c>
      <c r="J401" s="421">
        <v>0</v>
      </c>
      <c r="K401" s="423">
        <v>7753.1008993160858</v>
      </c>
    </row>
    <row r="402" spans="1:11" ht="18" hidden="1">
      <c r="A402" s="420" t="s">
        <v>1634</v>
      </c>
      <c r="B402" s="420" t="s">
        <v>1624</v>
      </c>
      <c r="C402" s="420" t="s">
        <v>1287</v>
      </c>
      <c r="D402" s="420" t="s">
        <v>727</v>
      </c>
      <c r="E402" s="420" t="s">
        <v>1635</v>
      </c>
      <c r="F402" s="420" t="s">
        <v>813</v>
      </c>
      <c r="G402" s="421">
        <v>5654.0831608545559</v>
      </c>
      <c r="H402" s="421">
        <v>483.60060060130087</v>
      </c>
      <c r="I402" s="422">
        <v>6137.6837614558572</v>
      </c>
      <c r="J402" s="421">
        <v>0</v>
      </c>
      <c r="K402" s="423">
        <v>6137.6837614558572</v>
      </c>
    </row>
    <row r="403" spans="1:11" ht="18" hidden="1">
      <c r="A403" s="420" t="s">
        <v>1636</v>
      </c>
      <c r="B403" s="420" t="s">
        <v>1637</v>
      </c>
      <c r="C403" s="420" t="s">
        <v>1265</v>
      </c>
      <c r="D403" s="420" t="s">
        <v>756</v>
      </c>
      <c r="E403" s="420" t="s">
        <v>1638</v>
      </c>
      <c r="F403" s="420" t="s">
        <v>742</v>
      </c>
      <c r="G403" s="421">
        <v>5612.9711851932452</v>
      </c>
      <c r="H403" s="421">
        <v>0</v>
      </c>
      <c r="I403" s="422">
        <v>5612.9711851932452</v>
      </c>
      <c r="J403" s="421">
        <v>0</v>
      </c>
      <c r="K403" s="423">
        <v>5612.9711851932452</v>
      </c>
    </row>
    <row r="404" spans="1:11" ht="18">
      <c r="A404" s="420" t="s">
        <v>1639</v>
      </c>
      <c r="B404" s="420" t="s">
        <v>1640</v>
      </c>
      <c r="C404" s="420" t="s">
        <v>947</v>
      </c>
      <c r="D404" s="420" t="s">
        <v>727</v>
      </c>
      <c r="E404" s="420" t="s">
        <v>1641</v>
      </c>
      <c r="F404" s="420" t="s">
        <v>813</v>
      </c>
      <c r="G404" s="421">
        <v>5388.8625033718708</v>
      </c>
      <c r="H404" s="421">
        <v>0</v>
      </c>
      <c r="I404" s="422">
        <v>5388.8625033718708</v>
      </c>
      <c r="J404" s="421">
        <v>0</v>
      </c>
      <c r="K404" s="423">
        <v>5388.8625033718708</v>
      </c>
    </row>
    <row r="405" spans="1:11" ht="18">
      <c r="A405" s="420" t="s">
        <v>1642</v>
      </c>
      <c r="B405" s="420" t="s">
        <v>1643</v>
      </c>
      <c r="C405" s="420" t="s">
        <v>947</v>
      </c>
      <c r="D405" s="420" t="s">
        <v>727</v>
      </c>
      <c r="E405" s="420" t="s">
        <v>1644</v>
      </c>
      <c r="F405" s="420" t="s">
        <v>813</v>
      </c>
      <c r="G405" s="421">
        <v>488.41012615515666</v>
      </c>
      <c r="H405" s="421">
        <v>0</v>
      </c>
      <c r="I405" s="422">
        <v>488.41012615515666</v>
      </c>
      <c r="J405" s="421">
        <v>0</v>
      </c>
      <c r="K405" s="423">
        <v>488.41012615515666</v>
      </c>
    </row>
    <row r="406" spans="1:11" ht="18">
      <c r="A406" s="420" t="s">
        <v>1645</v>
      </c>
      <c r="B406" s="420" t="s">
        <v>1643</v>
      </c>
      <c r="C406" s="420" t="s">
        <v>947</v>
      </c>
      <c r="D406" s="420" t="s">
        <v>727</v>
      </c>
      <c r="E406" s="420" t="s">
        <v>1646</v>
      </c>
      <c r="F406" s="420" t="s">
        <v>763</v>
      </c>
      <c r="G406" s="421">
        <v>0</v>
      </c>
      <c r="H406" s="421">
        <v>0</v>
      </c>
      <c r="I406" s="422">
        <v>0</v>
      </c>
      <c r="J406" s="421">
        <v>0</v>
      </c>
      <c r="K406" s="423">
        <v>0</v>
      </c>
    </row>
  </sheetData>
  <autoFilter ref="A1:K406" xr:uid="{00000000-0009-0000-0000-000019000000}">
    <filterColumn colId="1">
      <filters>
        <filter val="TRAILER ROD 15X2,5MTS 1 EJE"/>
        <filter val="TRAILER ROD 15X2,5MTS- 1 EJE"/>
      </filters>
    </filterColumn>
  </autoFilter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1">
    <tabColor theme="0" tint="-0.34998626667073579"/>
  </sheetPr>
  <dimension ref="B1:O21"/>
  <sheetViews>
    <sheetView showGridLines="0" zoomScale="90" zoomScaleNormal="90" workbookViewId="0">
      <selection activeCell="F5" sqref="F5"/>
    </sheetView>
  </sheetViews>
  <sheetFormatPr baseColWidth="10" defaultColWidth="11.42578125" defaultRowHeight="12.75"/>
  <cols>
    <col min="1" max="1" width="2" style="8" customWidth="1"/>
    <col min="2" max="2" width="63.85546875" style="8" customWidth="1"/>
    <col min="3" max="3" width="9.5703125" style="8" bestFit="1" customWidth="1"/>
    <col min="4" max="4" width="10.85546875" style="8" bestFit="1" customWidth="1"/>
    <col min="5" max="5" width="2" style="7" customWidth="1"/>
    <col min="6" max="9" width="11.42578125" style="8"/>
    <col min="10" max="10" width="11.85546875" style="8" customWidth="1"/>
    <col min="11" max="14" width="11.42578125" style="8"/>
    <col min="15" max="15" width="12.85546875" style="8" customWidth="1"/>
    <col min="16" max="16384" width="11.42578125" style="8"/>
  </cols>
  <sheetData>
    <row r="1" spans="2:15" ht="20.100000000000001" customHeight="1">
      <c r="B1" s="9" t="s">
        <v>133</v>
      </c>
      <c r="C1" s="10" t="s">
        <v>106</v>
      </c>
      <c r="D1" s="81">
        <f>+S_!C2</f>
        <v>104.25</v>
      </c>
    </row>
    <row r="2" spans="2:15" ht="20.100000000000001" customHeight="1"/>
    <row r="3" spans="2:15" ht="39.950000000000003" customHeight="1">
      <c r="B3" s="23" t="s">
        <v>270</v>
      </c>
      <c r="C3" s="12" t="s">
        <v>131</v>
      </c>
      <c r="D3" s="12" t="s">
        <v>132</v>
      </c>
      <c r="E3" s="13"/>
    </row>
    <row r="4" spans="2:15" ht="20.100000000000001" customHeight="1">
      <c r="B4" s="16" t="s">
        <v>554</v>
      </c>
      <c r="C4" s="24">
        <f>D4/$D$1</f>
        <v>354.64748201438852</v>
      </c>
      <c r="D4" s="18">
        <f>D17</f>
        <v>36972</v>
      </c>
      <c r="E4" s="19"/>
      <c r="F4" s="8">
        <f>+D4/3000</f>
        <v>12.324</v>
      </c>
    </row>
    <row r="5" spans="2:15" ht="20.100000000000001" customHeight="1">
      <c r="B5" s="552" t="s">
        <v>553</v>
      </c>
      <c r="C5" s="899">
        <f>D5/$D$1</f>
        <v>354.64748201438852</v>
      </c>
      <c r="D5" s="900">
        <f>D17</f>
        <v>36972</v>
      </c>
      <c r="E5" s="901"/>
      <c r="F5" s="902">
        <f t="shared" ref="F5:F10" si="0">+D5/3000</f>
        <v>12.324</v>
      </c>
    </row>
    <row r="6" spans="2:15" ht="20.100000000000001" customHeight="1">
      <c r="B6" s="16" t="s">
        <v>1720</v>
      </c>
      <c r="C6" s="24">
        <f t="shared" ref="C6:C9" si="1">D6/$D$1</f>
        <v>354.64748201438852</v>
      </c>
      <c r="D6" s="18">
        <f>D18</f>
        <v>36972</v>
      </c>
      <c r="E6" s="19"/>
      <c r="F6" s="8">
        <f t="shared" si="0"/>
        <v>12.324</v>
      </c>
    </row>
    <row r="7" spans="2:15" ht="19.5" customHeight="1">
      <c r="B7" s="16" t="s">
        <v>427</v>
      </c>
      <c r="C7" s="24">
        <f t="shared" si="1"/>
        <v>1121.701531082826</v>
      </c>
      <c r="D7" s="18">
        <f>D19</f>
        <v>116937.38461538461</v>
      </c>
      <c r="E7" s="19"/>
      <c r="F7" s="8">
        <f t="shared" si="0"/>
        <v>38.979128205128205</v>
      </c>
    </row>
    <row r="8" spans="2:15" ht="20.100000000000001" customHeight="1">
      <c r="B8" s="16" t="s">
        <v>552</v>
      </c>
      <c r="C8" s="24">
        <f t="shared" si="1"/>
        <v>1121.701531082826</v>
      </c>
      <c r="D8" s="18">
        <f>D19</f>
        <v>116937.38461538461</v>
      </c>
      <c r="E8" s="19"/>
      <c r="F8" s="8">
        <f t="shared" si="0"/>
        <v>38.979128205128205</v>
      </c>
    </row>
    <row r="9" spans="2:15" ht="20.100000000000001" customHeight="1">
      <c r="B9" s="16" t="s">
        <v>1719</v>
      </c>
      <c r="C9" s="24">
        <f t="shared" si="1"/>
        <v>0</v>
      </c>
      <c r="D9" s="18">
        <f>D20</f>
        <v>0</v>
      </c>
      <c r="E9" s="19"/>
      <c r="F9" s="8">
        <f t="shared" si="0"/>
        <v>0</v>
      </c>
    </row>
    <row r="10" spans="2:15" ht="20.100000000000001" customHeight="1">
      <c r="B10" s="16" t="s">
        <v>247</v>
      </c>
      <c r="C10" s="24">
        <f>D10/$D$1</f>
        <v>152.47063887351658</v>
      </c>
      <c r="D10" s="18">
        <f>D21</f>
        <v>15895.064102564103</v>
      </c>
      <c r="E10" s="19"/>
      <c r="F10" s="8">
        <f t="shared" si="0"/>
        <v>5.2983547008547012</v>
      </c>
    </row>
    <row r="11" spans="2:15" ht="20.100000000000001" customHeight="1">
      <c r="B11" s="46"/>
      <c r="C11" s="35"/>
      <c r="D11" s="34"/>
      <c r="E11" s="19"/>
    </row>
    <row r="12" spans="2:15" s="54" customFormat="1" ht="20.100000000000001" customHeight="1">
      <c r="B12" s="48"/>
      <c r="C12" s="49"/>
      <c r="D12" s="50"/>
      <c r="E12" s="51"/>
    </row>
    <row r="13" spans="2:15" ht="20.100000000000001" customHeight="1"/>
    <row r="14" spans="2:15" ht="20.100000000000001" customHeight="1">
      <c r="F14" s="1159" t="s">
        <v>157</v>
      </c>
      <c r="G14" s="1160"/>
      <c r="H14" s="1160"/>
      <c r="I14" s="1160"/>
      <c r="J14" s="1160"/>
      <c r="K14" s="1160"/>
      <c r="L14" s="1160"/>
      <c r="M14" s="1160"/>
      <c r="N14" s="1160"/>
      <c r="O14" s="1160"/>
    </row>
    <row r="15" spans="2:15" ht="20.100000000000001" customHeight="1">
      <c r="F15" s="1161" t="s">
        <v>163</v>
      </c>
      <c r="G15" s="1149" t="s">
        <v>161</v>
      </c>
      <c r="H15" s="1150"/>
      <c r="I15" s="1150"/>
      <c r="J15" s="1151"/>
      <c r="K15" s="1152" t="s">
        <v>162</v>
      </c>
      <c r="L15" s="1153"/>
      <c r="M15" s="1153"/>
      <c r="N15" s="1154"/>
      <c r="O15" s="1157" t="s">
        <v>164</v>
      </c>
    </row>
    <row r="16" spans="2:15" s="15" customFormat="1" ht="39.950000000000003" customHeight="1">
      <c r="B16" s="23" t="s">
        <v>241</v>
      </c>
      <c r="C16" s="12" t="s">
        <v>131</v>
      </c>
      <c r="D16" s="12" t="s">
        <v>132</v>
      </c>
      <c r="E16" s="13"/>
      <c r="F16" s="1162"/>
      <c r="G16" s="100" t="s">
        <v>146</v>
      </c>
      <c r="H16" s="27" t="s">
        <v>156</v>
      </c>
      <c r="I16" s="28" t="s">
        <v>160</v>
      </c>
      <c r="J16" s="99" t="s">
        <v>134</v>
      </c>
      <c r="K16" s="100" t="s">
        <v>146</v>
      </c>
      <c r="L16" s="27" t="s">
        <v>156</v>
      </c>
      <c r="M16" s="28" t="s">
        <v>160</v>
      </c>
      <c r="N16" s="99" t="s">
        <v>134</v>
      </c>
      <c r="O16" s="1158"/>
    </row>
    <row r="17" spans="2:15" ht="19.5" customHeight="1">
      <c r="B17" s="16" t="s">
        <v>1677</v>
      </c>
      <c r="C17" s="24">
        <f>D17/$D$1</f>
        <v>354.64748201438852</v>
      </c>
      <c r="D17" s="18">
        <f>O17</f>
        <v>36972</v>
      </c>
      <c r="E17" s="19"/>
      <c r="F17" s="20">
        <f>4*750</f>
        <v>3000</v>
      </c>
      <c r="G17" s="20" t="s">
        <v>138</v>
      </c>
      <c r="H17" s="55">
        <v>102.7</v>
      </c>
      <c r="I17" s="20">
        <v>0.12</v>
      </c>
      <c r="J17" s="20">
        <f>F17*H17*I17</f>
        <v>36972</v>
      </c>
      <c r="K17" s="20" t="s">
        <v>140</v>
      </c>
      <c r="L17" s="55">
        <f>Costos!$F$35</f>
        <v>653.41880341880346</v>
      </c>
      <c r="M17" s="20">
        <v>8.0000000000000004E-4</v>
      </c>
      <c r="N17" s="20">
        <f>F17*L17*M17</f>
        <v>1568.2051282051284</v>
      </c>
      <c r="O17" s="17">
        <f>J17</f>
        <v>36972</v>
      </c>
    </row>
    <row r="18" spans="2:15" ht="20.100000000000001" customHeight="1">
      <c r="B18" s="552" t="s">
        <v>1717</v>
      </c>
      <c r="C18" s="24">
        <f>D18/$D$1</f>
        <v>354.64748201438852</v>
      </c>
      <c r="D18" s="18">
        <f>O18</f>
        <v>36972</v>
      </c>
      <c r="E18" s="19"/>
      <c r="F18" s="553">
        <f>500*6</f>
        <v>3000</v>
      </c>
      <c r="G18" s="20" t="s">
        <v>138</v>
      </c>
      <c r="H18" s="55">
        <v>102.7</v>
      </c>
      <c r="I18" s="20">
        <v>0.12</v>
      </c>
      <c r="J18" s="20">
        <f>F18*H18*I18</f>
        <v>36972</v>
      </c>
      <c r="K18" s="20" t="s">
        <v>140</v>
      </c>
      <c r="L18" s="55">
        <f>Costos!$F$35</f>
        <v>653.41880341880346</v>
      </c>
      <c r="M18" s="20">
        <v>8.0000000000000004E-4</v>
      </c>
      <c r="N18" s="20">
        <f>F18*L18*M18</f>
        <v>1568.2051282051284</v>
      </c>
      <c r="O18" s="17">
        <f>J18</f>
        <v>36972</v>
      </c>
    </row>
    <row r="19" spans="2:15" ht="20.100000000000001" customHeight="1">
      <c r="B19" s="16" t="s">
        <v>251</v>
      </c>
      <c r="C19" s="24">
        <f>D19/$D$1</f>
        <v>1121.701531082826</v>
      </c>
      <c r="D19" s="18">
        <f>O19</f>
        <v>116937.38461538461</v>
      </c>
      <c r="E19" s="19"/>
      <c r="F19" s="20">
        <f>500*6</f>
        <v>3000</v>
      </c>
      <c r="G19" s="20" t="s">
        <v>138</v>
      </c>
      <c r="H19" s="55">
        <v>102.7</v>
      </c>
      <c r="I19" s="20">
        <v>0.37</v>
      </c>
      <c r="J19" s="20">
        <f>F19*H19*I19</f>
        <v>113997</v>
      </c>
      <c r="K19" s="20" t="s">
        <v>140</v>
      </c>
      <c r="L19" s="55">
        <f>Costos!$F$35</f>
        <v>653.41880341880346</v>
      </c>
      <c r="M19" s="20">
        <v>1.5E-3</v>
      </c>
      <c r="N19" s="20">
        <f>F19*L19*M19</f>
        <v>2940.3846153846157</v>
      </c>
      <c r="O19" s="17">
        <f>J19+N19</f>
        <v>116937.38461538461</v>
      </c>
    </row>
    <row r="20" spans="2:15" ht="20.100000000000001" customHeight="1">
      <c r="B20" s="552" t="s">
        <v>1718</v>
      </c>
      <c r="C20" s="24">
        <f>D20/$D$1</f>
        <v>0</v>
      </c>
      <c r="D20" s="18">
        <f>O20</f>
        <v>0</v>
      </c>
      <c r="E20" s="19"/>
      <c r="F20" s="553">
        <f>'E-T'!R17</f>
        <v>0</v>
      </c>
      <c r="G20" s="20" t="s">
        <v>138</v>
      </c>
      <c r="H20" s="55">
        <v>102.7</v>
      </c>
      <c r="I20" s="20">
        <v>0.37</v>
      </c>
      <c r="J20" s="20">
        <f>F20*H20*I20</f>
        <v>0</v>
      </c>
      <c r="K20" s="20" t="s">
        <v>140</v>
      </c>
      <c r="L20" s="55">
        <f>Costos!$F$35</f>
        <v>653.41880341880346</v>
      </c>
      <c r="M20" s="20">
        <v>1.5E-3</v>
      </c>
      <c r="N20" s="20">
        <f>F20*L20*M20</f>
        <v>0</v>
      </c>
      <c r="O20" s="17">
        <f>J20+N20</f>
        <v>0</v>
      </c>
    </row>
    <row r="21" spans="2:15" ht="20.100000000000001" customHeight="1">
      <c r="B21" s="32" t="s">
        <v>247</v>
      </c>
      <c r="C21" s="24">
        <f>D21/$D$1</f>
        <v>152.47063887351658</v>
      </c>
      <c r="D21" s="18">
        <f>O21</f>
        <v>15895.064102564103</v>
      </c>
      <c r="E21" s="19"/>
      <c r="F21" s="20">
        <v>500</v>
      </c>
      <c r="G21" s="20" t="s">
        <v>138</v>
      </c>
      <c r="H21" s="55">
        <v>102.7</v>
      </c>
      <c r="I21" s="20">
        <v>0.3</v>
      </c>
      <c r="J21" s="20">
        <f>F21*H21*I21</f>
        <v>15405</v>
      </c>
      <c r="K21" s="20" t="s">
        <v>140</v>
      </c>
      <c r="L21" s="55">
        <f>Costos!$F$35</f>
        <v>653.41880341880346</v>
      </c>
      <c r="M21" s="20">
        <v>1.5E-3</v>
      </c>
      <c r="N21" s="20">
        <f>F21*L21*M21</f>
        <v>490.06410256410265</v>
      </c>
      <c r="O21" s="17">
        <f>J21+N21</f>
        <v>15895.064102564103</v>
      </c>
    </row>
  </sheetData>
  <mergeCells count="5">
    <mergeCell ref="F14:O14"/>
    <mergeCell ref="F15:F16"/>
    <mergeCell ref="G15:J15"/>
    <mergeCell ref="K15:N15"/>
    <mergeCell ref="O15:O16"/>
  </mergeCell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5">
    <tabColor theme="0" tint="-0.34998626667073579"/>
  </sheetPr>
  <dimension ref="B1:DK75"/>
  <sheetViews>
    <sheetView showGridLines="0" topLeftCell="A49" zoomScaleNormal="100" workbookViewId="0">
      <selection activeCell="E5" sqref="E5"/>
    </sheetView>
  </sheetViews>
  <sheetFormatPr baseColWidth="10" defaultColWidth="11.42578125" defaultRowHeight="12.75"/>
  <cols>
    <col min="1" max="1" width="2" style="292" customWidth="1"/>
    <col min="2" max="2" width="49.5703125" style="292" customWidth="1"/>
    <col min="3" max="3" width="9.5703125" style="292" bestFit="1" customWidth="1"/>
    <col min="4" max="4" width="10.85546875" style="292" bestFit="1" customWidth="1"/>
    <col min="5" max="6" width="14" style="293" customWidth="1"/>
    <col min="7" max="7" width="10.7109375" style="293" customWidth="1"/>
    <col min="8" max="8" width="11.42578125" style="292"/>
    <col min="9" max="9" width="2.85546875" style="292" customWidth="1"/>
    <col min="10" max="12" width="11.42578125" style="292"/>
    <col min="13" max="13" width="10.7109375" style="292" customWidth="1"/>
    <col min="14" max="14" width="11.42578125" style="292"/>
    <col min="15" max="15" width="37.28515625" style="292" customWidth="1"/>
    <col min="16" max="60" width="11.42578125" style="292"/>
    <col min="61" max="61" width="11.42578125" style="292" customWidth="1"/>
    <col min="62" max="16384" width="11.42578125" style="292"/>
  </cols>
  <sheetData>
    <row r="1" spans="2:21" ht="20.100000000000001" customHeight="1">
      <c r="B1" s="349" t="s">
        <v>133</v>
      </c>
      <c r="C1" s="349" t="s">
        <v>106</v>
      </c>
      <c r="D1" s="348">
        <f>+S_!C2</f>
        <v>104.25</v>
      </c>
    </row>
    <row r="2" spans="2:21" s="321" customFormat="1" ht="20.100000000000001" customHeight="1">
      <c r="B2" s="347"/>
      <c r="C2" s="346"/>
      <c r="D2" s="346"/>
      <c r="E2" s="293"/>
      <c r="F2" s="293"/>
      <c r="G2" s="293"/>
    </row>
    <row r="3" spans="2:21" ht="20.100000000000001" customHeight="1">
      <c r="C3" s="1168" t="s">
        <v>681</v>
      </c>
      <c r="D3" s="1170"/>
      <c r="G3" s="1168" t="s">
        <v>680</v>
      </c>
      <c r="H3" s="1170"/>
      <c r="J3" s="1168" t="s">
        <v>679</v>
      </c>
      <c r="K3" s="1170"/>
      <c r="M3" s="1173"/>
      <c r="N3" s="1173"/>
      <c r="O3" s="293"/>
    </row>
    <row r="4" spans="2:21" ht="39.950000000000003" customHeight="1">
      <c r="B4" s="335" t="s">
        <v>678</v>
      </c>
      <c r="C4" s="307" t="s">
        <v>131</v>
      </c>
      <c r="D4" s="307" t="s">
        <v>132</v>
      </c>
      <c r="E4" s="334"/>
      <c r="F4" s="967"/>
      <c r="G4" s="307" t="s">
        <v>235</v>
      </c>
      <c r="H4" s="307" t="s">
        <v>236</v>
      </c>
      <c r="I4" s="334"/>
      <c r="J4" s="307" t="s">
        <v>131</v>
      </c>
      <c r="K4" s="307" t="s">
        <v>132</v>
      </c>
      <c r="L4" s="343"/>
      <c r="M4" s="334"/>
      <c r="N4" s="334"/>
      <c r="O4" s="334"/>
    </row>
    <row r="5" spans="2:21" ht="39.950000000000003" customHeight="1">
      <c r="B5" s="368" t="s">
        <v>2024</v>
      </c>
      <c r="C5" s="369">
        <f t="shared" ref="C5:C6" si="0">D5/$D$1</f>
        <v>84.678693045563534</v>
      </c>
      <c r="D5" s="370">
        <f>D16+D24+D30+D58</f>
        <v>8827.753749999998</v>
      </c>
      <c r="E5" s="325"/>
      <c r="F5" s="325"/>
      <c r="G5" s="369">
        <f>+H5/D1</f>
        <v>4707.1015827338124</v>
      </c>
      <c r="H5" s="800">
        <f>H16+H24+H30+H58</f>
        <v>490715.33999999997</v>
      </c>
      <c r="I5" s="325"/>
      <c r="J5" s="369">
        <f>K5/$D$1</f>
        <v>84.196962430055947</v>
      </c>
      <c r="K5" s="370">
        <f>U16+CB24</f>
        <v>8777.5333333333328</v>
      </c>
      <c r="L5" s="585"/>
      <c r="M5" s="311"/>
      <c r="N5" s="297"/>
      <c r="O5" s="297"/>
    </row>
    <row r="6" spans="2:21" ht="39.950000000000003" customHeight="1">
      <c r="B6" s="368" t="s">
        <v>1985</v>
      </c>
      <c r="C6" s="369">
        <f t="shared" si="0"/>
        <v>82.859943045563526</v>
      </c>
      <c r="D6" s="370">
        <f>D16+D23+D32+D58</f>
        <v>8638.1490624999969</v>
      </c>
      <c r="E6" s="325"/>
      <c r="F6" s="325"/>
      <c r="G6" s="369">
        <f>+H6/D1</f>
        <v>4155.7240047961632</v>
      </c>
      <c r="H6" s="800">
        <f>H17+H23+H32+H58</f>
        <v>433234.22749999998</v>
      </c>
      <c r="I6" s="325"/>
      <c r="J6" s="369">
        <f t="shared" ref="J6" si="1">K6/$D$1</f>
        <v>39.630295763389285</v>
      </c>
      <c r="K6" s="370">
        <f>U17+CB23</f>
        <v>4131.458333333333</v>
      </c>
      <c r="L6" s="585"/>
      <c r="M6" s="311"/>
      <c r="N6" s="297"/>
      <c r="O6" s="297"/>
    </row>
    <row r="7" spans="2:21" ht="39.950000000000003" customHeight="1">
      <c r="B7" s="368" t="s">
        <v>1925</v>
      </c>
      <c r="C7" s="369">
        <f>+C74</f>
        <v>174.99999999999997</v>
      </c>
      <c r="D7" s="370">
        <f>+C7*D1</f>
        <v>18243.749999999996</v>
      </c>
      <c r="E7" s="325"/>
      <c r="F7" s="325"/>
      <c r="G7" s="369">
        <f>+G74</f>
        <v>10500</v>
      </c>
      <c r="H7" s="800">
        <f>+G7*D1</f>
        <v>1094625</v>
      </c>
      <c r="I7" s="325"/>
      <c r="J7" s="369">
        <f>+C_SKID!G27</f>
        <v>32.329070077271517</v>
      </c>
      <c r="K7" s="370">
        <f>+J7*D1</f>
        <v>3370.3055555555557</v>
      </c>
      <c r="L7" s="585"/>
      <c r="M7" s="311"/>
      <c r="N7" s="297"/>
      <c r="O7" s="297"/>
    </row>
    <row r="8" spans="2:21" ht="35.25" customHeight="1">
      <c r="B8" s="368" t="s">
        <v>2025</v>
      </c>
      <c r="C8" s="369">
        <f t="shared" ref="C8" si="2">D8/$D$1</f>
        <v>113.59156274980013</v>
      </c>
      <c r="D8" s="370">
        <f>D16+D24+D30+D58+D62</f>
        <v>11841.920416666664</v>
      </c>
      <c r="E8" s="325"/>
      <c r="F8" s="325"/>
      <c r="G8" s="369">
        <f>+H8/D1</f>
        <v>4707.1015827338124</v>
      </c>
      <c r="H8" s="800">
        <f>+H16+H24+H30+H58</f>
        <v>490715.33999999997</v>
      </c>
      <c r="I8" s="325"/>
      <c r="J8" s="369">
        <f>K8/$D$1</f>
        <v>84.196962430055947</v>
      </c>
      <c r="K8" s="370">
        <f>+U16+CB24</f>
        <v>8777.5333333333328</v>
      </c>
      <c r="L8" s="343"/>
      <c r="M8" s="311"/>
      <c r="N8" s="297"/>
      <c r="O8" s="297"/>
    </row>
    <row r="9" spans="2:21" ht="20.25" customHeight="1">
      <c r="B9" s="345"/>
      <c r="C9" s="311"/>
      <c r="D9" s="297"/>
      <c r="E9" s="325"/>
      <c r="F9" s="325"/>
      <c r="G9" s="311"/>
      <c r="H9" s="297"/>
      <c r="I9" s="325"/>
      <c r="L9" s="343"/>
      <c r="M9" s="343"/>
      <c r="N9" s="343"/>
      <c r="O9" s="343"/>
    </row>
    <row r="10" spans="2:21" ht="20.100000000000001" customHeight="1">
      <c r="B10" s="345"/>
      <c r="C10" s="311"/>
      <c r="D10" s="297"/>
      <c r="E10" s="325"/>
      <c r="F10" s="325"/>
      <c r="G10" s="311"/>
      <c r="H10" s="344"/>
      <c r="I10" s="343"/>
      <c r="J10" s="343"/>
      <c r="K10" s="343"/>
      <c r="L10" s="343"/>
      <c r="M10" s="343"/>
      <c r="N10" s="343"/>
      <c r="O10" s="343"/>
    </row>
    <row r="11" spans="2:21" s="336" customFormat="1" ht="20.100000000000001" customHeight="1">
      <c r="B11" s="342"/>
      <c r="C11" s="339"/>
      <c r="D11" s="341"/>
      <c r="E11" s="340"/>
      <c r="F11" s="340"/>
      <c r="G11" s="339"/>
      <c r="H11" s="338"/>
      <c r="I11" s="337"/>
      <c r="J11" s="337"/>
      <c r="K11" s="337"/>
      <c r="L11" s="337"/>
      <c r="M11" s="337"/>
      <c r="N11" s="337"/>
      <c r="O11" s="337"/>
    </row>
    <row r="12" spans="2:21" ht="20.100000000000001" customHeight="1"/>
    <row r="13" spans="2:21" ht="20.100000000000001" customHeight="1">
      <c r="H13" s="310"/>
      <c r="I13" s="310"/>
      <c r="J13" s="1163" t="s">
        <v>154</v>
      </c>
      <c r="K13" s="1163"/>
      <c r="L13" s="1164"/>
      <c r="N13" s="1172" t="s">
        <v>676</v>
      </c>
      <c r="O13" s="1172"/>
      <c r="P13" s="1172"/>
      <c r="Q13" s="1172"/>
      <c r="R13" s="1172"/>
      <c r="S13" s="1172"/>
      <c r="T13" s="1172"/>
      <c r="U13" s="1172"/>
    </row>
    <row r="14" spans="2:21" ht="20.100000000000001" customHeight="1">
      <c r="H14" s="310"/>
      <c r="I14" s="310"/>
      <c r="J14" s="1163" t="s">
        <v>187</v>
      </c>
      <c r="K14" s="1164"/>
      <c r="L14" s="1165" t="s">
        <v>221</v>
      </c>
      <c r="N14" s="1168" t="s">
        <v>688</v>
      </c>
      <c r="O14" s="1169"/>
      <c r="P14" s="1170"/>
      <c r="Q14" s="1168" t="s">
        <v>223</v>
      </c>
      <c r="R14" s="1169"/>
      <c r="S14" s="1170"/>
      <c r="T14" s="1174" t="s">
        <v>109</v>
      </c>
      <c r="U14" s="1176" t="s">
        <v>673</v>
      </c>
    </row>
    <row r="15" spans="2:21" s="333" customFormat="1" ht="39.950000000000003" customHeight="1">
      <c r="B15" s="335" t="s">
        <v>677</v>
      </c>
      <c r="C15" s="307" t="s">
        <v>131</v>
      </c>
      <c r="D15" s="307" t="s">
        <v>132</v>
      </c>
      <c r="E15" s="977"/>
      <c r="F15" s="977"/>
      <c r="G15" s="307" t="s">
        <v>235</v>
      </c>
      <c r="H15" s="307" t="s">
        <v>236</v>
      </c>
      <c r="I15" s="306"/>
      <c r="J15" s="305" t="s">
        <v>191</v>
      </c>
      <c r="K15" s="304" t="s">
        <v>188</v>
      </c>
      <c r="L15" s="1167"/>
      <c r="N15" s="323" t="s">
        <v>665</v>
      </c>
      <c r="O15" s="304" t="s">
        <v>188</v>
      </c>
      <c r="P15" s="322" t="s">
        <v>671</v>
      </c>
      <c r="Q15" s="323" t="s">
        <v>665</v>
      </c>
      <c r="R15" s="304" t="s">
        <v>188</v>
      </c>
      <c r="S15" s="322" t="s">
        <v>671</v>
      </c>
      <c r="T15" s="1175"/>
      <c r="U15" s="1167"/>
    </row>
    <row r="16" spans="2:21" ht="39.950000000000003" customHeight="1">
      <c r="B16" s="353" t="str">
        <f>+C_SKID!C13</f>
        <v xml:space="preserve">Equipo Dosificador 1000lts. eléctrico, líneas inoxidables 3/8, tablero eléctrico con guarda motor y disyuntor línea de inyección con válvula de alivio y retorno a contenedor </v>
      </c>
      <c r="C16" s="299">
        <f t="shared" ref="C16" si="3">D16/$D$1</f>
        <v>46.134292565947234</v>
      </c>
      <c r="D16" s="976">
        <f>L16</f>
        <v>4809.4999999999991</v>
      </c>
      <c r="E16" s="978">
        <f>+D16/$D$6</f>
        <v>0.55677436974073991</v>
      </c>
      <c r="F16" s="978" t="s">
        <v>2094</v>
      </c>
      <c r="G16" s="299">
        <f>+VLOOKUP(B16,C_SKID!$C:$F,4,0)</f>
        <v>2768.0575539568345</v>
      </c>
      <c r="H16" s="298">
        <f>+G16*D1</f>
        <v>288570</v>
      </c>
      <c r="I16" s="297"/>
      <c r="J16" s="296">
        <f>1-+K16/60</f>
        <v>0.8</v>
      </c>
      <c r="K16" s="295">
        <v>12</v>
      </c>
      <c r="L16" s="294">
        <f t="shared" ref="L16:L17" si="4">(H16*(1-J16))/K16</f>
        <v>4809.4999999999991</v>
      </c>
      <c r="N16" s="332">
        <f>VLOOKUP(N$14,Costos!B11:F411,5,FALSE)</f>
        <v>3127.5</v>
      </c>
      <c r="O16" s="295">
        <v>12</v>
      </c>
      <c r="P16" s="320">
        <f t="shared" ref="P16" si="5">N16/O16</f>
        <v>260.625</v>
      </c>
      <c r="Q16" s="332">
        <f>VLOOKUP($Q$14,Costos!B11:F411,5,FALSE)</f>
        <v>1251</v>
      </c>
      <c r="R16" s="295">
        <v>12</v>
      </c>
      <c r="S16" s="331">
        <f t="shared" ref="S16" si="6">Q16/R16</f>
        <v>104.25</v>
      </c>
      <c r="T16" s="320"/>
      <c r="U16" s="330">
        <f t="shared" ref="U16" si="7">P16+S16+T16</f>
        <v>364.875</v>
      </c>
    </row>
    <row r="17" spans="2:115" ht="39.950000000000003" customHeight="1">
      <c r="B17" s="353" t="str">
        <f>+C_SKID!C12</f>
        <v>Equipo Dosificador 1000lts. neumático, líneas inoxidables 3/8 con reguladora neumática, línea de inyección con válvula de alivio y retorno a contenedor.</v>
      </c>
      <c r="C17" s="299">
        <f t="shared" ref="C17" si="8">D17/$D$1</f>
        <v>36.892166266986408</v>
      </c>
      <c r="D17" s="298">
        <f t="shared" ref="D17" si="9">L17</f>
        <v>3846.0083333333328</v>
      </c>
      <c r="E17" s="978"/>
      <c r="F17" s="978"/>
      <c r="G17" s="299">
        <f>+VLOOKUP(B17,C_SKID!$C:$F,4,0)</f>
        <v>2213.5299760191847</v>
      </c>
      <c r="H17" s="298">
        <f>+G17*D1</f>
        <v>230760.5</v>
      </c>
      <c r="I17" s="297"/>
      <c r="J17" s="296">
        <f>1-+K17/60</f>
        <v>0.8</v>
      </c>
      <c r="K17" s="295">
        <v>12</v>
      </c>
      <c r="L17" s="294">
        <f t="shared" si="4"/>
        <v>3846.0083333333328</v>
      </c>
      <c r="N17" s="332"/>
      <c r="O17" s="295"/>
      <c r="P17" s="320"/>
      <c r="Q17" s="332"/>
      <c r="R17" s="295"/>
      <c r="S17" s="331"/>
      <c r="T17" s="320"/>
      <c r="U17" s="330"/>
    </row>
    <row r="18" spans="2:115" s="324" customFormat="1" ht="39.950000000000003" customHeight="1">
      <c r="B18" s="353"/>
      <c r="C18" s="299"/>
      <c r="D18" s="298"/>
      <c r="E18" s="979"/>
      <c r="F18" s="979"/>
      <c r="G18" s="299"/>
      <c r="H18" s="298"/>
      <c r="I18" s="329"/>
      <c r="J18" s="296"/>
      <c r="K18" s="295"/>
      <c r="L18" s="294"/>
      <c r="N18" s="332"/>
      <c r="O18" s="295"/>
      <c r="P18" s="331"/>
      <c r="Q18" s="332"/>
      <c r="R18" s="295"/>
      <c r="S18" s="331"/>
      <c r="T18" s="320"/>
      <c r="U18" s="330"/>
    </row>
    <row r="19" spans="2:115" s="324" customFormat="1" ht="20.100000000000001" customHeight="1">
      <c r="B19" s="354"/>
      <c r="C19" s="311"/>
      <c r="D19" s="297"/>
      <c r="E19" s="979"/>
      <c r="F19" s="979"/>
      <c r="G19" s="329"/>
      <c r="H19" s="329"/>
      <c r="I19" s="329"/>
      <c r="J19" s="328"/>
      <c r="K19" s="327"/>
      <c r="L19" s="326"/>
      <c r="N19" s="325"/>
      <c r="O19" s="325"/>
      <c r="P19" s="325"/>
      <c r="Q19" s="325"/>
      <c r="R19" s="325"/>
      <c r="S19" s="325"/>
      <c r="T19" s="325"/>
      <c r="U19" s="325"/>
    </row>
    <row r="20" spans="2:115" s="324" customFormat="1" ht="20.100000000000001" customHeight="1">
      <c r="B20" s="312"/>
      <c r="C20" s="416" t="s">
        <v>692</v>
      </c>
      <c r="D20" s="414"/>
      <c r="E20" s="979"/>
      <c r="F20" s="979"/>
      <c r="G20" s="293"/>
      <c r="H20" s="310"/>
      <c r="I20" s="310"/>
      <c r="J20" s="1163" t="s">
        <v>154</v>
      </c>
      <c r="K20" s="1163"/>
      <c r="L20" s="1164"/>
      <c r="N20" s="1172" t="s">
        <v>676</v>
      </c>
      <c r="O20" s="1172"/>
      <c r="P20" s="1172"/>
      <c r="Q20" s="1172"/>
      <c r="R20" s="1172"/>
      <c r="S20" s="1172"/>
      <c r="T20" s="1172"/>
      <c r="U20" s="1172"/>
      <c r="V20" s="1172"/>
      <c r="W20" s="1172"/>
      <c r="X20" s="1172"/>
      <c r="Y20" s="1172"/>
      <c r="Z20" s="1172"/>
      <c r="AA20" s="1172"/>
      <c r="AB20" s="1172"/>
      <c r="AC20" s="1172"/>
      <c r="AD20" s="1172"/>
      <c r="AE20" s="1172"/>
      <c r="AF20" s="1172"/>
      <c r="AG20" s="1172"/>
      <c r="AH20" s="1172"/>
      <c r="AI20" s="1172"/>
      <c r="AJ20" s="1172"/>
      <c r="AK20" s="1172"/>
      <c r="AL20" s="1172"/>
      <c r="AM20" s="1172"/>
      <c r="AN20" s="1172"/>
      <c r="AO20" s="1172"/>
      <c r="AP20" s="1172"/>
      <c r="AQ20" s="1172"/>
      <c r="AR20" s="1172"/>
      <c r="AS20" s="1172"/>
      <c r="AT20" s="1172"/>
      <c r="AU20" s="1172"/>
      <c r="AV20" s="1172"/>
      <c r="AW20" s="1172"/>
      <c r="AX20" s="1172"/>
      <c r="AY20" s="1172"/>
      <c r="AZ20" s="1172"/>
      <c r="BA20" s="1172"/>
      <c r="BB20" s="1172"/>
      <c r="BC20" s="1172"/>
      <c r="BD20" s="1172"/>
      <c r="BE20" s="1172"/>
      <c r="BF20" s="1172"/>
      <c r="BG20" s="1172"/>
      <c r="BH20" s="1172"/>
      <c r="BI20" s="1172"/>
      <c r="BJ20" s="1172"/>
      <c r="BK20" s="1172"/>
      <c r="BL20" s="1172"/>
      <c r="BM20" s="1172"/>
      <c r="BN20" s="1172"/>
      <c r="BO20" s="1172"/>
      <c r="BP20" s="1172"/>
      <c r="BQ20" s="1172"/>
      <c r="BR20" s="1172"/>
      <c r="BS20" s="1172"/>
      <c r="BT20" s="1172"/>
      <c r="BU20" s="1172"/>
      <c r="BV20" s="1172"/>
      <c r="BW20" s="1172"/>
      <c r="BX20" s="1172"/>
      <c r="BY20" s="1172"/>
      <c r="BZ20" s="1172"/>
      <c r="CA20" s="1172"/>
      <c r="CB20" s="1172"/>
    </row>
    <row r="21" spans="2:115" s="324" customFormat="1" ht="20.100000000000001" customHeight="1">
      <c r="B21" s="312"/>
      <c r="C21" s="311"/>
      <c r="D21" s="297"/>
      <c r="E21" s="979"/>
      <c r="F21" s="979"/>
      <c r="G21" s="293"/>
      <c r="H21" s="310"/>
      <c r="I21" s="310"/>
      <c r="J21" s="1163" t="s">
        <v>187</v>
      </c>
      <c r="K21" s="1164"/>
      <c r="L21" s="1165" t="s">
        <v>221</v>
      </c>
      <c r="N21" s="1168" t="s">
        <v>675</v>
      </c>
      <c r="O21" s="1169"/>
      <c r="P21" s="1170"/>
      <c r="Q21" s="1168" t="s">
        <v>402</v>
      </c>
      <c r="R21" s="1169"/>
      <c r="S21" s="1170"/>
      <c r="T21" s="1168" t="s">
        <v>403</v>
      </c>
      <c r="U21" s="1169"/>
      <c r="V21" s="1170"/>
      <c r="W21" s="1168" t="s">
        <v>405</v>
      </c>
      <c r="X21" s="1169"/>
      <c r="Y21" s="1170"/>
      <c r="Z21" s="1168" t="s">
        <v>674</v>
      </c>
      <c r="AA21" s="1169"/>
      <c r="AB21" s="1170"/>
      <c r="AC21" s="1168" t="s">
        <v>407</v>
      </c>
      <c r="AD21" s="1169"/>
      <c r="AE21" s="1170"/>
      <c r="AF21" s="1168" t="s">
        <v>93</v>
      </c>
      <c r="AG21" s="1169"/>
      <c r="AH21" s="1170"/>
      <c r="AI21" s="1168" t="s">
        <v>90</v>
      </c>
      <c r="AJ21" s="1169"/>
      <c r="AK21" s="1170"/>
      <c r="AL21" s="1168" t="s">
        <v>91</v>
      </c>
      <c r="AM21" s="1169"/>
      <c r="AN21" s="1170"/>
      <c r="AO21" s="1168" t="s">
        <v>232</v>
      </c>
      <c r="AP21" s="1169"/>
      <c r="AQ21" s="1170"/>
      <c r="AR21" s="1168" t="s">
        <v>108</v>
      </c>
      <c r="AS21" s="1169"/>
      <c r="AT21" s="1170"/>
      <c r="AU21" s="1168" t="s">
        <v>92</v>
      </c>
      <c r="AV21" s="1169"/>
      <c r="AW21" s="1170"/>
      <c r="AX21" s="1168" t="s">
        <v>226</v>
      </c>
      <c r="AY21" s="1169"/>
      <c r="AZ21" s="1170"/>
      <c r="BA21" s="1168" t="s">
        <v>94</v>
      </c>
      <c r="BB21" s="1169"/>
      <c r="BC21" s="1170"/>
      <c r="BD21" s="1168" t="s">
        <v>225</v>
      </c>
      <c r="BE21" s="1169"/>
      <c r="BF21" s="1170"/>
      <c r="BG21" s="1168" t="s">
        <v>227</v>
      </c>
      <c r="BH21" s="1169"/>
      <c r="BI21" s="1170"/>
      <c r="BJ21" s="1168" t="s">
        <v>233</v>
      </c>
      <c r="BK21" s="1169"/>
      <c r="BL21" s="1170"/>
      <c r="BM21" s="1168" t="s">
        <v>95</v>
      </c>
      <c r="BN21" s="1169"/>
      <c r="BO21" s="1170"/>
      <c r="BP21" s="1168" t="s">
        <v>228</v>
      </c>
      <c r="BQ21" s="1169"/>
      <c r="BR21" s="1170"/>
      <c r="BS21" s="1168" t="s">
        <v>96</v>
      </c>
      <c r="BT21" s="1169"/>
      <c r="BU21" s="1170"/>
      <c r="BV21" s="1168" t="s">
        <v>97</v>
      </c>
      <c r="BW21" s="1169"/>
      <c r="BX21" s="1170"/>
      <c r="BY21" s="1168" t="s">
        <v>229</v>
      </c>
      <c r="BZ21" s="1169"/>
      <c r="CA21" s="1170"/>
      <c r="CB21" s="1165" t="s">
        <v>673</v>
      </c>
    </row>
    <row r="22" spans="2:115" ht="39.950000000000003" customHeight="1">
      <c r="B22" s="356" t="s">
        <v>672</v>
      </c>
      <c r="C22" s="308" t="s">
        <v>131</v>
      </c>
      <c r="D22" s="308" t="s">
        <v>132</v>
      </c>
      <c r="E22" s="979"/>
      <c r="F22" s="979"/>
      <c r="G22" s="307" t="s">
        <v>235</v>
      </c>
      <c r="H22" s="307" t="s">
        <v>236</v>
      </c>
      <c r="I22" s="306"/>
      <c r="J22" s="305" t="s">
        <v>191</v>
      </c>
      <c r="K22" s="304" t="s">
        <v>188</v>
      </c>
      <c r="L22" s="1167"/>
      <c r="N22" s="323" t="s">
        <v>665</v>
      </c>
      <c r="O22" s="304" t="s">
        <v>188</v>
      </c>
      <c r="P22" s="322" t="s">
        <v>671</v>
      </c>
      <c r="Q22" s="323" t="s">
        <v>665</v>
      </c>
      <c r="R22" s="304" t="s">
        <v>188</v>
      </c>
      <c r="S22" s="322" t="s">
        <v>671</v>
      </c>
      <c r="T22" s="323" t="s">
        <v>665</v>
      </c>
      <c r="U22" s="304" t="s">
        <v>188</v>
      </c>
      <c r="V22" s="322" t="s">
        <v>671</v>
      </c>
      <c r="W22" s="323" t="s">
        <v>665</v>
      </c>
      <c r="X22" s="304" t="s">
        <v>188</v>
      </c>
      <c r="Y22" s="322" t="s">
        <v>671</v>
      </c>
      <c r="Z22" s="323" t="s">
        <v>665</v>
      </c>
      <c r="AA22" s="304" t="s">
        <v>188</v>
      </c>
      <c r="AB22" s="322" t="s">
        <v>671</v>
      </c>
      <c r="AC22" s="323" t="s">
        <v>665</v>
      </c>
      <c r="AD22" s="304" t="s">
        <v>188</v>
      </c>
      <c r="AE22" s="322" t="s">
        <v>671</v>
      </c>
      <c r="AF22" s="323" t="s">
        <v>665</v>
      </c>
      <c r="AG22" s="304" t="s">
        <v>188</v>
      </c>
      <c r="AH22" s="322" t="s">
        <v>671</v>
      </c>
      <c r="AI22" s="323" t="s">
        <v>665</v>
      </c>
      <c r="AJ22" s="304" t="s">
        <v>188</v>
      </c>
      <c r="AK22" s="322" t="s">
        <v>671</v>
      </c>
      <c r="AL22" s="323" t="s">
        <v>665</v>
      </c>
      <c r="AM22" s="304" t="s">
        <v>188</v>
      </c>
      <c r="AN22" s="322" t="s">
        <v>671</v>
      </c>
      <c r="AO22" s="323" t="s">
        <v>665</v>
      </c>
      <c r="AP22" s="304" t="s">
        <v>188</v>
      </c>
      <c r="AQ22" s="322" t="s">
        <v>671</v>
      </c>
      <c r="AR22" s="323" t="s">
        <v>665</v>
      </c>
      <c r="AS22" s="304" t="s">
        <v>188</v>
      </c>
      <c r="AT22" s="322" t="s">
        <v>671</v>
      </c>
      <c r="AU22" s="323" t="s">
        <v>665</v>
      </c>
      <c r="AV22" s="304" t="s">
        <v>188</v>
      </c>
      <c r="AW22" s="322" t="s">
        <v>671</v>
      </c>
      <c r="AX22" s="323" t="s">
        <v>665</v>
      </c>
      <c r="AY22" s="304" t="s">
        <v>188</v>
      </c>
      <c r="AZ22" s="322" t="s">
        <v>671</v>
      </c>
      <c r="BA22" s="323" t="s">
        <v>665</v>
      </c>
      <c r="BB22" s="304" t="s">
        <v>188</v>
      </c>
      <c r="BC22" s="322" t="s">
        <v>671</v>
      </c>
      <c r="BD22" s="323" t="s">
        <v>665</v>
      </c>
      <c r="BE22" s="304" t="s">
        <v>188</v>
      </c>
      <c r="BF22" s="322" t="s">
        <v>671</v>
      </c>
      <c r="BG22" s="323" t="s">
        <v>665</v>
      </c>
      <c r="BH22" s="304" t="s">
        <v>188</v>
      </c>
      <c r="BI22" s="322" t="s">
        <v>671</v>
      </c>
      <c r="BJ22" s="323" t="s">
        <v>665</v>
      </c>
      <c r="BK22" s="304" t="s">
        <v>188</v>
      </c>
      <c r="BL22" s="322" t="s">
        <v>671</v>
      </c>
      <c r="BM22" s="323" t="s">
        <v>665</v>
      </c>
      <c r="BN22" s="304" t="s">
        <v>188</v>
      </c>
      <c r="BO22" s="322" t="s">
        <v>671</v>
      </c>
      <c r="BP22" s="323" t="s">
        <v>665</v>
      </c>
      <c r="BQ22" s="304" t="s">
        <v>188</v>
      </c>
      <c r="BR22" s="322" t="s">
        <v>671</v>
      </c>
      <c r="BS22" s="323" t="s">
        <v>665</v>
      </c>
      <c r="BT22" s="304" t="s">
        <v>188</v>
      </c>
      <c r="BU22" s="322" t="s">
        <v>671</v>
      </c>
      <c r="BV22" s="323" t="s">
        <v>665</v>
      </c>
      <c r="BW22" s="304" t="s">
        <v>188</v>
      </c>
      <c r="BX22" s="322" t="s">
        <v>671</v>
      </c>
      <c r="BY22" s="323" t="s">
        <v>665</v>
      </c>
      <c r="BZ22" s="304" t="s">
        <v>188</v>
      </c>
      <c r="CA22" s="322" t="s">
        <v>671</v>
      </c>
      <c r="CB22" s="1167"/>
    </row>
    <row r="23" spans="2:115" s="361" customFormat="1" ht="25.5" customHeight="1">
      <c r="B23" s="357" t="str">
        <f>+C_SKID!C10</f>
        <v>DDI 300 SIMPLE C/MOT TRIF CAB Prop/Tef/Tef</v>
      </c>
      <c r="C23" s="358">
        <f t="shared" ref="C23:C24" si="10">D23/$D$1</f>
        <v>24.549999999999994</v>
      </c>
      <c r="D23" s="976">
        <f>L23</f>
        <v>2559.3374999999992</v>
      </c>
      <c r="E23" s="978">
        <f>+D23/$D$6</f>
        <v>0.29628309044938989</v>
      </c>
      <c r="F23" s="978" t="s">
        <v>2094</v>
      </c>
      <c r="G23" s="415">
        <f>+C_SKID!F10</f>
        <v>1473</v>
      </c>
      <c r="H23" s="359">
        <f>G23*$D$1</f>
        <v>153560.25</v>
      </c>
      <c r="I23" s="366"/>
      <c r="J23" s="296">
        <f>1-+K23/60</f>
        <v>0.8</v>
      </c>
      <c r="K23" s="295">
        <v>12</v>
      </c>
      <c r="L23" s="360">
        <f>(H23*(1-J23))/K23</f>
        <v>2559.3374999999992</v>
      </c>
      <c r="M23" s="365"/>
      <c r="N23" s="362">
        <f>VLOOKUP(N$21,'[81]Actualizacion de costos'!$N$8:$R$165,5,FALSE)</f>
        <v>137.1</v>
      </c>
      <c r="O23" s="362">
        <v>6</v>
      </c>
      <c r="P23" s="362">
        <f>N23/O23</f>
        <v>22.849999999999998</v>
      </c>
      <c r="Q23" s="362">
        <f>VLOOKUP(Q$21,Costos!B5:F405,5,FALSE)</f>
        <v>8861.25</v>
      </c>
      <c r="R23" s="362">
        <v>12</v>
      </c>
      <c r="S23" s="363">
        <f t="shared" ref="S23:S24" si="11">Q23/R23</f>
        <v>738.4375</v>
      </c>
      <c r="T23" s="362">
        <f>VLOOKUP(T$21,Costos!B229:F405,5,FALSE)</f>
        <v>12614.25</v>
      </c>
      <c r="U23" s="362">
        <v>12</v>
      </c>
      <c r="V23" s="363">
        <f t="shared" ref="V23:V24" si="12">T23/U23</f>
        <v>1051.1875</v>
      </c>
      <c r="W23" s="362">
        <f>VLOOKUP(W$21,Costos!B5:F405,5,FALSE)</f>
        <v>13552.5</v>
      </c>
      <c r="X23" s="362">
        <v>18</v>
      </c>
      <c r="Y23" s="363">
        <f t="shared" ref="Y23:Y24" si="13">W23/X23</f>
        <v>752.91666666666663</v>
      </c>
      <c r="Z23" s="362">
        <v>0</v>
      </c>
      <c r="AA23" s="364">
        <v>36</v>
      </c>
      <c r="AB23" s="363">
        <f t="shared" ref="AB23:AB24" si="14">Z23/AA23</f>
        <v>0</v>
      </c>
      <c r="AC23" s="362">
        <f>VLOOKUP(AC$21,Costos!B5:F405,5,FALSE)</f>
        <v>6421.8000000000011</v>
      </c>
      <c r="AD23" s="364">
        <v>24</v>
      </c>
      <c r="AE23" s="363">
        <f t="shared" ref="AE23:AE24" si="15">AC23/AD23</f>
        <v>267.57500000000005</v>
      </c>
      <c r="AF23" s="362">
        <f>VLOOKUP(AF$21,Costos!B5:F405,5,FALSE)</f>
        <v>333.6</v>
      </c>
      <c r="AG23" s="364">
        <v>36</v>
      </c>
      <c r="AH23" s="363">
        <f t="shared" ref="AH23:AH24" si="16">AF23/AG23</f>
        <v>9.2666666666666675</v>
      </c>
      <c r="AI23" s="362">
        <f>VLOOKUP($AI$21,Costos!B5:F405,5,FALSE)</f>
        <v>1334.4</v>
      </c>
      <c r="AJ23" s="364">
        <v>36</v>
      </c>
      <c r="AK23" s="363">
        <f>AI23/AJ23</f>
        <v>37.06666666666667</v>
      </c>
      <c r="AL23" s="362">
        <f>VLOOKUP(AL$21,Costos!B4:F404,5,FALSE)</f>
        <v>1251</v>
      </c>
      <c r="AM23" s="364">
        <v>36</v>
      </c>
      <c r="AN23" s="363">
        <f>AL23/AM23</f>
        <v>34.75</v>
      </c>
      <c r="AO23" s="362">
        <f>VLOOKUP($AO$21,Costos!B4:F405,5,FALSE)</f>
        <v>917.40000000000009</v>
      </c>
      <c r="AP23" s="364">
        <v>36</v>
      </c>
      <c r="AQ23" s="363">
        <f>AO23/AP23</f>
        <v>25.483333333333334</v>
      </c>
      <c r="AR23" s="362">
        <f>VLOOKUP(AR$21,Costos!B4:F404,5,FALSE)</f>
        <v>1355.25</v>
      </c>
      <c r="AS23" s="364">
        <v>12</v>
      </c>
      <c r="AT23" s="363">
        <f>AR23/AS23</f>
        <v>112.9375</v>
      </c>
      <c r="AU23" s="362">
        <f>VLOOKUP(AU$21,Costos!B3:F403,5,FALSE)</f>
        <v>1918.1999999999998</v>
      </c>
      <c r="AV23" s="364">
        <v>24</v>
      </c>
      <c r="AW23" s="363">
        <f>AU23/AV23</f>
        <v>79.924999999999997</v>
      </c>
      <c r="AX23" s="362">
        <f>VLOOKUP($AX$21,Costos!B5:F405,5,FALSE)</f>
        <v>37217.25</v>
      </c>
      <c r="AY23" s="364">
        <v>36</v>
      </c>
      <c r="AZ23" s="363">
        <f t="shared" ref="AZ23:AZ24" si="17">AX23/AY23</f>
        <v>1033.8125</v>
      </c>
      <c r="BA23" s="362">
        <f>VLOOKUP(BA$21,Costos!B4:F404,5,FALSE)</f>
        <v>33360</v>
      </c>
      <c r="BB23" s="364">
        <v>36</v>
      </c>
      <c r="BC23" s="363">
        <f>BA23/BB23</f>
        <v>926.66666666666663</v>
      </c>
      <c r="BD23" s="362"/>
      <c r="BE23" s="362"/>
      <c r="BF23" s="362"/>
      <c r="BG23" s="362"/>
      <c r="BH23" s="362"/>
      <c r="BI23" s="363"/>
      <c r="BJ23" s="362"/>
      <c r="BK23" s="362"/>
      <c r="BL23" s="363"/>
      <c r="BM23" s="362"/>
      <c r="BN23" s="362"/>
      <c r="BO23" s="363"/>
      <c r="BP23" s="362"/>
      <c r="BQ23" s="362"/>
      <c r="BR23" s="363"/>
      <c r="BS23" s="362"/>
      <c r="BT23" s="362"/>
      <c r="BU23" s="363"/>
      <c r="BV23" s="362"/>
      <c r="BW23" s="362"/>
      <c r="BX23" s="363"/>
      <c r="BY23" s="362"/>
      <c r="BZ23" s="362"/>
      <c r="CA23" s="363"/>
      <c r="CB23" s="360">
        <f>P23+S23+V23+Y23+AB23+AE23+AH23+AK23+AQ23+AT23+AW23+AZ23+BF23+BI23+BL23+BO23+BR23+BU23+BX23+CA23</f>
        <v>4131.458333333333</v>
      </c>
      <c r="CC23" s="365"/>
      <c r="CD23" s="365"/>
      <c r="CE23" s="365"/>
      <c r="CF23" s="365"/>
      <c r="CG23" s="365"/>
      <c r="CH23" s="365"/>
      <c r="CI23" s="365"/>
      <c r="CJ23" s="365"/>
      <c r="CK23" s="365"/>
      <c r="CL23" s="365"/>
      <c r="CM23" s="365"/>
      <c r="CN23" s="365"/>
      <c r="CO23" s="365"/>
      <c r="CP23" s="365"/>
      <c r="CQ23" s="365"/>
      <c r="CR23" s="365"/>
      <c r="CS23" s="365"/>
      <c r="CT23" s="365"/>
      <c r="CU23" s="365"/>
      <c r="CV23" s="365"/>
      <c r="CW23" s="365"/>
      <c r="CX23" s="365"/>
      <c r="CY23" s="365"/>
      <c r="CZ23" s="365"/>
      <c r="DA23" s="365"/>
      <c r="DB23" s="365"/>
      <c r="DC23" s="365"/>
      <c r="DD23" s="365"/>
      <c r="DE23" s="365"/>
      <c r="DF23" s="365"/>
      <c r="DG23" s="365"/>
      <c r="DH23" s="365"/>
      <c r="DI23" s="365"/>
      <c r="DJ23" s="365"/>
      <c r="DK23" s="365"/>
    </row>
    <row r="24" spans="2:115" s="361" customFormat="1" ht="24.95" customHeight="1">
      <c r="B24" s="357" t="s">
        <v>686</v>
      </c>
      <c r="C24" s="358">
        <f t="shared" si="10"/>
        <v>23.249999999999996</v>
      </c>
      <c r="D24" s="359">
        <f t="shared" ref="D24" si="18">L24</f>
        <v>2423.8124999999995</v>
      </c>
      <c r="E24" s="980"/>
      <c r="F24" s="980"/>
      <c r="G24" s="415">
        <f>+C_SKID!F9</f>
        <v>1395</v>
      </c>
      <c r="H24" s="359">
        <f>G24*$D$1</f>
        <v>145428.75</v>
      </c>
      <c r="I24" s="367"/>
      <c r="J24" s="296">
        <f>1-+K24/60</f>
        <v>0.8</v>
      </c>
      <c r="K24" s="295">
        <v>12</v>
      </c>
      <c r="L24" s="360">
        <f>(H24*(1-J24))/K24</f>
        <v>2423.8124999999995</v>
      </c>
      <c r="M24" s="365"/>
      <c r="N24" s="362">
        <f>VLOOKUP(N$21,'[81]Actualizacion de costos'!$N$8:$R$165,5,FALSE)</f>
        <v>137.1</v>
      </c>
      <c r="O24" s="362">
        <v>6</v>
      </c>
      <c r="P24" s="362">
        <f t="shared" ref="P24" si="19">N24/O24</f>
        <v>22.849999999999998</v>
      </c>
      <c r="Q24" s="362">
        <f>VLOOKUP(Q$21,Costos!B7:F407,5,FALSE)</f>
        <v>8861.25</v>
      </c>
      <c r="R24" s="362">
        <v>12</v>
      </c>
      <c r="S24" s="363">
        <f t="shared" si="11"/>
        <v>738.4375</v>
      </c>
      <c r="T24" s="362">
        <f>VLOOKUP(T$21,Costos!B231:F407,5,FALSE)</f>
        <v>12614.25</v>
      </c>
      <c r="U24" s="362">
        <v>12</v>
      </c>
      <c r="V24" s="363">
        <f t="shared" si="12"/>
        <v>1051.1875</v>
      </c>
      <c r="W24" s="362">
        <f>VLOOKUP(W$21,Costos!B7:F407,5,FALSE)</f>
        <v>13552.5</v>
      </c>
      <c r="X24" s="362">
        <v>18</v>
      </c>
      <c r="Y24" s="363">
        <f t="shared" si="13"/>
        <v>752.91666666666663</v>
      </c>
      <c r="Z24" s="362">
        <v>0</v>
      </c>
      <c r="AA24" s="364">
        <v>36</v>
      </c>
      <c r="AB24" s="363">
        <f t="shared" si="14"/>
        <v>0</v>
      </c>
      <c r="AC24" s="362">
        <f>VLOOKUP(AC$21,Costos!B7:F407,5,FALSE)</f>
        <v>6421.8000000000011</v>
      </c>
      <c r="AD24" s="364">
        <v>24</v>
      </c>
      <c r="AE24" s="363">
        <f t="shared" si="15"/>
        <v>267.57500000000005</v>
      </c>
      <c r="AF24" s="362">
        <f>VLOOKUP(AF$21,Costos!B7:F407,5,FALSE)</f>
        <v>333.6</v>
      </c>
      <c r="AG24" s="364">
        <v>36</v>
      </c>
      <c r="AH24" s="363">
        <f t="shared" si="16"/>
        <v>9.2666666666666675</v>
      </c>
      <c r="AI24" s="362">
        <f>VLOOKUP($AI$21,Costos!B7:F407,5,FALSE)</f>
        <v>1334.4</v>
      </c>
      <c r="AJ24" s="364">
        <v>36</v>
      </c>
      <c r="AK24" s="363">
        <f>AI24/AJ24</f>
        <v>37.06666666666667</v>
      </c>
      <c r="AL24" s="362">
        <f>VLOOKUP(AL$21,Costos!B6:F406,5,FALSE)</f>
        <v>1251</v>
      </c>
      <c r="AM24" s="364">
        <v>36</v>
      </c>
      <c r="AN24" s="363">
        <f t="shared" ref="AN24" si="20">AL24/AM24</f>
        <v>34.75</v>
      </c>
      <c r="AO24" s="362">
        <f>VLOOKUP($AO$21,Costos!B6:F407,5,FALSE)</f>
        <v>917.40000000000009</v>
      </c>
      <c r="AP24" s="364">
        <v>36</v>
      </c>
      <c r="AQ24" s="363">
        <f t="shared" ref="AQ24" si="21">AO24/AP24</f>
        <v>25.483333333333334</v>
      </c>
      <c r="AR24" s="362">
        <f>VLOOKUP(AR$21,Costos!B6:F406,5,FALSE)</f>
        <v>1355.25</v>
      </c>
      <c r="AS24" s="364">
        <v>12</v>
      </c>
      <c r="AT24" s="363">
        <f t="shared" ref="AT24" si="22">AR24/AS24</f>
        <v>112.9375</v>
      </c>
      <c r="AU24" s="362"/>
      <c r="AV24" s="364"/>
      <c r="AW24" s="363"/>
      <c r="AX24" s="362">
        <f>VLOOKUP($AX$21,Costos!B7:F407,5,FALSE)</f>
        <v>37217.25</v>
      </c>
      <c r="AY24" s="364">
        <v>36</v>
      </c>
      <c r="AZ24" s="363">
        <f t="shared" si="17"/>
        <v>1033.8125</v>
      </c>
      <c r="BA24" s="362">
        <f>VLOOKUP(BA$21,Costos!B6:F406,5,FALSE)</f>
        <v>33360</v>
      </c>
      <c r="BB24" s="364">
        <v>36</v>
      </c>
      <c r="BC24" s="363">
        <f>BA24/BB24</f>
        <v>926.66666666666663</v>
      </c>
      <c r="BD24" s="362">
        <f>VLOOKUP(BD$21,Costos!B7:F407,5,FALSE)</f>
        <v>2606.25</v>
      </c>
      <c r="BE24" s="362">
        <v>6</v>
      </c>
      <c r="BF24" s="364">
        <f t="shared" ref="BF24" si="23">BD24/BE24</f>
        <v>434.375</v>
      </c>
      <c r="BG24" s="362">
        <f>VLOOKUP(BG$21,Costos!B7:F407,5,FALSE)</f>
        <v>6046.5</v>
      </c>
      <c r="BH24" s="362">
        <v>12</v>
      </c>
      <c r="BI24" s="363">
        <f t="shared" ref="BI24" si="24">BG24/BH24</f>
        <v>503.875</v>
      </c>
      <c r="BJ24" s="362">
        <f>VLOOKUP($BJ$21,Costos!B7:F407,5,FALSE)</f>
        <v>1042.5</v>
      </c>
      <c r="BK24" s="362">
        <v>12</v>
      </c>
      <c r="BL24" s="363">
        <f>BJ24/BK24</f>
        <v>86.875</v>
      </c>
      <c r="BM24" s="362">
        <f>VLOOKUP($BM$21,Costos!B5:F405,5,FALSE)</f>
        <v>31275</v>
      </c>
      <c r="BN24" s="362">
        <v>24</v>
      </c>
      <c r="BO24" s="363">
        <f>BM24/BN24</f>
        <v>1303.125</v>
      </c>
      <c r="BP24" s="362">
        <f>VLOOKUP($BP$21,Costos!B5:F405,5,FALSE)</f>
        <v>25749.75</v>
      </c>
      <c r="BQ24" s="362">
        <v>24</v>
      </c>
      <c r="BR24" s="363">
        <f>BP24/BQ24</f>
        <v>1072.90625</v>
      </c>
      <c r="BS24" s="362">
        <f>VLOOKUP($BS$21,Costos!B5:F405,5,FALSE)</f>
        <v>15533.25</v>
      </c>
      <c r="BT24" s="362">
        <v>24</v>
      </c>
      <c r="BU24" s="363">
        <f>BS24/BT24</f>
        <v>647.21875</v>
      </c>
      <c r="BV24" s="362">
        <f>VLOOKUP($BV$21,Costos!B5:F405,5,FALSE)</f>
        <v>1459.5</v>
      </c>
      <c r="BW24" s="362">
        <v>12</v>
      </c>
      <c r="BX24" s="363">
        <f>BV24/BW24</f>
        <v>121.625</v>
      </c>
      <c r="BY24" s="362">
        <f>VLOOKUP($BY$21,Costos!B5:F405,5,FALSE)</f>
        <v>4587</v>
      </c>
      <c r="BZ24" s="362">
        <v>24</v>
      </c>
      <c r="CA24" s="363">
        <f>BY24/BZ24</f>
        <v>191.125</v>
      </c>
      <c r="CB24" s="360">
        <f t="shared" ref="CB24" si="25">P24+S24+V24+Y24+AB24+AE24+AH24+AK24+AQ24+AT24+AW24+AZ24+BF24+BI24+BL24+BO24+BR24+BU24+BX24+CA24</f>
        <v>8412.6583333333328</v>
      </c>
      <c r="CC24" s="365"/>
      <c r="CD24" s="365"/>
      <c r="CE24" s="365"/>
      <c r="CF24" s="365"/>
      <c r="CG24" s="365"/>
      <c r="CH24" s="365"/>
      <c r="CI24" s="365"/>
      <c r="CJ24" s="365"/>
      <c r="CK24" s="365"/>
      <c r="CL24" s="365"/>
      <c r="CM24" s="365"/>
      <c r="CN24" s="365"/>
      <c r="CO24" s="365"/>
      <c r="CP24" s="365"/>
      <c r="CQ24" s="365"/>
      <c r="CR24" s="365"/>
      <c r="CS24" s="365"/>
      <c r="CT24" s="365"/>
      <c r="CU24" s="365"/>
      <c r="CV24" s="365"/>
      <c r="CW24" s="365"/>
      <c r="CX24" s="365"/>
      <c r="CY24" s="365"/>
      <c r="CZ24" s="365"/>
      <c r="DA24" s="365"/>
      <c r="DB24" s="365"/>
      <c r="DC24" s="365"/>
      <c r="DD24" s="365"/>
      <c r="DE24" s="365"/>
      <c r="DF24" s="365"/>
      <c r="DG24" s="365"/>
      <c r="DH24" s="365"/>
      <c r="DI24" s="365"/>
      <c r="DJ24" s="365"/>
      <c r="DK24" s="365"/>
    </row>
    <row r="25" spans="2:115" ht="20.100000000000001" customHeight="1">
      <c r="B25" s="312"/>
      <c r="E25" s="979"/>
      <c r="F25" s="979"/>
      <c r="G25" s="317"/>
    </row>
    <row r="26" spans="2:115" ht="20.100000000000001" customHeight="1">
      <c r="B26" s="312"/>
      <c r="C26" s="311"/>
      <c r="D26" s="297"/>
      <c r="E26" s="979"/>
      <c r="F26" s="979"/>
      <c r="H26" s="310"/>
      <c r="I26" s="310"/>
      <c r="J26" s="1171" t="s">
        <v>670</v>
      </c>
      <c r="K26" s="1172"/>
      <c r="L26" s="1172"/>
      <c r="M26" s="1172"/>
      <c r="N26" s="1172"/>
      <c r="O26" s="1172"/>
      <c r="P26" s="1172"/>
      <c r="Q26" s="1172"/>
      <c r="R26" s="1172"/>
      <c r="S26" s="1172"/>
      <c r="T26" s="1172"/>
      <c r="U26" s="1172"/>
      <c r="V26" s="1172"/>
      <c r="W26" s="1172"/>
      <c r="X26" s="1172"/>
      <c r="Y26" s="1172"/>
      <c r="Z26" s="1172"/>
      <c r="AA26" s="1172"/>
      <c r="AB26" s="1172"/>
      <c r="AC26" s="1172"/>
      <c r="AD26" s="1172"/>
      <c r="AE26" s="1172"/>
      <c r="AF26" s="1172"/>
      <c r="AG26" s="1172"/>
      <c r="AH26" s="1172"/>
      <c r="AI26" s="1172"/>
      <c r="AJ26" s="1172"/>
      <c r="AK26" s="1172"/>
      <c r="AL26" s="1172"/>
      <c r="AM26" s="1172"/>
      <c r="AN26" s="1172"/>
      <c r="AO26" s="1172"/>
      <c r="AP26" s="1172"/>
      <c r="AQ26" s="1172"/>
      <c r="AR26" s="1172"/>
      <c r="AS26" s="1172"/>
      <c r="AT26" s="1172"/>
      <c r="AU26" s="1172"/>
      <c r="AV26" s="1172"/>
      <c r="AW26" s="1172"/>
    </row>
    <row r="27" spans="2:115" ht="20.100000000000001" customHeight="1">
      <c r="B27" s="312"/>
      <c r="C27" s="311"/>
      <c r="D27" s="297"/>
      <c r="E27" s="979"/>
      <c r="F27" s="979"/>
      <c r="H27" s="310"/>
      <c r="I27" s="310"/>
      <c r="J27" s="1168" t="s">
        <v>11</v>
      </c>
      <c r="K27" s="1169"/>
      <c r="L27" s="1170"/>
      <c r="M27" s="1168" t="s">
        <v>1</v>
      </c>
      <c r="N27" s="1169"/>
      <c r="O27" s="1170"/>
      <c r="P27" s="1168" t="s">
        <v>2</v>
      </c>
      <c r="Q27" s="1169"/>
      <c r="R27" s="1170"/>
      <c r="S27" s="1168" t="s">
        <v>3</v>
      </c>
      <c r="T27" s="1169"/>
      <c r="U27" s="1170"/>
      <c r="V27" s="1168" t="s">
        <v>4</v>
      </c>
      <c r="W27" s="1169"/>
      <c r="X27" s="1170"/>
      <c r="Y27" s="1168" t="s">
        <v>5</v>
      </c>
      <c r="Z27" s="1169"/>
      <c r="AA27" s="1170"/>
      <c r="AB27" s="1168" t="s">
        <v>6</v>
      </c>
      <c r="AC27" s="1169"/>
      <c r="AD27" s="1170"/>
      <c r="AE27" s="1168" t="s">
        <v>669</v>
      </c>
      <c r="AF27" s="1169"/>
      <c r="AG27" s="1170"/>
      <c r="AH27" s="1168" t="s">
        <v>7</v>
      </c>
      <c r="AI27" s="1169"/>
      <c r="AJ27" s="1170"/>
      <c r="AK27" s="1168" t="s">
        <v>28</v>
      </c>
      <c r="AL27" s="1169"/>
      <c r="AM27" s="1170"/>
      <c r="AN27" s="1168" t="s">
        <v>64</v>
      </c>
      <c r="AO27" s="1169"/>
      <c r="AP27" s="1170"/>
      <c r="AQ27" s="1168" t="s">
        <v>8</v>
      </c>
      <c r="AR27" s="1169"/>
      <c r="AS27" s="1170"/>
      <c r="AT27" s="1165" t="s">
        <v>668</v>
      </c>
      <c r="AU27" s="1163" t="s">
        <v>187</v>
      </c>
      <c r="AV27" s="1164"/>
      <c r="AW27" s="1165" t="s">
        <v>221</v>
      </c>
    </row>
    <row r="28" spans="2:115" ht="39.950000000000003" customHeight="1">
      <c r="B28" s="309" t="s">
        <v>667</v>
      </c>
      <c r="C28" s="308" t="s">
        <v>131</v>
      </c>
      <c r="D28" s="308" t="s">
        <v>132</v>
      </c>
      <c r="E28" s="979"/>
      <c r="F28" s="979"/>
      <c r="G28" s="307" t="s">
        <v>235</v>
      </c>
      <c r="H28" s="307" t="s">
        <v>236</v>
      </c>
      <c r="I28" s="306"/>
      <c r="J28" s="319" t="s">
        <v>666</v>
      </c>
      <c r="K28" s="304" t="s">
        <v>665</v>
      </c>
      <c r="L28" s="307" t="s">
        <v>664</v>
      </c>
      <c r="M28" s="319" t="s">
        <v>666</v>
      </c>
      <c r="N28" s="304" t="s">
        <v>665</v>
      </c>
      <c r="O28" s="307" t="s">
        <v>664</v>
      </c>
      <c r="P28" s="319" t="s">
        <v>666</v>
      </c>
      <c r="Q28" s="304" t="s">
        <v>665</v>
      </c>
      <c r="R28" s="307"/>
      <c r="S28" s="319" t="s">
        <v>666</v>
      </c>
      <c r="T28" s="304" t="s">
        <v>665</v>
      </c>
      <c r="U28" s="307" t="s">
        <v>664</v>
      </c>
      <c r="V28" s="319" t="s">
        <v>666</v>
      </c>
      <c r="W28" s="304" t="s">
        <v>665</v>
      </c>
      <c r="X28" s="307" t="s">
        <v>664</v>
      </c>
      <c r="Y28" s="319" t="s">
        <v>666</v>
      </c>
      <c r="Z28" s="304" t="s">
        <v>665</v>
      </c>
      <c r="AA28" s="307" t="s">
        <v>664</v>
      </c>
      <c r="AB28" s="319" t="s">
        <v>666</v>
      </c>
      <c r="AC28" s="304" t="s">
        <v>665</v>
      </c>
      <c r="AD28" s="307" t="s">
        <v>664</v>
      </c>
      <c r="AE28" s="319" t="s">
        <v>666</v>
      </c>
      <c r="AF28" s="304" t="s">
        <v>665</v>
      </c>
      <c r="AG28" s="307" t="s">
        <v>664</v>
      </c>
      <c r="AH28" s="319" t="s">
        <v>666</v>
      </c>
      <c r="AI28" s="304" t="s">
        <v>665</v>
      </c>
      <c r="AJ28" s="307" t="s">
        <v>664</v>
      </c>
      <c r="AK28" s="319" t="s">
        <v>666</v>
      </c>
      <c r="AL28" s="304" t="s">
        <v>665</v>
      </c>
      <c r="AM28" s="307" t="s">
        <v>664</v>
      </c>
      <c r="AN28" s="319" t="s">
        <v>666</v>
      </c>
      <c r="AO28" s="304" t="s">
        <v>665</v>
      </c>
      <c r="AP28" s="307" t="s">
        <v>664</v>
      </c>
      <c r="AQ28" s="319" t="s">
        <v>666</v>
      </c>
      <c r="AR28" s="304" t="s">
        <v>665</v>
      </c>
      <c r="AS28" s="307" t="s">
        <v>664</v>
      </c>
      <c r="AT28" s="1167"/>
      <c r="AU28" s="305" t="s">
        <v>191</v>
      </c>
      <c r="AV28" s="304" t="s">
        <v>188</v>
      </c>
      <c r="AW28" s="1167"/>
    </row>
    <row r="29" spans="2:115" ht="20.100000000000001" customHeight="1">
      <c r="B29" s="313" t="s">
        <v>663</v>
      </c>
      <c r="C29" s="299">
        <f>D29/$D$1</f>
        <v>9.4683333333333319</v>
      </c>
      <c r="D29" s="298">
        <f>AW29</f>
        <v>987.0737499999999</v>
      </c>
      <c r="E29" s="979"/>
      <c r="F29" s="979"/>
      <c r="G29" s="299">
        <f>H29/$D$1</f>
        <v>227.23999999999998</v>
      </c>
      <c r="H29" s="535">
        <f>AT29</f>
        <v>23689.769999999997</v>
      </c>
      <c r="I29" s="297"/>
      <c r="J29" s="318">
        <v>6</v>
      </c>
      <c r="K29" s="318">
        <f>VLOOKUP(J$27,Costos!B5:F405,5,FALSE)</f>
        <v>379.47</v>
      </c>
      <c r="L29" s="318">
        <f>J29*K29</f>
        <v>2276.8200000000002</v>
      </c>
      <c r="M29" s="318">
        <v>2</v>
      </c>
      <c r="N29" s="318">
        <f>VLOOKUP(M$27,Costos!B5:F405,5,FALSE)</f>
        <v>744.34500000000003</v>
      </c>
      <c r="O29" s="318">
        <f>M29*N29</f>
        <v>1488.69</v>
      </c>
      <c r="P29" s="318">
        <v>2</v>
      </c>
      <c r="Q29" s="318">
        <f>VLOOKUP(P$27,Costos!B5:F405,5,FALSE)</f>
        <v>1182.1949999999999</v>
      </c>
      <c r="R29" s="318">
        <f>P29*Q29</f>
        <v>2364.39</v>
      </c>
      <c r="S29" s="318">
        <v>2</v>
      </c>
      <c r="T29" s="318">
        <f>VLOOKUP(S$27,Costos!B5:F405,5,FALSE)</f>
        <v>1089.4124999999999</v>
      </c>
      <c r="U29" s="318">
        <f>S29*T29</f>
        <v>2178.8249999999998</v>
      </c>
      <c r="V29" s="318">
        <v>8</v>
      </c>
      <c r="W29" s="318">
        <f>VLOOKUP(V$27,Costos!B5:F405,5,FALSE)</f>
        <v>178.26750000000001</v>
      </c>
      <c r="X29" s="318">
        <f>V29*W29</f>
        <v>1426.14</v>
      </c>
      <c r="Y29" s="318">
        <v>8</v>
      </c>
      <c r="Z29" s="318">
        <f>VLOOKUP(Y$27,Costos!B5:F405,5,FALSE)</f>
        <v>380.51249999999993</v>
      </c>
      <c r="AA29" s="318">
        <f>Y29*Z29</f>
        <v>3044.0999999999995</v>
      </c>
      <c r="AB29" s="318">
        <v>1</v>
      </c>
      <c r="AC29" s="318">
        <f>VLOOKUP($AB$27,Costos!B5:F405,5,FALSE)</f>
        <v>4065.75</v>
      </c>
      <c r="AD29" s="318">
        <f>AB29*AC29</f>
        <v>4065.75</v>
      </c>
      <c r="AE29" s="318">
        <v>0</v>
      </c>
      <c r="AF29" s="318">
        <f>VLOOKUP(AE$27,'[81]Actualizacion de costos'!$N$8:$R$117,5,FALSE)</f>
        <v>0</v>
      </c>
      <c r="AG29" s="318">
        <f>AE29*AF29</f>
        <v>0</v>
      </c>
      <c r="AH29" s="318">
        <v>1</v>
      </c>
      <c r="AI29" s="318">
        <f>VLOOKUP(AH$27,Costos!B5:F405,5,FALSE)</f>
        <v>6014.182499999999</v>
      </c>
      <c r="AJ29" s="318">
        <f>AH29*AI29</f>
        <v>6014.182499999999</v>
      </c>
      <c r="AK29" s="318">
        <v>1</v>
      </c>
      <c r="AL29" s="318">
        <f>VLOOKUP(AK$27,Costos!B5:F405,5,FALSE)</f>
        <v>607.77750000000003</v>
      </c>
      <c r="AM29" s="318">
        <f>AK29*AL29</f>
        <v>607.77750000000003</v>
      </c>
      <c r="AN29" s="318">
        <v>1</v>
      </c>
      <c r="AO29" s="318">
        <f>VLOOKUP(AN$27,Costos!B5:F405,5,FALSE)</f>
        <v>223.09500000000006</v>
      </c>
      <c r="AP29" s="318">
        <f>AN29*AO29</f>
        <v>223.09500000000006</v>
      </c>
      <c r="AQ29" s="318"/>
      <c r="AR29" s="318">
        <f>VLOOKUP(AQ$27,Costos!B5:F405,5,FALSE)</f>
        <v>175.14</v>
      </c>
      <c r="AS29" s="318">
        <f>AQ29*AR29</f>
        <v>0</v>
      </c>
      <c r="AT29" s="294">
        <f>L29+O29+R29+U29+X29+AA29+AD29+AG29+AJ29+AM29+AP29+AS29</f>
        <v>23689.769999999997</v>
      </c>
      <c r="AU29" s="296">
        <v>0</v>
      </c>
      <c r="AV29" s="295">
        <v>24</v>
      </c>
      <c r="AW29" s="294">
        <f>(AT29*(1-AU29))/AV29</f>
        <v>987.0737499999999</v>
      </c>
    </row>
    <row r="30" spans="2:115" ht="20.100000000000001" customHeight="1">
      <c r="B30" s="313" t="s">
        <v>662</v>
      </c>
      <c r="C30" s="299">
        <f>D30/$D$1</f>
        <v>10.378333333333332</v>
      </c>
      <c r="D30" s="298">
        <f>AW30</f>
        <v>1081.9412499999999</v>
      </c>
      <c r="E30" s="979"/>
      <c r="F30" s="979"/>
      <c r="G30" s="299">
        <f>H30/$D$1</f>
        <v>249.07999999999996</v>
      </c>
      <c r="H30" s="535">
        <f>AT30</f>
        <v>25966.589999999997</v>
      </c>
      <c r="I30" s="297"/>
      <c r="J30" s="318">
        <v>12</v>
      </c>
      <c r="K30" s="318">
        <f>VLOOKUP(J$27,Costos!B6:F406,5,FALSE)</f>
        <v>379.47</v>
      </c>
      <c r="L30" s="318">
        <f>J30*K30</f>
        <v>4553.6400000000003</v>
      </c>
      <c r="M30" s="318">
        <v>2</v>
      </c>
      <c r="N30" s="318">
        <f>VLOOKUP(M$27,Costos!B6:F406,5,FALSE)</f>
        <v>744.34500000000003</v>
      </c>
      <c r="O30" s="318">
        <f>M30*N30</f>
        <v>1488.69</v>
      </c>
      <c r="P30" s="318">
        <v>2</v>
      </c>
      <c r="Q30" s="318">
        <f>VLOOKUP(P$27,Costos!B6:F406,5,FALSE)</f>
        <v>1182.1949999999999</v>
      </c>
      <c r="R30" s="318">
        <f>P30*Q30</f>
        <v>2364.39</v>
      </c>
      <c r="S30" s="318">
        <v>2</v>
      </c>
      <c r="T30" s="318">
        <f>VLOOKUP(S$27,Costos!B6:F406,5,FALSE)</f>
        <v>1089.4124999999999</v>
      </c>
      <c r="U30" s="318">
        <f>S30*T30</f>
        <v>2178.8249999999998</v>
      </c>
      <c r="V30" s="318">
        <v>8</v>
      </c>
      <c r="W30" s="318">
        <f>VLOOKUP(V$27,Costos!B6:F406,5,FALSE)</f>
        <v>178.26750000000001</v>
      </c>
      <c r="X30" s="318">
        <f>V30*W30</f>
        <v>1426.14</v>
      </c>
      <c r="Y30" s="318">
        <v>8</v>
      </c>
      <c r="Z30" s="318">
        <f>VLOOKUP(Y$27,Costos!B6:F406,5,FALSE)</f>
        <v>380.51249999999993</v>
      </c>
      <c r="AA30" s="318">
        <f>Y30*Z30</f>
        <v>3044.0999999999995</v>
      </c>
      <c r="AB30" s="318">
        <v>1</v>
      </c>
      <c r="AC30" s="318">
        <f>VLOOKUP($AB$27,Costos!B6:F406,5,FALSE)</f>
        <v>4065.75</v>
      </c>
      <c r="AD30" s="318">
        <f>AB30*AC30</f>
        <v>4065.75</v>
      </c>
      <c r="AE30" s="318">
        <v>0</v>
      </c>
      <c r="AF30" s="318">
        <f>VLOOKUP(AE$27,'[81]Actualizacion de costos'!$N$8:$R$117,5,FALSE)</f>
        <v>0</v>
      </c>
      <c r="AG30" s="318">
        <f>AE30*AF30</f>
        <v>0</v>
      </c>
      <c r="AH30" s="318">
        <v>1</v>
      </c>
      <c r="AI30" s="318">
        <f>VLOOKUP(AH$27,Costos!B6:F406,5,FALSE)</f>
        <v>6014.182499999999</v>
      </c>
      <c r="AJ30" s="318">
        <f>AH30*AI30</f>
        <v>6014.182499999999</v>
      </c>
      <c r="AK30" s="318">
        <v>1</v>
      </c>
      <c r="AL30" s="318">
        <f>VLOOKUP(AK$27,Costos!B6:F406,5,FALSE)</f>
        <v>607.77750000000003</v>
      </c>
      <c r="AM30" s="318">
        <f>AK30*AL30</f>
        <v>607.77750000000003</v>
      </c>
      <c r="AN30" s="318">
        <v>1</v>
      </c>
      <c r="AO30" s="318">
        <f>VLOOKUP(AN$27,Costos!B6:F406,5,FALSE)</f>
        <v>223.09500000000006</v>
      </c>
      <c r="AP30" s="318">
        <f>AN30*AO30</f>
        <v>223.09500000000006</v>
      </c>
      <c r="AQ30" s="318"/>
      <c r="AR30" s="318">
        <f>VLOOKUP(AQ$27,Costos!B6:F406,5,FALSE)</f>
        <v>175.14</v>
      </c>
      <c r="AS30" s="318">
        <f>AQ30*AR30</f>
        <v>0</v>
      </c>
      <c r="AT30" s="294">
        <f>L30+O30+R30+U30+X30+AA30+AD30+AG30+AJ30+AM30+AP30+AS30</f>
        <v>25966.589999999997</v>
      </c>
      <c r="AU30" s="296">
        <v>0</v>
      </c>
      <c r="AV30" s="295">
        <v>24</v>
      </c>
      <c r="AW30" s="294">
        <f>(AT30*(1-AU30))/AV30</f>
        <v>1081.9412499999999</v>
      </c>
    </row>
    <row r="31" spans="2:115" ht="20.100000000000001" customHeight="1">
      <c r="B31" s="313" t="s">
        <v>661</v>
      </c>
      <c r="C31" s="299">
        <f>D31/$D$1</f>
        <v>5.4674999999999994</v>
      </c>
      <c r="D31" s="298">
        <f>AW31</f>
        <v>569.98687499999994</v>
      </c>
      <c r="E31" s="979"/>
      <c r="F31" s="979"/>
      <c r="G31" s="299">
        <f>H31/$D$1</f>
        <v>131.22</v>
      </c>
      <c r="H31" s="535">
        <f>AT31</f>
        <v>13679.684999999999</v>
      </c>
      <c r="I31" s="297"/>
      <c r="J31" s="318">
        <v>6</v>
      </c>
      <c r="K31" s="318">
        <f>VLOOKUP(J$27,Costos!B7:F407,5,FALSE)</f>
        <v>379.47</v>
      </c>
      <c r="L31" s="318">
        <f>J31*K31</f>
        <v>2276.8200000000002</v>
      </c>
      <c r="M31" s="318">
        <v>2</v>
      </c>
      <c r="N31" s="318">
        <f>VLOOKUP(M$27,Costos!B7:F407,5,FALSE)</f>
        <v>744.34500000000003</v>
      </c>
      <c r="O31" s="318">
        <f>M31*N31</f>
        <v>1488.69</v>
      </c>
      <c r="P31" s="318">
        <v>1</v>
      </c>
      <c r="Q31" s="318">
        <f>VLOOKUP(P$27,Costos!B7:F407,5,FALSE)</f>
        <v>1182.1949999999999</v>
      </c>
      <c r="R31" s="318">
        <f>P31*Q31</f>
        <v>1182.1949999999999</v>
      </c>
      <c r="S31" s="318">
        <v>1</v>
      </c>
      <c r="T31" s="318">
        <f>VLOOKUP(S$27,Costos!B7:F407,5,FALSE)</f>
        <v>1089.4124999999999</v>
      </c>
      <c r="U31" s="318">
        <f>S31*T31</f>
        <v>1089.4124999999999</v>
      </c>
      <c r="V31" s="318">
        <v>5</v>
      </c>
      <c r="W31" s="318">
        <f>VLOOKUP(V$27,Costos!B7:F407,5,FALSE)</f>
        <v>178.26750000000001</v>
      </c>
      <c r="X31" s="318">
        <f>V31*W31</f>
        <v>891.33750000000009</v>
      </c>
      <c r="Y31" s="318">
        <v>5</v>
      </c>
      <c r="Z31" s="318">
        <f>VLOOKUP(Y$27,Costos!B7:F407,5,FALSE)</f>
        <v>380.51249999999993</v>
      </c>
      <c r="AA31" s="318">
        <f>Y31*Z31</f>
        <v>1902.5624999999995</v>
      </c>
      <c r="AB31" s="318">
        <v>1</v>
      </c>
      <c r="AC31" s="318">
        <f>VLOOKUP($AB$27,Costos!B7:F407,5,FALSE)</f>
        <v>4065.75</v>
      </c>
      <c r="AD31" s="318">
        <f>AB31*AC31</f>
        <v>4065.75</v>
      </c>
      <c r="AE31" s="318">
        <v>0</v>
      </c>
      <c r="AF31" s="318">
        <f>VLOOKUP(AE$27,'[81]Actualizacion de costos'!$N$8:$R$117,5,FALSE)</f>
        <v>0</v>
      </c>
      <c r="AG31" s="318">
        <f>AE31*AF31</f>
        <v>0</v>
      </c>
      <c r="AH31" s="318">
        <v>0</v>
      </c>
      <c r="AI31" s="318">
        <f>VLOOKUP(AH$27,Costos!B7:F407,5,FALSE)</f>
        <v>6014.182499999999</v>
      </c>
      <c r="AJ31" s="318">
        <f>AH31*AI31</f>
        <v>0</v>
      </c>
      <c r="AK31" s="318">
        <v>1</v>
      </c>
      <c r="AL31" s="318">
        <f>VLOOKUP(AK$27,Costos!B7:F407,5,FALSE)</f>
        <v>607.77750000000003</v>
      </c>
      <c r="AM31" s="318">
        <f>AK31*AL31</f>
        <v>607.77750000000003</v>
      </c>
      <c r="AN31" s="318">
        <v>0</v>
      </c>
      <c r="AO31" s="318">
        <f>VLOOKUP(AN$27,Costos!B7:F407,5,FALSE)</f>
        <v>223.09500000000006</v>
      </c>
      <c r="AP31" s="318">
        <f>AN31*AO31</f>
        <v>0</v>
      </c>
      <c r="AQ31" s="318">
        <v>1</v>
      </c>
      <c r="AR31" s="318">
        <f>VLOOKUP(AQ$27,Costos!B7:F407,5,FALSE)</f>
        <v>175.14</v>
      </c>
      <c r="AS31" s="318">
        <f>AQ31*AR31</f>
        <v>175.14</v>
      </c>
      <c r="AT31" s="294">
        <f>L31+O31+R31+U31+X31+AA31+AD31+AG31+AJ31+AM31+AP31+AS31</f>
        <v>13679.684999999999</v>
      </c>
      <c r="AU31" s="296">
        <v>0</v>
      </c>
      <c r="AV31" s="295">
        <v>24</v>
      </c>
      <c r="AW31" s="294">
        <f>(AT31*(1-AU31))/AV31</f>
        <v>569.98687499999994</v>
      </c>
    </row>
    <row r="32" spans="2:115" ht="20.100000000000001" customHeight="1">
      <c r="B32" s="313" t="s">
        <v>660</v>
      </c>
      <c r="C32" s="299">
        <f>D32/$D$1</f>
        <v>7.2595833333333326</v>
      </c>
      <c r="D32" s="976">
        <f>AW32</f>
        <v>756.81156249999992</v>
      </c>
      <c r="E32" s="978">
        <f>+D32/$D$6</f>
        <v>8.7612700015270217E-2</v>
      </c>
      <c r="F32" s="978" t="s">
        <v>2091</v>
      </c>
      <c r="G32" s="299">
        <f>H32/$D$1</f>
        <v>174.22999999999996</v>
      </c>
      <c r="H32" s="535">
        <f>AT32</f>
        <v>18163.477499999997</v>
      </c>
      <c r="I32" s="297"/>
      <c r="J32" s="318">
        <v>12</v>
      </c>
      <c r="K32" s="318">
        <f>VLOOKUP(J$27,Costos!B8:F408,5,FALSE)</f>
        <v>379.47</v>
      </c>
      <c r="L32" s="318">
        <f>J32*K32</f>
        <v>4553.6400000000003</v>
      </c>
      <c r="M32" s="318">
        <v>2</v>
      </c>
      <c r="N32" s="318">
        <f>VLOOKUP(M$27,Costos!B8:F408,5,FALSE)</f>
        <v>744.34500000000003</v>
      </c>
      <c r="O32" s="318">
        <f>M32*N32</f>
        <v>1488.69</v>
      </c>
      <c r="P32" s="318">
        <v>1</v>
      </c>
      <c r="Q32" s="318">
        <f>VLOOKUP(P$27,Costos!B8:F408,5,FALSE)</f>
        <v>1182.1949999999999</v>
      </c>
      <c r="R32" s="318">
        <f>P32*Q32</f>
        <v>1182.1949999999999</v>
      </c>
      <c r="S32" s="318">
        <v>2</v>
      </c>
      <c r="T32" s="318">
        <f>VLOOKUP(S$27,Costos!B8:F408,5,FALSE)</f>
        <v>1089.4124999999999</v>
      </c>
      <c r="U32" s="318">
        <f>S32*T32</f>
        <v>2178.8249999999998</v>
      </c>
      <c r="V32" s="318">
        <v>7</v>
      </c>
      <c r="W32" s="318">
        <f>VLOOKUP(V$27,Costos!B8:F408,5,FALSE)</f>
        <v>178.26750000000001</v>
      </c>
      <c r="X32" s="318">
        <f>V32*W32</f>
        <v>1247.8725000000002</v>
      </c>
      <c r="Y32" s="318">
        <v>7</v>
      </c>
      <c r="Z32" s="318">
        <f>VLOOKUP(Y$27,Costos!B8:F408,5,FALSE)</f>
        <v>380.51249999999993</v>
      </c>
      <c r="AA32" s="318">
        <f>Y32*Z32</f>
        <v>2663.5874999999996</v>
      </c>
      <c r="AB32" s="318">
        <v>1</v>
      </c>
      <c r="AC32" s="318">
        <f>VLOOKUP($AB$27,Costos!B8:F408,5,FALSE)</f>
        <v>4065.75</v>
      </c>
      <c r="AD32" s="318">
        <f>AB32*AC32</f>
        <v>4065.75</v>
      </c>
      <c r="AE32" s="318">
        <v>0</v>
      </c>
      <c r="AF32" s="318">
        <f>VLOOKUP(AE$27,'[81]Actualizacion de costos'!$N$8:$R$117,5,FALSE)</f>
        <v>0</v>
      </c>
      <c r="AG32" s="318">
        <f>AE32*AF32</f>
        <v>0</v>
      </c>
      <c r="AH32" s="318">
        <v>0</v>
      </c>
      <c r="AI32" s="318">
        <f>VLOOKUP(AH$27,Costos!B8:F408,5,FALSE)</f>
        <v>6014.182499999999</v>
      </c>
      <c r="AJ32" s="318">
        <f>AH32*AI32</f>
        <v>0</v>
      </c>
      <c r="AK32" s="318">
        <v>1</v>
      </c>
      <c r="AL32" s="318">
        <f>VLOOKUP(AK$27,Costos!B8:F408,5,FALSE)</f>
        <v>607.77750000000003</v>
      </c>
      <c r="AM32" s="318">
        <f>AK32*AL32</f>
        <v>607.77750000000003</v>
      </c>
      <c r="AN32" s="318">
        <v>0</v>
      </c>
      <c r="AO32" s="318">
        <f>VLOOKUP(AN$27,Costos!B8:F408,5,FALSE)</f>
        <v>223.09500000000006</v>
      </c>
      <c r="AP32" s="318">
        <f>AN32*AO32</f>
        <v>0</v>
      </c>
      <c r="AQ32" s="318">
        <v>1</v>
      </c>
      <c r="AR32" s="318">
        <f>VLOOKUP(AQ$27,Costos!B8:F408,5,FALSE)</f>
        <v>175.14</v>
      </c>
      <c r="AS32" s="318">
        <f>AQ32*AR32</f>
        <v>175.14</v>
      </c>
      <c r="AT32" s="294">
        <f>L32+O32+R32+U32+X32+AA32+AD32+AG32+AJ32+AM32+AP32+AS32</f>
        <v>18163.477499999997</v>
      </c>
      <c r="AU32" s="296">
        <v>0</v>
      </c>
      <c r="AV32" s="295">
        <v>24</v>
      </c>
      <c r="AW32" s="294">
        <f>(AT32*(1-AU32))/AV32</f>
        <v>756.81156249999992</v>
      </c>
    </row>
    <row r="33" spans="2:50" ht="20.100000000000001" customHeight="1">
      <c r="B33" s="312"/>
      <c r="E33" s="979"/>
      <c r="F33" s="979"/>
      <c r="G33" s="317"/>
    </row>
    <row r="34" spans="2:50" ht="20.100000000000001" customHeight="1">
      <c r="B34" s="312"/>
      <c r="C34" s="311"/>
      <c r="D34" s="297"/>
      <c r="E34" s="979"/>
      <c r="F34" s="979"/>
      <c r="H34" s="310"/>
      <c r="I34" s="310"/>
      <c r="J34" s="1163" t="s">
        <v>154</v>
      </c>
      <c r="K34" s="1163"/>
      <c r="L34" s="1164"/>
    </row>
    <row r="35" spans="2:50" ht="20.100000000000001" customHeight="1">
      <c r="B35" s="312"/>
      <c r="C35" s="311"/>
      <c r="D35" s="297"/>
      <c r="E35" s="979"/>
      <c r="F35" s="979"/>
      <c r="H35" s="310"/>
      <c r="I35" s="310"/>
      <c r="J35" s="1163" t="s">
        <v>187</v>
      </c>
      <c r="K35" s="1164"/>
      <c r="L35" s="1165" t="s">
        <v>221</v>
      </c>
    </row>
    <row r="36" spans="2:50" ht="39.950000000000003" customHeight="1">
      <c r="B36" s="309" t="s">
        <v>659</v>
      </c>
      <c r="C36" s="308" t="s">
        <v>131</v>
      </c>
      <c r="D36" s="308" t="s">
        <v>132</v>
      </c>
      <c r="E36" s="979"/>
      <c r="F36" s="979"/>
      <c r="G36" s="307" t="s">
        <v>235</v>
      </c>
      <c r="H36" s="307" t="s">
        <v>236</v>
      </c>
      <c r="I36" s="306"/>
      <c r="J36" s="305" t="s">
        <v>191</v>
      </c>
      <c r="K36" s="304" t="s">
        <v>188</v>
      </c>
      <c r="L36" s="1167"/>
    </row>
    <row r="37" spans="2:50" ht="20.100000000000001" customHeight="1">
      <c r="B37" s="300" t="s">
        <v>100</v>
      </c>
      <c r="C37" s="302">
        <f t="shared" ref="C37:C61" si="26">D37/$D$1</f>
        <v>0.85470085470085444</v>
      </c>
      <c r="D37" s="303">
        <f t="shared" ref="D37:D61" si="27">L37</f>
        <v>89.102564102564074</v>
      </c>
      <c r="E37" s="979"/>
      <c r="F37" s="979"/>
      <c r="G37" s="302">
        <f t="shared" ref="G37:G61" si="28">H37/$D$1</f>
        <v>51.282051282051277</v>
      </c>
      <c r="H37" s="298">
        <f>VLOOKUP(B37,Costos!B7:F405,5,FALSE)</f>
        <v>5346.1538461538457</v>
      </c>
      <c r="I37" s="297"/>
      <c r="J37" s="296">
        <f>1-+K37/60</f>
        <v>0.8</v>
      </c>
      <c r="K37" s="295">
        <v>12</v>
      </c>
      <c r="L37" s="301">
        <f>H37*(1-J37)/K37</f>
        <v>89.102564102564074</v>
      </c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6"/>
      <c r="AB37" s="316"/>
      <c r="AC37" s="316"/>
      <c r="AD37" s="316"/>
      <c r="AE37" s="316"/>
      <c r="AF37" s="316"/>
      <c r="AG37" s="316"/>
      <c r="AH37" s="316"/>
      <c r="AI37" s="316"/>
      <c r="AJ37" s="316"/>
      <c r="AK37" s="316"/>
      <c r="AL37" s="316"/>
      <c r="AM37" s="316"/>
      <c r="AN37" s="316"/>
      <c r="AO37" s="316"/>
      <c r="AP37" s="316"/>
      <c r="AQ37" s="316"/>
      <c r="AR37" s="316"/>
      <c r="AS37" s="316"/>
      <c r="AT37" s="316"/>
      <c r="AU37" s="315"/>
    </row>
    <row r="38" spans="2:50" ht="20.100000000000001" customHeight="1">
      <c r="B38" s="314" t="s">
        <v>193</v>
      </c>
      <c r="C38" s="299">
        <f t="shared" si="26"/>
        <v>0.41951566951566943</v>
      </c>
      <c r="D38" s="298">
        <f t="shared" si="27"/>
        <v>43.734508547008538</v>
      </c>
      <c r="E38" s="979"/>
      <c r="F38" s="979"/>
      <c r="G38" s="299">
        <f t="shared" si="28"/>
        <v>25.17094017094017</v>
      </c>
      <c r="H38" s="298">
        <f>VLOOKUP(B38,Costos!B8:F406,5,FALSE)</f>
        <v>2624.0705128205127</v>
      </c>
      <c r="I38" s="297"/>
      <c r="J38" s="296">
        <f t="shared" ref="J38:J62" si="29">1-+K38/60</f>
        <v>0.8</v>
      </c>
      <c r="K38" s="295">
        <v>12</v>
      </c>
      <c r="L38" s="294">
        <f t="shared" ref="L38:L61" si="30">H38*(1-J38)/K38</f>
        <v>43.734508547008538</v>
      </c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6"/>
      <c r="AB38" s="316"/>
      <c r="AC38" s="316"/>
      <c r="AD38" s="316"/>
      <c r="AE38" s="316"/>
      <c r="AF38" s="316"/>
      <c r="AG38" s="316"/>
      <c r="AH38" s="316"/>
      <c r="AI38" s="316"/>
      <c r="AJ38" s="316"/>
      <c r="AK38" s="316"/>
      <c r="AL38" s="316"/>
      <c r="AM38" s="316"/>
      <c r="AN38" s="316"/>
      <c r="AO38" s="316"/>
      <c r="AP38" s="316"/>
      <c r="AQ38" s="316"/>
      <c r="AR38" s="316"/>
      <c r="AS38" s="316"/>
      <c r="AT38" s="316"/>
      <c r="AU38" s="316"/>
      <c r="AV38" s="316"/>
      <c r="AW38" s="316"/>
      <c r="AX38" s="315"/>
    </row>
    <row r="39" spans="2:50" ht="20.100000000000001" customHeight="1">
      <c r="B39" s="314" t="s">
        <v>194</v>
      </c>
      <c r="C39" s="299">
        <f t="shared" si="26"/>
        <v>1.1232668566001898</v>
      </c>
      <c r="D39" s="298">
        <f t="shared" si="27"/>
        <v>117.10056980056977</v>
      </c>
      <c r="E39" s="979"/>
      <c r="F39" s="979"/>
      <c r="G39" s="299">
        <f t="shared" si="28"/>
        <v>67.396011396011403</v>
      </c>
      <c r="H39" s="298">
        <f>VLOOKUP(B39,Costos!B9:F407,5,FALSE)</f>
        <v>7026.0341880341884</v>
      </c>
      <c r="I39" s="297"/>
      <c r="J39" s="296">
        <f t="shared" si="29"/>
        <v>0.8</v>
      </c>
      <c r="K39" s="295">
        <v>12</v>
      </c>
      <c r="L39" s="294">
        <f t="shared" si="30"/>
        <v>117.10056980056977</v>
      </c>
      <c r="N39" s="316"/>
      <c r="O39" s="316"/>
      <c r="P39" s="316"/>
      <c r="Q39" s="316"/>
      <c r="R39" s="316"/>
      <c r="S39" s="316"/>
      <c r="T39" s="316"/>
      <c r="U39" s="316"/>
      <c r="V39" s="316"/>
      <c r="W39" s="316"/>
      <c r="X39" s="316"/>
      <c r="Y39" s="316"/>
      <c r="Z39" s="316"/>
      <c r="AA39" s="316"/>
      <c r="AB39" s="316"/>
      <c r="AC39" s="316"/>
      <c r="AD39" s="316"/>
      <c r="AE39" s="316"/>
      <c r="AF39" s="316"/>
      <c r="AG39" s="316"/>
      <c r="AH39" s="316"/>
      <c r="AI39" s="316"/>
      <c r="AJ39" s="316"/>
      <c r="AK39" s="316"/>
      <c r="AL39" s="316"/>
      <c r="AM39" s="316"/>
      <c r="AN39" s="316"/>
      <c r="AO39" s="316"/>
      <c r="AP39" s="316"/>
      <c r="AQ39" s="316"/>
      <c r="AR39" s="316"/>
      <c r="AS39" s="316"/>
      <c r="AT39" s="316"/>
      <c r="AU39" s="316"/>
      <c r="AV39" s="316"/>
      <c r="AW39" s="316"/>
      <c r="AX39" s="315"/>
    </row>
    <row r="40" spans="2:50" ht="20.100000000000001" customHeight="1">
      <c r="B40" s="314" t="s">
        <v>101</v>
      </c>
      <c r="C40" s="299">
        <f t="shared" si="26"/>
        <v>0.37986704653371312</v>
      </c>
      <c r="D40" s="298">
        <f t="shared" si="27"/>
        <v>39.601139601139593</v>
      </c>
      <c r="E40" s="979"/>
      <c r="F40" s="979"/>
      <c r="G40" s="299">
        <f t="shared" si="28"/>
        <v>22.792022792022792</v>
      </c>
      <c r="H40" s="298">
        <f>VLOOKUP(B40,Costos!B10:F408,5,FALSE)</f>
        <v>2376.068376068376</v>
      </c>
      <c r="I40" s="297"/>
      <c r="J40" s="296">
        <f t="shared" si="29"/>
        <v>0.8</v>
      </c>
      <c r="K40" s="295">
        <v>12</v>
      </c>
      <c r="L40" s="294">
        <f t="shared" si="30"/>
        <v>39.601139601139593</v>
      </c>
    </row>
    <row r="41" spans="2:50" ht="20.100000000000001" customHeight="1">
      <c r="B41" s="314" t="s">
        <v>107</v>
      </c>
      <c r="C41" s="299">
        <f t="shared" si="26"/>
        <v>0.72174738841405484</v>
      </c>
      <c r="D41" s="298">
        <f t="shared" si="27"/>
        <v>75.242165242165214</v>
      </c>
      <c r="E41" s="979"/>
      <c r="F41" s="979"/>
      <c r="G41" s="299">
        <f t="shared" si="28"/>
        <v>43.304843304843303</v>
      </c>
      <c r="H41" s="298">
        <f>VLOOKUP(B41,Costos!B11:F409,5,FALSE)</f>
        <v>4514.5299145299141</v>
      </c>
      <c r="I41" s="297"/>
      <c r="J41" s="296">
        <f t="shared" si="29"/>
        <v>0.8</v>
      </c>
      <c r="K41" s="295">
        <v>12</v>
      </c>
      <c r="L41" s="294">
        <f t="shared" si="30"/>
        <v>75.242165242165214</v>
      </c>
    </row>
    <row r="42" spans="2:50" ht="20.100000000000001" customHeight="1">
      <c r="B42" s="313" t="s">
        <v>102</v>
      </c>
      <c r="C42" s="299">
        <f t="shared" si="26"/>
        <v>1.1206077872744538</v>
      </c>
      <c r="D42" s="298">
        <f t="shared" si="27"/>
        <v>116.82336182336179</v>
      </c>
      <c r="E42" s="979"/>
      <c r="F42" s="979"/>
      <c r="G42" s="299">
        <f t="shared" si="28"/>
        <v>67.236467236467234</v>
      </c>
      <c r="H42" s="298">
        <f>VLOOKUP(B42,Costos!B12:F410,5,FALSE)</f>
        <v>7009.401709401709</v>
      </c>
      <c r="I42" s="297"/>
      <c r="J42" s="296">
        <f t="shared" si="29"/>
        <v>0.8</v>
      </c>
      <c r="K42" s="295">
        <v>12</v>
      </c>
      <c r="L42" s="294">
        <f t="shared" si="30"/>
        <v>116.82336182336179</v>
      </c>
    </row>
    <row r="43" spans="2:50" ht="20.100000000000001" customHeight="1">
      <c r="B43" s="313" t="s">
        <v>195</v>
      </c>
      <c r="C43" s="299">
        <f t="shared" si="26"/>
        <v>0.15707502374169036</v>
      </c>
      <c r="D43" s="298">
        <f t="shared" si="27"/>
        <v>16.37507122507122</v>
      </c>
      <c r="E43" s="979"/>
      <c r="F43" s="979"/>
      <c r="G43" s="299">
        <f t="shared" si="28"/>
        <v>9.4245014245014254</v>
      </c>
      <c r="H43" s="298">
        <f>VLOOKUP(B43,Costos!B13:F411,5,FALSE)</f>
        <v>982.50427350427356</v>
      </c>
      <c r="I43" s="297"/>
      <c r="J43" s="296">
        <f t="shared" si="29"/>
        <v>0.8</v>
      </c>
      <c r="K43" s="295">
        <v>12</v>
      </c>
      <c r="L43" s="294">
        <f t="shared" si="30"/>
        <v>16.37507122507122</v>
      </c>
    </row>
    <row r="44" spans="2:50" ht="20.100000000000001" customHeight="1">
      <c r="B44" s="313" t="s">
        <v>196</v>
      </c>
      <c r="C44" s="299">
        <f t="shared" si="26"/>
        <v>5.2499999999999991</v>
      </c>
      <c r="D44" s="298">
        <f t="shared" si="27"/>
        <v>547.31249999999989</v>
      </c>
      <c r="E44" s="979"/>
      <c r="F44" s="979"/>
      <c r="G44" s="299">
        <f t="shared" si="28"/>
        <v>315</v>
      </c>
      <c r="H44" s="298">
        <f>VLOOKUP(B44,Costos!B15:F412,5,FALSE)</f>
        <v>32838.75</v>
      </c>
      <c r="I44" s="297"/>
      <c r="J44" s="296">
        <f t="shared" si="29"/>
        <v>0.8</v>
      </c>
      <c r="K44" s="295">
        <v>12</v>
      </c>
      <c r="L44" s="294">
        <f t="shared" si="30"/>
        <v>547.31249999999989</v>
      </c>
    </row>
    <row r="45" spans="2:50" ht="20.100000000000001" customHeight="1">
      <c r="B45" s="313" t="s">
        <v>197</v>
      </c>
      <c r="C45" s="299">
        <f t="shared" si="26"/>
        <v>0.77316666666666656</v>
      </c>
      <c r="D45" s="298">
        <f t="shared" si="27"/>
        <v>80.602624999999989</v>
      </c>
      <c r="E45" s="979"/>
      <c r="F45" s="979"/>
      <c r="G45" s="299">
        <f t="shared" si="28"/>
        <v>46.39</v>
      </c>
      <c r="H45" s="298">
        <f>VLOOKUP(B45,Costos!B16:F413,5,FALSE)</f>
        <v>4836.1575000000003</v>
      </c>
      <c r="I45" s="297"/>
      <c r="J45" s="296">
        <f t="shared" si="29"/>
        <v>0.8</v>
      </c>
      <c r="K45" s="295">
        <v>12</v>
      </c>
      <c r="L45" s="294">
        <f t="shared" si="30"/>
        <v>80.602624999999989</v>
      </c>
    </row>
    <row r="46" spans="2:50" ht="20.100000000000001" customHeight="1">
      <c r="B46" s="313" t="str">
        <f>Costos!B224</f>
        <v>VÁLVULA DE RETENCIÓN ABAC 1/4".</v>
      </c>
      <c r="C46" s="299">
        <f t="shared" si="26"/>
        <v>0.64999999999999991</v>
      </c>
      <c r="D46" s="298">
        <f t="shared" si="27"/>
        <v>67.762499999999989</v>
      </c>
      <c r="E46" s="979"/>
      <c r="F46" s="979"/>
      <c r="G46" s="299">
        <f t="shared" si="28"/>
        <v>39</v>
      </c>
      <c r="H46" s="298">
        <f>VLOOKUP(B46,Costos!B17:F414,5,FALSE)</f>
        <v>4065.75</v>
      </c>
      <c r="I46" s="297"/>
      <c r="J46" s="296">
        <f t="shared" si="29"/>
        <v>0.8</v>
      </c>
      <c r="K46" s="295">
        <v>12</v>
      </c>
      <c r="L46" s="294">
        <f t="shared" si="30"/>
        <v>67.762499999999989</v>
      </c>
    </row>
    <row r="47" spans="2:50" ht="20.100000000000001" customHeight="1">
      <c r="B47" s="313" t="str">
        <f>Costos!B226</f>
        <v>VÁLVULA DE RETENCIÓN ABAC 1/2".</v>
      </c>
      <c r="C47" s="299">
        <f t="shared" si="26"/>
        <v>0.93933333333333324</v>
      </c>
      <c r="D47" s="298">
        <f t="shared" si="27"/>
        <v>97.925499999999985</v>
      </c>
      <c r="E47" s="979"/>
      <c r="F47" s="979"/>
      <c r="G47" s="299">
        <f t="shared" si="28"/>
        <v>56.36</v>
      </c>
      <c r="H47" s="298">
        <f>VLOOKUP(B47,Costos!B18:F415,5,FALSE)</f>
        <v>5875.53</v>
      </c>
      <c r="I47" s="297"/>
      <c r="J47" s="296">
        <f t="shared" si="29"/>
        <v>0.8</v>
      </c>
      <c r="K47" s="295">
        <v>12</v>
      </c>
      <c r="L47" s="294">
        <f t="shared" si="30"/>
        <v>97.925499999999985</v>
      </c>
    </row>
    <row r="48" spans="2:50" ht="20.100000000000001" customHeight="1">
      <c r="B48" s="313" t="s">
        <v>198</v>
      </c>
      <c r="C48" s="299">
        <f t="shared" si="26"/>
        <v>1.4858333333333329</v>
      </c>
      <c r="D48" s="298">
        <f t="shared" si="27"/>
        <v>154.89812499999996</v>
      </c>
      <c r="E48" s="979"/>
      <c r="F48" s="979"/>
      <c r="G48" s="299">
        <f t="shared" si="28"/>
        <v>89.15</v>
      </c>
      <c r="H48" s="298">
        <f>VLOOKUP(B48,Costos!B20:F417,5,FALSE)</f>
        <v>9293.8875000000007</v>
      </c>
      <c r="I48" s="297"/>
      <c r="J48" s="296">
        <f t="shared" si="29"/>
        <v>0.8</v>
      </c>
      <c r="K48" s="295">
        <v>12</v>
      </c>
      <c r="L48" s="294">
        <f t="shared" si="30"/>
        <v>154.89812499999996</v>
      </c>
    </row>
    <row r="49" spans="2:12" ht="20.100000000000001" customHeight="1">
      <c r="B49" s="313" t="s">
        <v>231</v>
      </c>
      <c r="C49" s="299" t="e">
        <f t="shared" si="26"/>
        <v>#N/A</v>
      </c>
      <c r="D49" s="298" t="e">
        <f t="shared" si="27"/>
        <v>#N/A</v>
      </c>
      <c r="E49" s="979"/>
      <c r="F49" s="979"/>
      <c r="G49" s="299" t="e">
        <f t="shared" si="28"/>
        <v>#N/A</v>
      </c>
      <c r="H49" s="298" t="e">
        <f>VLOOKUP(B49,Costos!B21:F418,5,FALSE)</f>
        <v>#N/A</v>
      </c>
      <c r="I49" s="297"/>
      <c r="J49" s="296">
        <f t="shared" si="29"/>
        <v>0.8</v>
      </c>
      <c r="K49" s="295">
        <v>12</v>
      </c>
      <c r="L49" s="294" t="e">
        <f t="shared" si="30"/>
        <v>#N/A</v>
      </c>
    </row>
    <row r="50" spans="2:12" ht="20.100000000000001" customHeight="1">
      <c r="B50" s="313" t="s">
        <v>199</v>
      </c>
      <c r="C50" s="299">
        <f t="shared" si="26"/>
        <v>0.92948717948717929</v>
      </c>
      <c r="D50" s="298">
        <f t="shared" si="27"/>
        <v>96.899038461538439</v>
      </c>
      <c r="E50" s="979"/>
      <c r="F50" s="979"/>
      <c r="G50" s="299">
        <f t="shared" si="28"/>
        <v>55.769230769230766</v>
      </c>
      <c r="H50" s="298">
        <f>VLOOKUP(B50,Costos!B22:F419,5,FALSE)</f>
        <v>5813.9423076923076</v>
      </c>
      <c r="I50" s="297"/>
      <c r="J50" s="296">
        <f t="shared" si="29"/>
        <v>0.8</v>
      </c>
      <c r="K50" s="295">
        <v>12</v>
      </c>
      <c r="L50" s="294">
        <f t="shared" si="30"/>
        <v>96.899038461538439</v>
      </c>
    </row>
    <row r="51" spans="2:12" ht="20.100000000000001" customHeight="1">
      <c r="B51" s="313" t="s">
        <v>200</v>
      </c>
      <c r="C51" s="299">
        <f t="shared" si="26"/>
        <v>0.94999999999999984</v>
      </c>
      <c r="D51" s="298">
        <f t="shared" si="27"/>
        <v>99.03749999999998</v>
      </c>
      <c r="E51" s="979"/>
      <c r="F51" s="979"/>
      <c r="G51" s="299">
        <f t="shared" si="28"/>
        <v>57</v>
      </c>
      <c r="H51" s="298">
        <f>VLOOKUP(B51,Costos!B23:F420,5,FALSE)</f>
        <v>5942.25</v>
      </c>
      <c r="I51" s="297"/>
      <c r="J51" s="296">
        <f t="shared" si="29"/>
        <v>0.8</v>
      </c>
      <c r="K51" s="295">
        <v>12</v>
      </c>
      <c r="L51" s="294">
        <f t="shared" si="30"/>
        <v>99.03749999999998</v>
      </c>
    </row>
    <row r="52" spans="2:12" ht="20.100000000000001" customHeight="1">
      <c r="B52" s="313" t="s">
        <v>202</v>
      </c>
      <c r="C52" s="299">
        <f t="shared" si="26"/>
        <v>2.6789999999999994</v>
      </c>
      <c r="D52" s="298">
        <f t="shared" si="27"/>
        <v>279.28574999999995</v>
      </c>
      <c r="E52" s="979"/>
      <c r="F52" s="979"/>
      <c r="G52" s="299">
        <f t="shared" si="28"/>
        <v>160.74</v>
      </c>
      <c r="H52" s="298">
        <f>VLOOKUP(B52,Costos!B24:F421,5,FALSE)</f>
        <v>16757.145</v>
      </c>
      <c r="I52" s="297"/>
      <c r="J52" s="296">
        <f t="shared" si="29"/>
        <v>0.8</v>
      </c>
      <c r="K52" s="295">
        <v>12</v>
      </c>
      <c r="L52" s="294">
        <f t="shared" si="30"/>
        <v>279.28574999999995</v>
      </c>
    </row>
    <row r="53" spans="2:12" ht="20.100000000000001" customHeight="1">
      <c r="B53" s="313" t="s">
        <v>201</v>
      </c>
      <c r="C53" s="299">
        <f t="shared" si="26"/>
        <v>2.9693333333333327</v>
      </c>
      <c r="D53" s="298">
        <f t="shared" si="27"/>
        <v>309.55299999999994</v>
      </c>
      <c r="E53" s="979"/>
      <c r="F53" s="979"/>
      <c r="G53" s="299">
        <f t="shared" si="28"/>
        <v>178.16</v>
      </c>
      <c r="H53" s="298">
        <f>VLOOKUP(B53,Costos!B25:F422,5,FALSE)</f>
        <v>18573.18</v>
      </c>
      <c r="I53" s="297"/>
      <c r="J53" s="296">
        <f t="shared" si="29"/>
        <v>0.8</v>
      </c>
      <c r="K53" s="295">
        <v>12</v>
      </c>
      <c r="L53" s="294">
        <f t="shared" si="30"/>
        <v>309.55299999999994</v>
      </c>
    </row>
    <row r="54" spans="2:12" ht="20.100000000000001" customHeight="1">
      <c r="B54" s="313" t="s">
        <v>203</v>
      </c>
      <c r="C54" s="299">
        <f t="shared" si="26"/>
        <v>0.87416666666666643</v>
      </c>
      <c r="D54" s="298">
        <f t="shared" si="27"/>
        <v>91.13187499999998</v>
      </c>
      <c r="E54" s="979"/>
      <c r="F54" s="979"/>
      <c r="G54" s="299">
        <f t="shared" si="28"/>
        <v>52.45</v>
      </c>
      <c r="H54" s="298">
        <f>VLOOKUP(B54,Costos!B26:F423,5,FALSE)</f>
        <v>5467.9125000000004</v>
      </c>
      <c r="I54" s="297"/>
      <c r="J54" s="296">
        <f t="shared" si="29"/>
        <v>0.8</v>
      </c>
      <c r="K54" s="295">
        <v>12</v>
      </c>
      <c r="L54" s="294">
        <f t="shared" si="30"/>
        <v>91.13187499999998</v>
      </c>
    </row>
    <row r="55" spans="2:12" ht="20.100000000000001" customHeight="1">
      <c r="B55" s="313" t="s">
        <v>204</v>
      </c>
      <c r="C55" s="299">
        <f t="shared" si="26"/>
        <v>1.0623333333333331</v>
      </c>
      <c r="D55" s="298">
        <f t="shared" si="27"/>
        <v>110.74824999999998</v>
      </c>
      <c r="E55" s="979"/>
      <c r="F55" s="979"/>
      <c r="G55" s="299">
        <f t="shared" si="28"/>
        <v>63.74</v>
      </c>
      <c r="H55" s="298">
        <f>VLOOKUP(B55,Costos!B27:F424,5,FALSE)</f>
        <v>6644.8950000000004</v>
      </c>
      <c r="I55" s="297"/>
      <c r="J55" s="296">
        <f t="shared" si="29"/>
        <v>0.8</v>
      </c>
      <c r="K55" s="295">
        <v>12</v>
      </c>
      <c r="L55" s="294">
        <f t="shared" si="30"/>
        <v>110.74824999999998</v>
      </c>
    </row>
    <row r="56" spans="2:12" ht="20.100000000000001" customHeight="1">
      <c r="B56" s="313" t="s">
        <v>205</v>
      </c>
      <c r="C56" s="299">
        <f t="shared" si="26"/>
        <v>1.1359999999999999</v>
      </c>
      <c r="D56" s="298">
        <f t="shared" si="27"/>
        <v>118.42799999999998</v>
      </c>
      <c r="E56" s="979"/>
      <c r="F56" s="979"/>
      <c r="G56" s="299">
        <f t="shared" si="28"/>
        <v>68.16</v>
      </c>
      <c r="H56" s="298">
        <f>VLOOKUP(B56,Costos!B28:F425,5,FALSE)</f>
        <v>7105.68</v>
      </c>
      <c r="I56" s="297"/>
      <c r="J56" s="296">
        <f t="shared" si="29"/>
        <v>0.8</v>
      </c>
      <c r="K56" s="295">
        <v>12</v>
      </c>
      <c r="L56" s="294">
        <f t="shared" si="30"/>
        <v>118.42799999999998</v>
      </c>
    </row>
    <row r="57" spans="2:12" ht="20.100000000000001" customHeight="1">
      <c r="B57" s="313" t="s">
        <v>206</v>
      </c>
      <c r="C57" s="299">
        <f t="shared" si="26"/>
        <v>1.1691666666666665</v>
      </c>
      <c r="D57" s="298">
        <f t="shared" si="27"/>
        <v>121.88562499999999</v>
      </c>
      <c r="E57" s="979"/>
      <c r="F57" s="979"/>
      <c r="G57" s="299">
        <f t="shared" si="28"/>
        <v>70.150000000000006</v>
      </c>
      <c r="H57" s="298">
        <f>VLOOKUP(B57,Costos!B29:F426,5,FALSE)</f>
        <v>7313.1375000000007</v>
      </c>
      <c r="I57" s="297"/>
      <c r="J57" s="296">
        <f t="shared" si="29"/>
        <v>0.8</v>
      </c>
      <c r="K57" s="295">
        <v>12</v>
      </c>
      <c r="L57" s="294">
        <f t="shared" si="30"/>
        <v>121.88562499999999</v>
      </c>
    </row>
    <row r="58" spans="2:12" ht="20.100000000000001" customHeight="1">
      <c r="B58" s="799" t="s">
        <v>213</v>
      </c>
      <c r="C58" s="299">
        <f t="shared" si="26"/>
        <v>4.9160671462829724</v>
      </c>
      <c r="D58" s="976">
        <f t="shared" si="27"/>
        <v>512.49999999999989</v>
      </c>
      <c r="E58" s="978">
        <f>+D58/$D$6</f>
        <v>5.9329839794600103E-2</v>
      </c>
      <c r="F58" s="978" t="s">
        <v>2091</v>
      </c>
      <c r="G58" s="299">
        <f t="shared" si="28"/>
        <v>294.96402877697841</v>
      </c>
      <c r="H58" s="298">
        <f>+C_SKID!E16</f>
        <v>30750</v>
      </c>
      <c r="I58" s="297"/>
      <c r="J58" s="296">
        <f t="shared" si="29"/>
        <v>0.8</v>
      </c>
      <c r="K58" s="295">
        <v>12</v>
      </c>
      <c r="L58" s="294">
        <f t="shared" si="30"/>
        <v>512.49999999999989</v>
      </c>
    </row>
    <row r="59" spans="2:12" ht="20.100000000000001" customHeight="1">
      <c r="B59" s="313" t="s">
        <v>214</v>
      </c>
      <c r="C59" s="299">
        <f t="shared" si="26"/>
        <v>3.4833333333333321</v>
      </c>
      <c r="D59" s="298">
        <f t="shared" si="27"/>
        <v>363.13749999999987</v>
      </c>
      <c r="E59" s="979"/>
      <c r="F59" s="979"/>
      <c r="G59" s="299">
        <f t="shared" si="28"/>
        <v>209</v>
      </c>
      <c r="H59" s="298">
        <f>VLOOKUP(B59,Costos!B30:F428,5,FALSE)</f>
        <v>21788.25</v>
      </c>
      <c r="I59" s="297"/>
      <c r="J59" s="296">
        <f t="shared" si="29"/>
        <v>0.8</v>
      </c>
      <c r="K59" s="295">
        <v>12</v>
      </c>
      <c r="L59" s="294">
        <f t="shared" si="30"/>
        <v>363.13749999999987</v>
      </c>
    </row>
    <row r="60" spans="2:12" ht="20.100000000000001" customHeight="1">
      <c r="B60" s="313" t="s">
        <v>212</v>
      </c>
      <c r="C60" s="299">
        <f t="shared" si="26"/>
        <v>1.0333333333333332</v>
      </c>
      <c r="D60" s="298">
        <f t="shared" si="27"/>
        <v>107.72499999999998</v>
      </c>
      <c r="E60" s="979"/>
      <c r="F60" s="979"/>
      <c r="G60" s="299">
        <f t="shared" si="28"/>
        <v>62</v>
      </c>
      <c r="H60" s="298">
        <f>VLOOKUP(B60,Costos!B30:F429,5,FALSE)</f>
        <v>6463.5</v>
      </c>
      <c r="I60" s="297"/>
      <c r="J60" s="296">
        <f t="shared" si="29"/>
        <v>0.8</v>
      </c>
      <c r="K60" s="295">
        <v>12</v>
      </c>
      <c r="L60" s="294">
        <f t="shared" si="30"/>
        <v>107.72499999999998</v>
      </c>
    </row>
    <row r="61" spans="2:12" ht="20.100000000000001" customHeight="1">
      <c r="B61" s="313" t="s">
        <v>215</v>
      </c>
      <c r="C61" s="299">
        <f t="shared" si="26"/>
        <v>0.35802469135802456</v>
      </c>
      <c r="D61" s="298">
        <f t="shared" si="27"/>
        <v>37.324074074074062</v>
      </c>
      <c r="E61" s="979"/>
      <c r="F61" s="979"/>
      <c r="G61" s="299">
        <f t="shared" si="28"/>
        <v>21.481481481481481</v>
      </c>
      <c r="H61" s="298">
        <f>VLOOKUP(B61,Costos!B31:F430,5,FALSE)</f>
        <v>2239.4444444444443</v>
      </c>
      <c r="I61" s="297"/>
      <c r="J61" s="296">
        <f t="shared" si="29"/>
        <v>0.8</v>
      </c>
      <c r="K61" s="295">
        <v>12</v>
      </c>
      <c r="L61" s="294">
        <f t="shared" si="30"/>
        <v>37.324074074074062</v>
      </c>
    </row>
    <row r="62" spans="2:12" ht="20.100000000000001" customHeight="1">
      <c r="B62" s="313" t="str">
        <f>+C_SKID!C14</f>
        <v>Separador de Gas compuesto por los siguientes elementos: caño y casquetes de 6" EC 40 de 2mts. de alto con 4 salidas de 1/2 con base de upn de 80 de 800x800 y caño EC 40 de 1"</v>
      </c>
      <c r="C62" s="299">
        <f t="shared" ref="C62" si="31">D62/$D$1</f>
        <v>28.912869704236606</v>
      </c>
      <c r="D62" s="298">
        <f t="shared" ref="D62" si="32">L62</f>
        <v>3014.1666666666661</v>
      </c>
      <c r="G62" s="299">
        <f>+C_SKID!F14</f>
        <v>1734.7721822541967</v>
      </c>
      <c r="H62" s="298">
        <f>+G62*D1</f>
        <v>180850</v>
      </c>
      <c r="I62" s="297"/>
      <c r="J62" s="296">
        <f t="shared" si="29"/>
        <v>0.8</v>
      </c>
      <c r="K62" s="295">
        <v>12</v>
      </c>
      <c r="L62" s="294">
        <f t="shared" ref="L62" si="33">H62*(1-J62)/K62</f>
        <v>3014.1666666666661</v>
      </c>
    </row>
    <row r="63" spans="2:12">
      <c r="H63" s="293"/>
    </row>
    <row r="64" spans="2:12" ht="20.100000000000001" customHeight="1">
      <c r="B64" s="312"/>
      <c r="C64" s="311"/>
      <c r="D64" s="297"/>
      <c r="H64" s="293"/>
      <c r="I64" s="310"/>
      <c r="J64" s="1163" t="s">
        <v>154</v>
      </c>
      <c r="K64" s="1163"/>
      <c r="L64" s="1164"/>
    </row>
    <row r="65" spans="2:23" ht="20.100000000000001" customHeight="1">
      <c r="B65" s="312"/>
      <c r="C65" s="311"/>
      <c r="D65" s="297"/>
      <c r="H65" s="310"/>
      <c r="I65" s="310"/>
      <c r="J65" s="1163" t="s">
        <v>187</v>
      </c>
      <c r="K65" s="1164"/>
      <c r="L65" s="1165" t="s">
        <v>221</v>
      </c>
    </row>
    <row r="66" spans="2:23" ht="39.950000000000003" customHeight="1">
      <c r="B66" s="309" t="s">
        <v>658</v>
      </c>
      <c r="C66" s="308" t="s">
        <v>131</v>
      </c>
      <c r="D66" s="308" t="s">
        <v>132</v>
      </c>
      <c r="G66" s="307" t="s">
        <v>235</v>
      </c>
      <c r="H66" s="307" t="s">
        <v>236</v>
      </c>
      <c r="I66" s="306"/>
      <c r="J66" s="305" t="s">
        <v>191</v>
      </c>
      <c r="K66" s="304" t="s">
        <v>188</v>
      </c>
      <c r="L66" s="1167"/>
    </row>
    <row r="67" spans="2:23" ht="20.100000000000001" customHeight="1">
      <c r="B67" s="300" t="str">
        <f>'[81]Actualizacion de costos'!N142</f>
        <v>Canon por Instalación de equipo transmisión satelital</v>
      </c>
      <c r="C67" s="302">
        <f>D67/$D$1</f>
        <v>1.0174420463629095</v>
      </c>
      <c r="D67" s="303">
        <f>L67</f>
        <v>106.06833333333331</v>
      </c>
      <c r="G67" s="302">
        <f>H67/$D$1</f>
        <v>61.046522781774584</v>
      </c>
      <c r="H67" s="298">
        <f>VLOOKUP(B67,'[82]Actualizacion de costos'!$B$7:$F$369,5,FALSE)</f>
        <v>6364.1</v>
      </c>
      <c r="I67" s="297"/>
      <c r="J67" s="296">
        <f t="shared" ref="J67:J68" si="34">1-+K67/60</f>
        <v>0.8</v>
      </c>
      <c r="K67" s="295">
        <v>12</v>
      </c>
      <c r="L67" s="301">
        <f>H67*(1-J67)/K67</f>
        <v>106.06833333333331</v>
      </c>
    </row>
    <row r="68" spans="2:23" ht="20.100000000000001" customHeight="1">
      <c r="B68" s="300" t="str">
        <f>'[81]Actualizacion de costos'!N144</f>
        <v>Canon mensual por servicio de transmisión de datos (C/1hs)</v>
      </c>
      <c r="C68" s="299">
        <f>D68/$D$1</f>
        <v>0.23661071143085527</v>
      </c>
      <c r="D68" s="298">
        <f>L68</f>
        <v>24.666666666666661</v>
      </c>
      <c r="G68" s="299">
        <f>H68/$D$1</f>
        <v>14.196642685851319</v>
      </c>
      <c r="H68" s="298">
        <f>VLOOKUP(B68,'[82]Actualizacion de costos'!$B$7:$F$369,5,FALSE)</f>
        <v>1480</v>
      </c>
      <c r="I68" s="297"/>
      <c r="J68" s="296">
        <f t="shared" si="34"/>
        <v>0.8</v>
      </c>
      <c r="K68" s="295">
        <v>12</v>
      </c>
      <c r="L68" s="294">
        <f>H68*(1-J68)/K68</f>
        <v>24.666666666666661</v>
      </c>
    </row>
    <row r="69" spans="2:23" ht="20.100000000000001" customHeight="1"/>
    <row r="70" spans="2:23" ht="20.100000000000001" customHeight="1"/>
    <row r="71" spans="2:23" ht="20.100000000000001" customHeight="1">
      <c r="B71" s="312"/>
      <c r="C71" s="311"/>
      <c r="D71" s="297"/>
      <c r="H71" s="293"/>
      <c r="I71" s="310"/>
      <c r="J71" s="1163" t="s">
        <v>154</v>
      </c>
      <c r="K71" s="1163"/>
      <c r="L71" s="1164"/>
    </row>
    <row r="72" spans="2:23" ht="20.100000000000001" customHeight="1">
      <c r="B72" s="312"/>
      <c r="C72" s="311"/>
      <c r="D72" s="297"/>
      <c r="H72" s="310"/>
      <c r="I72" s="310"/>
      <c r="J72" s="1163" t="s">
        <v>187</v>
      </c>
      <c r="K72" s="1164"/>
      <c r="L72" s="1165" t="s">
        <v>221</v>
      </c>
    </row>
    <row r="73" spans="2:23" ht="20.100000000000001" customHeight="1">
      <c r="B73" s="309" t="s">
        <v>1757</v>
      </c>
      <c r="C73" s="308" t="s">
        <v>131</v>
      </c>
      <c r="D73" s="308" t="s">
        <v>132</v>
      </c>
      <c r="G73" s="307" t="s">
        <v>235</v>
      </c>
      <c r="H73" s="307" t="s">
        <v>236</v>
      </c>
      <c r="I73" s="306"/>
      <c r="J73" s="305" t="s">
        <v>191</v>
      </c>
      <c r="K73" s="304" t="s">
        <v>188</v>
      </c>
      <c r="L73" s="1166"/>
      <c r="M73" s="324"/>
      <c r="N73" s="324"/>
      <c r="O73" s="324"/>
      <c r="P73" s="324"/>
      <c r="Q73" s="324"/>
      <c r="R73" s="324"/>
      <c r="S73" s="324"/>
      <c r="T73" s="324"/>
      <c r="U73" s="324"/>
      <c r="V73" s="324"/>
      <c r="W73" s="324"/>
    </row>
    <row r="74" spans="2:23" ht="22.5" customHeight="1">
      <c r="B74" s="355" t="str">
        <f>+C_SKID!C21</f>
        <v>Cotización Equipo Dosificador EDGE</v>
      </c>
      <c r="C74" s="299">
        <f>D74/$D$1</f>
        <v>174.99999999999997</v>
      </c>
      <c r="D74" s="298">
        <f>L74</f>
        <v>18243.749999999996</v>
      </c>
      <c r="E74" s="325"/>
      <c r="F74" s="325"/>
      <c r="G74" s="299">
        <f>+C_SKID!F21</f>
        <v>10500</v>
      </c>
      <c r="H74" s="298">
        <f>+G74*D1</f>
        <v>1094625</v>
      </c>
      <c r="I74" s="297"/>
      <c r="J74" s="296">
        <f t="shared" ref="J74" si="35">1-+K74/60</f>
        <v>0.8</v>
      </c>
      <c r="K74" s="295">
        <v>12</v>
      </c>
      <c r="L74" s="765">
        <f>H74*(1-J74)/K74</f>
        <v>18243.749999999996</v>
      </c>
      <c r="M74" s="324"/>
      <c r="N74" s="324"/>
      <c r="O74" s="766"/>
      <c r="P74" s="324"/>
      <c r="Q74" s="324"/>
      <c r="R74" s="324"/>
      <c r="S74" s="324"/>
      <c r="T74" s="324"/>
      <c r="U74" s="324"/>
      <c r="V74" s="324"/>
      <c r="W74" s="324"/>
    </row>
    <row r="75" spans="2:23"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</row>
  </sheetData>
  <mergeCells count="64">
    <mergeCell ref="J14:K14"/>
    <mergeCell ref="L14:L15"/>
    <mergeCell ref="N14:P14"/>
    <mergeCell ref="Q14:S14"/>
    <mergeCell ref="J20:L20"/>
    <mergeCell ref="N20:CB20"/>
    <mergeCell ref="T14:T15"/>
    <mergeCell ref="U14:U15"/>
    <mergeCell ref="J21:K21"/>
    <mergeCell ref="AC21:AE21"/>
    <mergeCell ref="L21:L22"/>
    <mergeCell ref="N21:P21"/>
    <mergeCell ref="Q21:S21"/>
    <mergeCell ref="T21:V21"/>
    <mergeCell ref="W21:Y21"/>
    <mergeCell ref="Z21:AB21"/>
    <mergeCell ref="C3:D3"/>
    <mergeCell ref="G3:H3"/>
    <mergeCell ref="J3:K3"/>
    <mergeCell ref="J13:L13"/>
    <mergeCell ref="N13:U13"/>
    <mergeCell ref="M3:N3"/>
    <mergeCell ref="BA21:BC21"/>
    <mergeCell ref="BD21:BF21"/>
    <mergeCell ref="BG21:BI21"/>
    <mergeCell ref="AR21:AT21"/>
    <mergeCell ref="AF21:AH21"/>
    <mergeCell ref="AI21:AK21"/>
    <mergeCell ref="AL21:AN21"/>
    <mergeCell ref="AO21:AQ21"/>
    <mergeCell ref="AU21:AW21"/>
    <mergeCell ref="CB21:CB22"/>
    <mergeCell ref="J26:AW26"/>
    <mergeCell ref="J27:L27"/>
    <mergeCell ref="M27:O27"/>
    <mergeCell ref="P27:R27"/>
    <mergeCell ref="S27:U27"/>
    <mergeCell ref="V27:X27"/>
    <mergeCell ref="Y27:AA27"/>
    <mergeCell ref="BY21:CA21"/>
    <mergeCell ref="AW27:AW28"/>
    <mergeCell ref="BJ21:BL21"/>
    <mergeCell ref="BM21:BO21"/>
    <mergeCell ref="BP21:BR21"/>
    <mergeCell ref="BS21:BU21"/>
    <mergeCell ref="BV21:BX21"/>
    <mergeCell ref="AX21:AZ21"/>
    <mergeCell ref="J64:L64"/>
    <mergeCell ref="AB27:AD27"/>
    <mergeCell ref="AE27:AG27"/>
    <mergeCell ref="AH27:AJ27"/>
    <mergeCell ref="AK27:AM27"/>
    <mergeCell ref="AT27:AT28"/>
    <mergeCell ref="AU27:AV27"/>
    <mergeCell ref="J34:L34"/>
    <mergeCell ref="J35:K35"/>
    <mergeCell ref="L35:L36"/>
    <mergeCell ref="AN27:AP27"/>
    <mergeCell ref="AQ27:AS27"/>
    <mergeCell ref="J71:L71"/>
    <mergeCell ref="J72:K72"/>
    <mergeCell ref="L72:L73"/>
    <mergeCell ref="J65:K65"/>
    <mergeCell ref="L65:L66"/>
  </mergeCell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6">
    <tabColor theme="0" tint="-0.34998626667073579"/>
  </sheetPr>
  <dimension ref="B1:Q104"/>
  <sheetViews>
    <sheetView showGridLines="0" workbookViewId="0">
      <selection activeCell="C5" sqref="C5"/>
    </sheetView>
  </sheetViews>
  <sheetFormatPr baseColWidth="10" defaultColWidth="11.42578125" defaultRowHeight="12.75"/>
  <cols>
    <col min="1" max="1" width="2" style="155" customWidth="1"/>
    <col min="2" max="2" width="62.28515625" style="155" customWidth="1"/>
    <col min="3" max="3" width="9.5703125" style="155" bestFit="1" customWidth="1"/>
    <col min="4" max="4" width="10.85546875" style="155" bestFit="1" customWidth="1"/>
    <col min="5" max="5" width="2" style="240" customWidth="1"/>
    <col min="6" max="6" width="10.7109375" style="240" customWidth="1"/>
    <col min="7" max="7" width="10.7109375" style="241" customWidth="1"/>
    <col min="8" max="8" width="2.42578125" style="241" customWidth="1"/>
    <col min="9" max="10" width="10.7109375" style="241" customWidth="1"/>
    <col min="11" max="11" width="11.5703125" style="241" customWidth="1"/>
    <col min="12" max="12" width="1.7109375" style="240" customWidth="1"/>
    <col min="13" max="16384" width="11.42578125" style="155"/>
  </cols>
  <sheetData>
    <row r="1" spans="2:17" ht="20.100000000000001" customHeight="1">
      <c r="B1" s="286" t="s">
        <v>133</v>
      </c>
      <c r="C1" s="285" t="s">
        <v>106</v>
      </c>
      <c r="D1" s="284">
        <f>+S_!C2</f>
        <v>104.25</v>
      </c>
      <c r="M1" s="265"/>
      <c r="N1" s="265"/>
      <c r="O1" s="265"/>
      <c r="P1" s="265"/>
      <c r="Q1" s="240"/>
    </row>
    <row r="2" spans="2:17" ht="20.100000000000001" customHeight="1">
      <c r="G2" s="155"/>
      <c r="H2" s="155"/>
      <c r="I2" s="155"/>
      <c r="J2" s="155"/>
      <c r="K2" s="155"/>
      <c r="L2" s="155"/>
    </row>
    <row r="3" spans="2:17" ht="39.950000000000003" customHeight="1">
      <c r="B3" s="268" t="s">
        <v>189</v>
      </c>
      <c r="C3" s="266" t="s">
        <v>131</v>
      </c>
      <c r="D3" s="497" t="s">
        <v>132</v>
      </c>
      <c r="E3" s="267"/>
      <c r="F3" s="498" t="s">
        <v>235</v>
      </c>
      <c r="G3" s="266" t="s">
        <v>236</v>
      </c>
      <c r="H3" s="267"/>
      <c r="I3" s="155"/>
      <c r="J3" s="155"/>
      <c r="L3" s="241"/>
      <c r="M3" s="241"/>
      <c r="N3" s="241"/>
    </row>
    <row r="4" spans="2:17" ht="19.5" customHeight="1">
      <c r="B4" s="261" t="s">
        <v>442</v>
      </c>
      <c r="C4" s="249">
        <f t="shared" ref="C4:C12" si="0">D4/$D$1</f>
        <v>45.083333333333336</v>
      </c>
      <c r="D4" s="494">
        <f>SUM($D$22:$D$40)</f>
        <v>4699.9375</v>
      </c>
      <c r="E4" s="282"/>
      <c r="F4" s="495">
        <f t="shared" ref="F4:F12" si="1">G4/$D$1</f>
        <v>1896.5042735042734</v>
      </c>
      <c r="G4" s="248">
        <f>SUM($G$22:$G$41)</f>
        <v>197710.5705128205</v>
      </c>
      <c r="H4" s="282"/>
      <c r="I4" s="155"/>
      <c r="J4" s="155"/>
      <c r="L4" s="241"/>
      <c r="M4" s="241"/>
      <c r="N4" s="241"/>
    </row>
    <row r="5" spans="2:17" ht="19.5" customHeight="1">
      <c r="B5" s="261" t="s">
        <v>1656</v>
      </c>
      <c r="C5" s="249">
        <f t="shared" si="0"/>
        <v>45.083333333333336</v>
      </c>
      <c r="D5" s="494">
        <f>SUM($D$22:$D$40)</f>
        <v>4699.9375</v>
      </c>
      <c r="E5" s="282"/>
      <c r="F5" s="495">
        <f t="shared" si="1"/>
        <v>1623</v>
      </c>
      <c r="G5" s="248">
        <f>SUM($G$22:$G$40)</f>
        <v>169197.75</v>
      </c>
      <c r="H5" s="282"/>
      <c r="I5" s="155"/>
      <c r="J5" s="155"/>
      <c r="L5" s="241"/>
      <c r="M5" s="241"/>
      <c r="N5" s="241"/>
    </row>
    <row r="6" spans="2:17" ht="19.5" customHeight="1">
      <c r="B6" s="261" t="s">
        <v>600</v>
      </c>
      <c r="C6" s="249">
        <f t="shared" si="0"/>
        <v>45.083333333333336</v>
      </c>
      <c r="D6" s="494">
        <f>SUM($D$22:$D$40)</f>
        <v>4699.9375</v>
      </c>
      <c r="E6" s="282"/>
      <c r="F6" s="495">
        <f t="shared" si="1"/>
        <v>669</v>
      </c>
      <c r="G6" s="248">
        <f>G22+G23+G24+G25+G26+G28+G30+G32+G35+G36+G38</f>
        <v>69743.25</v>
      </c>
      <c r="H6" s="282"/>
      <c r="I6" s="155"/>
      <c r="J6" s="155"/>
      <c r="L6" s="241"/>
      <c r="M6" s="241"/>
      <c r="N6" s="241"/>
    </row>
    <row r="7" spans="2:17" ht="19.5" customHeight="1">
      <c r="B7" s="32" t="s">
        <v>1906</v>
      </c>
      <c r="C7" s="249">
        <f t="shared" si="0"/>
        <v>66.666666666666671</v>
      </c>
      <c r="D7" s="494">
        <f>VLOOKUP(B7,$B$46:$K$61,3,FALSE)</f>
        <v>6950</v>
      </c>
      <c r="E7" s="282"/>
      <c r="F7" s="495">
        <f t="shared" si="1"/>
        <v>5000</v>
      </c>
      <c r="G7" s="248">
        <f>VLOOKUP(B7,$B$46:$K$61,6,FALSE)</f>
        <v>521250</v>
      </c>
      <c r="H7" s="282"/>
      <c r="I7" s="155"/>
      <c r="J7" s="155"/>
      <c r="L7" s="241"/>
      <c r="M7" s="241"/>
      <c r="N7" s="241"/>
    </row>
    <row r="8" spans="2:17" ht="19.5" customHeight="1">
      <c r="B8" s="261" t="s">
        <v>601</v>
      </c>
      <c r="C8" s="249">
        <f t="shared" si="0"/>
        <v>442.22222222222211</v>
      </c>
      <c r="D8" s="494">
        <f>SUM(D67+D72+D74+D75+D76+D79)</f>
        <v>46101.666666666657</v>
      </c>
      <c r="E8" s="282"/>
      <c r="F8" s="495">
        <f t="shared" si="1"/>
        <v>27365</v>
      </c>
      <c r="G8" s="248">
        <f>SUM(G67:G91)</f>
        <v>2852801.25</v>
      </c>
      <c r="H8" s="282"/>
      <c r="I8" s="155"/>
      <c r="J8" s="155"/>
      <c r="L8" s="241"/>
      <c r="M8" s="241"/>
      <c r="N8" s="241"/>
    </row>
    <row r="9" spans="2:17" ht="19.5" customHeight="1">
      <c r="B9" s="261" t="s">
        <v>602</v>
      </c>
      <c r="C9" s="249">
        <f t="shared" si="0"/>
        <v>166.71666666666667</v>
      </c>
      <c r="D9" s="494">
        <f>D95</f>
        <v>17380.212500000001</v>
      </c>
      <c r="E9" s="282"/>
      <c r="F9" s="495">
        <f t="shared" si="1"/>
        <v>10003</v>
      </c>
      <c r="G9" s="248">
        <f>G95</f>
        <v>1042812.75</v>
      </c>
      <c r="H9" s="282"/>
      <c r="I9" s="155"/>
      <c r="J9" s="155"/>
      <c r="L9" s="241"/>
      <c r="M9" s="241"/>
      <c r="N9" s="241"/>
    </row>
    <row r="10" spans="2:17" ht="19.5" customHeight="1">
      <c r="B10" s="261" t="s">
        <v>572</v>
      </c>
      <c r="C10" s="249">
        <f t="shared" si="0"/>
        <v>155.53333333333333</v>
      </c>
      <c r="D10" s="494">
        <f>D99</f>
        <v>16214.35</v>
      </c>
      <c r="E10" s="282"/>
      <c r="F10" s="495">
        <f t="shared" si="1"/>
        <v>9332</v>
      </c>
      <c r="G10" s="248">
        <f>G99</f>
        <v>972861</v>
      </c>
      <c r="H10" s="282"/>
      <c r="I10" s="155"/>
      <c r="J10" s="155"/>
      <c r="L10" s="241"/>
      <c r="M10" s="241"/>
      <c r="N10" s="241"/>
    </row>
    <row r="11" spans="2:17" ht="19.5" customHeight="1">
      <c r="B11" s="261" t="s">
        <v>573</v>
      </c>
      <c r="C11" s="249">
        <f t="shared" si="0"/>
        <v>408.66666666666669</v>
      </c>
      <c r="D11" s="494">
        <f>D100</f>
        <v>42603.5</v>
      </c>
      <c r="E11" s="282"/>
      <c r="F11" s="495">
        <f t="shared" si="1"/>
        <v>24520</v>
      </c>
      <c r="G11" s="248">
        <f>G100</f>
        <v>2556210</v>
      </c>
      <c r="H11" s="282"/>
      <c r="I11" s="155"/>
      <c r="J11" s="155"/>
      <c r="L11" s="241"/>
      <c r="M11" s="241"/>
      <c r="N11" s="241"/>
    </row>
    <row r="12" spans="2:17" ht="19.5" customHeight="1">
      <c r="B12" s="263" t="s">
        <v>574</v>
      </c>
      <c r="C12" s="249">
        <f t="shared" si="0"/>
        <v>216.66666666666666</v>
      </c>
      <c r="D12" s="494">
        <f>D98</f>
        <v>22587.5</v>
      </c>
      <c r="E12" s="282"/>
      <c r="F12" s="495">
        <f t="shared" si="1"/>
        <v>13000</v>
      </c>
      <c r="G12" s="248">
        <f>G98</f>
        <v>1355250</v>
      </c>
      <c r="H12" s="282"/>
      <c r="I12" s="155"/>
      <c r="J12" s="155"/>
      <c r="L12" s="241"/>
      <c r="M12" s="241"/>
      <c r="N12" s="241"/>
    </row>
    <row r="13" spans="2:17" ht="19.5" customHeight="1">
      <c r="B13" s="250" t="s">
        <v>278</v>
      </c>
      <c r="C13" s="249">
        <f>D13/$D$1</f>
        <v>5</v>
      </c>
      <c r="D13" s="494">
        <f>D52</f>
        <v>521.25</v>
      </c>
      <c r="E13" s="244"/>
      <c r="F13" s="496">
        <f>F52</f>
        <v>60</v>
      </c>
      <c r="G13" s="248">
        <f>G52</f>
        <v>6255</v>
      </c>
      <c r="H13" s="282"/>
      <c r="I13" s="155"/>
      <c r="J13" s="155"/>
      <c r="L13" s="241"/>
      <c r="M13" s="241"/>
      <c r="N13" s="241"/>
    </row>
    <row r="14" spans="2:17" ht="19.5" customHeight="1">
      <c r="B14" s="32" t="s">
        <v>1673</v>
      </c>
      <c r="C14" s="249">
        <f t="shared" ref="C14:C15" si="2">D14/$D$1</f>
        <v>158.09112709832135</v>
      </c>
      <c r="D14" s="494">
        <f>D53</f>
        <v>16481</v>
      </c>
      <c r="E14" s="244"/>
      <c r="F14" s="496">
        <f t="shared" ref="F14:G14" si="3">F53</f>
        <v>1897.0935251798562</v>
      </c>
      <c r="G14" s="248">
        <f t="shared" si="3"/>
        <v>197772</v>
      </c>
      <c r="H14" s="282"/>
      <c r="I14" s="155"/>
      <c r="J14" s="155"/>
      <c r="L14" s="241"/>
      <c r="M14" s="241"/>
      <c r="N14" s="241"/>
    </row>
    <row r="15" spans="2:17" ht="19.5" customHeight="1">
      <c r="B15" s="109" t="s">
        <v>392</v>
      </c>
      <c r="C15" s="249">
        <f t="shared" si="2"/>
        <v>11.583333333333334</v>
      </c>
      <c r="D15" s="494">
        <f>D56</f>
        <v>1207.5625</v>
      </c>
      <c r="E15" s="244"/>
      <c r="F15" s="496">
        <f t="shared" ref="F15:G15" si="4">F56</f>
        <v>139</v>
      </c>
      <c r="G15" s="248">
        <f t="shared" si="4"/>
        <v>14490.75</v>
      </c>
      <c r="H15" s="282"/>
      <c r="I15" s="155"/>
      <c r="J15" s="155"/>
      <c r="L15" s="241"/>
      <c r="M15" s="241"/>
      <c r="N15" s="241"/>
    </row>
    <row r="16" spans="2:17" ht="20.100000000000001" customHeight="1">
      <c r="B16" s="283"/>
      <c r="C16" s="281"/>
      <c r="D16" s="244"/>
      <c r="E16" s="282"/>
      <c r="F16" s="281"/>
      <c r="G16" s="280"/>
      <c r="L16" s="241"/>
      <c r="M16" s="241"/>
      <c r="N16" s="241"/>
    </row>
    <row r="17" spans="2:14" s="273" customFormat="1" ht="20.100000000000001" customHeight="1">
      <c r="B17" s="279"/>
      <c r="C17" s="276"/>
      <c r="D17" s="278"/>
      <c r="E17" s="277"/>
      <c r="F17" s="276"/>
      <c r="G17" s="275"/>
      <c r="H17" s="274"/>
      <c r="I17" s="274"/>
      <c r="J17" s="274"/>
      <c r="K17" s="274"/>
      <c r="L17" s="274"/>
      <c r="M17" s="274"/>
      <c r="N17" s="274"/>
    </row>
    <row r="18" spans="2:14" ht="20.100000000000001" customHeight="1">
      <c r="G18" s="155"/>
      <c r="H18" s="155"/>
      <c r="I18" s="155"/>
      <c r="J18" s="155"/>
      <c r="K18" s="155"/>
      <c r="L18" s="155"/>
    </row>
    <row r="19" spans="2:14" ht="20.100000000000001" customHeight="1">
      <c r="G19" s="269"/>
      <c r="H19" s="269"/>
      <c r="I19" s="1177" t="s">
        <v>154</v>
      </c>
      <c r="J19" s="1177"/>
      <c r="K19" s="1178"/>
    </row>
    <row r="20" spans="2:14" ht="20.100000000000001" customHeight="1">
      <c r="G20" s="269"/>
      <c r="H20" s="269"/>
      <c r="I20" s="1177" t="s">
        <v>187</v>
      </c>
      <c r="J20" s="1178"/>
      <c r="K20" s="1179" t="s">
        <v>221</v>
      </c>
    </row>
    <row r="21" spans="2:14" s="272" customFormat="1" ht="39.950000000000003" customHeight="1">
      <c r="B21" s="268" t="s">
        <v>244</v>
      </c>
      <c r="C21" s="266" t="s">
        <v>131</v>
      </c>
      <c r="D21" s="266" t="s">
        <v>132</v>
      </c>
      <c r="E21" s="267"/>
      <c r="F21" s="266" t="s">
        <v>235</v>
      </c>
      <c r="G21" s="266" t="s">
        <v>236</v>
      </c>
      <c r="H21" s="265"/>
      <c r="I21" s="264" t="s">
        <v>191</v>
      </c>
      <c r="J21" s="264" t="s">
        <v>188</v>
      </c>
      <c r="K21" s="1180"/>
      <c r="L21" s="267"/>
    </row>
    <row r="22" spans="2:14" ht="20.100000000000001" customHeight="1">
      <c r="B22" s="270" t="s">
        <v>165</v>
      </c>
      <c r="C22" s="249">
        <f t="shared" ref="C22:C41" si="5">D22/$D$1</f>
        <v>0.97222222222222232</v>
      </c>
      <c r="D22" s="248">
        <f t="shared" ref="D22:D40" si="6">K22</f>
        <v>101.35416666666667</v>
      </c>
      <c r="E22" s="271"/>
      <c r="F22" s="246">
        <f>G22/$D$1</f>
        <v>35</v>
      </c>
      <c r="G22" s="246">
        <f>VLOOKUP(B22,Costos!B272:F306,5,FALSE)</f>
        <v>3648.75</v>
      </c>
      <c r="H22" s="244"/>
      <c r="I22" s="238">
        <v>0</v>
      </c>
      <c r="J22" s="243">
        <v>36</v>
      </c>
      <c r="K22" s="242">
        <f t="shared" ref="K22:K40" si="7">(G22*(1-I22))/J22</f>
        <v>101.35416666666667</v>
      </c>
    </row>
    <row r="23" spans="2:14" ht="20.100000000000001" customHeight="1">
      <c r="B23" s="270" t="s">
        <v>167</v>
      </c>
      <c r="C23" s="249">
        <f t="shared" si="5"/>
        <v>0.61111111111111116</v>
      </c>
      <c r="D23" s="248">
        <f t="shared" si="6"/>
        <v>63.708333333333336</v>
      </c>
      <c r="E23" s="271"/>
      <c r="F23" s="246">
        <f t="shared" ref="F23:F40" si="8">G23/$D$1</f>
        <v>22</v>
      </c>
      <c r="G23" s="246">
        <f>VLOOKUP(B23,Costos!B273:F307,5,FALSE)</f>
        <v>2293.5</v>
      </c>
      <c r="H23" s="244"/>
      <c r="I23" s="238">
        <v>0</v>
      </c>
      <c r="J23" s="243">
        <v>36</v>
      </c>
      <c r="K23" s="242">
        <f t="shared" si="7"/>
        <v>63.708333333333336</v>
      </c>
    </row>
    <row r="24" spans="2:14" ht="20.100000000000001" customHeight="1">
      <c r="B24" s="270" t="s">
        <v>168</v>
      </c>
      <c r="C24" s="249">
        <f t="shared" si="5"/>
        <v>0.5</v>
      </c>
      <c r="D24" s="248">
        <f t="shared" si="6"/>
        <v>52.125</v>
      </c>
      <c r="E24" s="271"/>
      <c r="F24" s="246">
        <f t="shared" si="8"/>
        <v>18</v>
      </c>
      <c r="G24" s="246">
        <f>VLOOKUP(B24,Costos!B274:F308,5,FALSE)</f>
        <v>1876.5</v>
      </c>
      <c r="H24" s="244"/>
      <c r="I24" s="238">
        <v>0</v>
      </c>
      <c r="J24" s="243">
        <v>36</v>
      </c>
      <c r="K24" s="242">
        <f t="shared" si="7"/>
        <v>52.125</v>
      </c>
    </row>
    <row r="25" spans="2:14" ht="20.100000000000001" customHeight="1">
      <c r="B25" s="270" t="s">
        <v>184</v>
      </c>
      <c r="C25" s="249">
        <f t="shared" si="5"/>
        <v>3.75</v>
      </c>
      <c r="D25" s="248">
        <f t="shared" si="6"/>
        <v>390.9375</v>
      </c>
      <c r="E25" s="271"/>
      <c r="F25" s="246">
        <f t="shared" si="8"/>
        <v>135</v>
      </c>
      <c r="G25" s="246">
        <f>VLOOKUP(B25,Costos!B275:F309,5,FALSE)</f>
        <v>14073.75</v>
      </c>
      <c r="H25" s="244"/>
      <c r="I25" s="238">
        <v>0</v>
      </c>
      <c r="J25" s="243">
        <v>36</v>
      </c>
      <c r="K25" s="242">
        <f t="shared" si="7"/>
        <v>390.9375</v>
      </c>
    </row>
    <row r="26" spans="2:14" ht="20.100000000000001" customHeight="1">
      <c r="B26" s="270" t="s">
        <v>185</v>
      </c>
      <c r="C26" s="249">
        <f t="shared" si="5"/>
        <v>1.3888888888888888</v>
      </c>
      <c r="D26" s="248">
        <f t="shared" si="6"/>
        <v>144.79166666666666</v>
      </c>
      <c r="E26" s="271"/>
      <c r="F26" s="246">
        <f t="shared" si="8"/>
        <v>50</v>
      </c>
      <c r="G26" s="246">
        <f>VLOOKUP(B26,Costos!B276:F310,5,FALSE)</f>
        <v>5212.5</v>
      </c>
      <c r="H26" s="244"/>
      <c r="I26" s="238">
        <v>0</v>
      </c>
      <c r="J26" s="243">
        <v>36</v>
      </c>
      <c r="K26" s="242">
        <f t="shared" si="7"/>
        <v>144.79166666666666</v>
      </c>
    </row>
    <row r="27" spans="2:14" ht="20.100000000000001" customHeight="1">
      <c r="B27" s="261" t="s">
        <v>169</v>
      </c>
      <c r="C27" s="249">
        <f t="shared" si="5"/>
        <v>6.1388888888888884</v>
      </c>
      <c r="D27" s="248">
        <f t="shared" si="6"/>
        <v>639.97916666666663</v>
      </c>
      <c r="E27" s="271"/>
      <c r="F27" s="246">
        <f t="shared" si="8"/>
        <v>221</v>
      </c>
      <c r="G27" s="246">
        <f>VLOOKUP(B27,Costos!B277:F311,5,FALSE)</f>
        <v>23039.25</v>
      </c>
      <c r="H27" s="244"/>
      <c r="I27" s="238">
        <v>0</v>
      </c>
      <c r="J27" s="243">
        <v>36</v>
      </c>
      <c r="K27" s="242">
        <f t="shared" si="7"/>
        <v>639.97916666666663</v>
      </c>
    </row>
    <row r="28" spans="2:14" ht="20.100000000000001" customHeight="1">
      <c r="B28" s="270" t="s">
        <v>273</v>
      </c>
      <c r="C28" s="249">
        <f t="shared" si="5"/>
        <v>3.9444444444444442</v>
      </c>
      <c r="D28" s="248">
        <f t="shared" si="6"/>
        <v>411.20833333333331</v>
      </c>
      <c r="E28" s="271"/>
      <c r="F28" s="246">
        <f t="shared" si="8"/>
        <v>142</v>
      </c>
      <c r="G28" s="246">
        <f>VLOOKUP(B28,Costos!B278:F313,5,FALSE)</f>
        <v>14803.5</v>
      </c>
      <c r="H28" s="244"/>
      <c r="I28" s="238">
        <v>0</v>
      </c>
      <c r="J28" s="243">
        <v>36</v>
      </c>
      <c r="K28" s="242">
        <f t="shared" si="7"/>
        <v>411.20833333333331</v>
      </c>
    </row>
    <row r="29" spans="2:14" ht="20.100000000000001" customHeight="1">
      <c r="B29" s="261" t="s">
        <v>170</v>
      </c>
      <c r="C29" s="249">
        <f t="shared" si="5"/>
        <v>0.75</v>
      </c>
      <c r="D29" s="248">
        <f t="shared" si="6"/>
        <v>78.1875</v>
      </c>
      <c r="E29" s="271"/>
      <c r="F29" s="246">
        <f t="shared" si="8"/>
        <v>27</v>
      </c>
      <c r="G29" s="246">
        <f>VLOOKUP(B29,Costos!B279:F314,5,FALSE)</f>
        <v>2814.75</v>
      </c>
      <c r="H29" s="244"/>
      <c r="I29" s="238">
        <v>0</v>
      </c>
      <c r="J29" s="243">
        <v>36</v>
      </c>
      <c r="K29" s="242">
        <f t="shared" si="7"/>
        <v>78.1875</v>
      </c>
    </row>
    <row r="30" spans="2:14" ht="20.100000000000001" customHeight="1">
      <c r="B30" s="270" t="s">
        <v>171</v>
      </c>
      <c r="C30" s="249">
        <f t="shared" si="5"/>
        <v>0.5</v>
      </c>
      <c r="D30" s="248">
        <f t="shared" si="6"/>
        <v>52.125</v>
      </c>
      <c r="E30" s="271"/>
      <c r="F30" s="246">
        <f t="shared" si="8"/>
        <v>18</v>
      </c>
      <c r="G30" s="246">
        <f>VLOOKUP(B30,Costos!B280:F317,5,FALSE)</f>
        <v>1876.5</v>
      </c>
      <c r="H30" s="244"/>
      <c r="I30" s="238">
        <v>0</v>
      </c>
      <c r="J30" s="243">
        <v>36</v>
      </c>
      <c r="K30" s="242">
        <f t="shared" si="7"/>
        <v>52.125</v>
      </c>
    </row>
    <row r="31" spans="2:14" ht="20.100000000000001" customHeight="1">
      <c r="B31" s="261" t="s">
        <v>172</v>
      </c>
      <c r="C31" s="249">
        <f t="shared" si="5"/>
        <v>0.52777777777777779</v>
      </c>
      <c r="D31" s="248">
        <f t="shared" si="6"/>
        <v>55.020833333333336</v>
      </c>
      <c r="E31" s="271"/>
      <c r="F31" s="246">
        <f t="shared" si="8"/>
        <v>19</v>
      </c>
      <c r="G31" s="246">
        <f>VLOOKUP(B31,Costos!B281:F318,5,FALSE)</f>
        <v>1980.75</v>
      </c>
      <c r="H31" s="244"/>
      <c r="I31" s="238">
        <v>0</v>
      </c>
      <c r="J31" s="243">
        <v>36</v>
      </c>
      <c r="K31" s="242">
        <f t="shared" si="7"/>
        <v>55.020833333333336</v>
      </c>
    </row>
    <row r="32" spans="2:14" ht="20.100000000000001" customHeight="1">
      <c r="B32" s="270" t="s">
        <v>559</v>
      </c>
      <c r="C32" s="249">
        <f t="shared" si="5"/>
        <v>3.3333333333333335</v>
      </c>
      <c r="D32" s="248">
        <f t="shared" si="6"/>
        <v>347.5</v>
      </c>
      <c r="E32" s="271"/>
      <c r="F32" s="246">
        <f t="shared" si="8"/>
        <v>120</v>
      </c>
      <c r="G32" s="246">
        <f>VLOOKUP(B32,Costos!B282:F321,5,FALSE)</f>
        <v>12510</v>
      </c>
      <c r="H32" s="244"/>
      <c r="I32" s="238">
        <v>0</v>
      </c>
      <c r="J32" s="243">
        <v>36</v>
      </c>
      <c r="K32" s="242">
        <f t="shared" si="7"/>
        <v>347.5</v>
      </c>
    </row>
    <row r="33" spans="2:11" ht="20.100000000000001" customHeight="1">
      <c r="B33" s="261" t="s">
        <v>173</v>
      </c>
      <c r="C33" s="249">
        <f t="shared" si="5"/>
        <v>3.3333333333333335</v>
      </c>
      <c r="D33" s="248">
        <f t="shared" si="6"/>
        <v>347.5</v>
      </c>
      <c r="E33" s="247"/>
      <c r="F33" s="246">
        <f t="shared" si="8"/>
        <v>120</v>
      </c>
      <c r="G33" s="246">
        <f>VLOOKUP(B33,Costos!B283:F322,5,FALSE)</f>
        <v>12510</v>
      </c>
      <c r="H33" s="244"/>
      <c r="I33" s="238">
        <v>0</v>
      </c>
      <c r="J33" s="243">
        <v>36</v>
      </c>
      <c r="K33" s="242">
        <f t="shared" si="7"/>
        <v>347.5</v>
      </c>
    </row>
    <row r="34" spans="2:11" ht="20.100000000000001" customHeight="1">
      <c r="B34" s="261" t="s">
        <v>174</v>
      </c>
      <c r="C34" s="249">
        <f t="shared" si="5"/>
        <v>3.3888888888888893</v>
      </c>
      <c r="D34" s="248">
        <f t="shared" si="6"/>
        <v>353.29166666666669</v>
      </c>
      <c r="E34" s="247"/>
      <c r="F34" s="246">
        <f t="shared" si="8"/>
        <v>122</v>
      </c>
      <c r="G34" s="246">
        <f>VLOOKUP(B34,Costos!B284:F323,5,FALSE)</f>
        <v>12718.5</v>
      </c>
      <c r="H34" s="244"/>
      <c r="I34" s="238">
        <v>0</v>
      </c>
      <c r="J34" s="243">
        <v>36</v>
      </c>
      <c r="K34" s="242">
        <f t="shared" si="7"/>
        <v>353.29166666666669</v>
      </c>
    </row>
    <row r="35" spans="2:11" ht="20.100000000000001" customHeight="1">
      <c r="B35" s="270" t="s">
        <v>175</v>
      </c>
      <c r="C35" s="249">
        <f t="shared" si="5"/>
        <v>2</v>
      </c>
      <c r="D35" s="248">
        <f t="shared" si="6"/>
        <v>208.5</v>
      </c>
      <c r="E35" s="247"/>
      <c r="F35" s="246">
        <f t="shared" si="8"/>
        <v>72</v>
      </c>
      <c r="G35" s="246">
        <f>VLOOKUP(B35,Costos!B285:F324,5,FALSE)</f>
        <v>7506</v>
      </c>
      <c r="H35" s="244"/>
      <c r="I35" s="238">
        <v>0</v>
      </c>
      <c r="J35" s="243">
        <v>36</v>
      </c>
      <c r="K35" s="242">
        <f t="shared" si="7"/>
        <v>208.5</v>
      </c>
    </row>
    <row r="36" spans="2:11" ht="20.100000000000001" customHeight="1">
      <c r="B36" s="270" t="s">
        <v>176</v>
      </c>
      <c r="C36" s="249">
        <f t="shared" si="5"/>
        <v>5.5555555555555559E-2</v>
      </c>
      <c r="D36" s="248">
        <f t="shared" si="6"/>
        <v>5.791666666666667</v>
      </c>
      <c r="E36" s="247"/>
      <c r="F36" s="246">
        <f t="shared" si="8"/>
        <v>2</v>
      </c>
      <c r="G36" s="246">
        <f>VLOOKUP(B36,Costos!B286:F326,5,FALSE)</f>
        <v>208.5</v>
      </c>
      <c r="H36" s="244"/>
      <c r="I36" s="238">
        <v>0</v>
      </c>
      <c r="J36" s="243">
        <v>36</v>
      </c>
      <c r="K36" s="242">
        <f t="shared" si="7"/>
        <v>5.791666666666667</v>
      </c>
    </row>
    <row r="37" spans="2:11" ht="20.100000000000001" customHeight="1">
      <c r="B37" s="261" t="s">
        <v>177</v>
      </c>
      <c r="C37" s="249">
        <f t="shared" si="5"/>
        <v>0.47222222222222221</v>
      </c>
      <c r="D37" s="248">
        <f t="shared" si="6"/>
        <v>49.229166666666664</v>
      </c>
      <c r="E37" s="247"/>
      <c r="F37" s="246">
        <f t="shared" si="8"/>
        <v>17</v>
      </c>
      <c r="G37" s="246">
        <f>VLOOKUP(B37,Costos!B287:F327,5,FALSE)</f>
        <v>1772.25</v>
      </c>
      <c r="H37" s="244"/>
      <c r="I37" s="238">
        <v>0</v>
      </c>
      <c r="J37" s="243">
        <v>36</v>
      </c>
      <c r="K37" s="242">
        <f t="shared" si="7"/>
        <v>49.229166666666664</v>
      </c>
    </row>
    <row r="38" spans="2:11" ht="20.100000000000001" customHeight="1">
      <c r="B38" s="270" t="s">
        <v>178</v>
      </c>
      <c r="C38" s="249">
        <f t="shared" si="5"/>
        <v>1.5277777777777779</v>
      </c>
      <c r="D38" s="248">
        <f t="shared" si="6"/>
        <v>159.27083333333334</v>
      </c>
      <c r="E38" s="247"/>
      <c r="F38" s="246">
        <f t="shared" si="8"/>
        <v>55</v>
      </c>
      <c r="G38" s="246">
        <f>VLOOKUP(B38,Costos!B288:F327,5,FALSE)</f>
        <v>5733.75</v>
      </c>
      <c r="H38" s="244"/>
      <c r="I38" s="238">
        <v>0</v>
      </c>
      <c r="J38" s="243">
        <v>36</v>
      </c>
      <c r="K38" s="242">
        <f t="shared" si="7"/>
        <v>159.27083333333334</v>
      </c>
    </row>
    <row r="39" spans="2:11" ht="20.100000000000001" customHeight="1">
      <c r="B39" s="261" t="s">
        <v>179</v>
      </c>
      <c r="C39" s="249">
        <f t="shared" si="5"/>
        <v>4.666666666666667</v>
      </c>
      <c r="D39" s="248">
        <f t="shared" si="6"/>
        <v>486.5</v>
      </c>
      <c r="E39" s="247"/>
      <c r="F39" s="246">
        <f t="shared" si="8"/>
        <v>168</v>
      </c>
      <c r="G39" s="246">
        <f>VLOOKUP(B39,Costos!B289:F327,5,FALSE)</f>
        <v>17514</v>
      </c>
      <c r="H39" s="244"/>
      <c r="I39" s="238">
        <v>0</v>
      </c>
      <c r="J39" s="243">
        <v>36</v>
      </c>
      <c r="K39" s="242">
        <f t="shared" si="7"/>
        <v>486.5</v>
      </c>
    </row>
    <row r="40" spans="2:11" ht="20.100000000000001" customHeight="1">
      <c r="B40" s="261" t="s">
        <v>180</v>
      </c>
      <c r="C40" s="249">
        <f t="shared" si="5"/>
        <v>7.2222222222222214</v>
      </c>
      <c r="D40" s="248">
        <f t="shared" si="6"/>
        <v>752.91666666666663</v>
      </c>
      <c r="E40" s="247"/>
      <c r="F40" s="246">
        <f t="shared" si="8"/>
        <v>260</v>
      </c>
      <c r="G40" s="246">
        <f>VLOOKUP(B40,Costos!B290:F328,5,FALSE)</f>
        <v>27105</v>
      </c>
      <c r="H40" s="244"/>
      <c r="I40" s="238">
        <v>0</v>
      </c>
      <c r="J40" s="243">
        <v>36</v>
      </c>
      <c r="K40" s="242">
        <f t="shared" si="7"/>
        <v>752.91666666666663</v>
      </c>
    </row>
    <row r="41" spans="2:11" ht="19.5" customHeight="1">
      <c r="B41" s="32" t="s">
        <v>613</v>
      </c>
      <c r="C41" s="249">
        <f t="shared" si="5"/>
        <v>7.5973409306742639</v>
      </c>
      <c r="D41" s="248">
        <f>K41</f>
        <v>792.02279202279203</v>
      </c>
      <c r="E41" s="247"/>
      <c r="F41" s="246">
        <f>G41/$D$1</f>
        <v>273.5042735042735</v>
      </c>
      <c r="G41" s="246">
        <f>VLOOKUP(B41,Costos!B291:F329,5,FALSE)</f>
        <v>28512.820512820512</v>
      </c>
      <c r="H41" s="244"/>
      <c r="I41" s="238">
        <v>0</v>
      </c>
      <c r="J41" s="243">
        <v>36</v>
      </c>
      <c r="K41" s="242">
        <f>(G41*(1-I41))/J41</f>
        <v>792.02279202279203</v>
      </c>
    </row>
    <row r="43" spans="2:11" ht="19.5" customHeight="1">
      <c r="G43" s="269"/>
      <c r="H43" s="269"/>
      <c r="I43" s="1177" t="s">
        <v>154</v>
      </c>
      <c r="J43" s="1177"/>
      <c r="K43" s="1178"/>
    </row>
    <row r="44" spans="2:11" ht="19.5" customHeight="1">
      <c r="G44" s="269"/>
      <c r="H44" s="269"/>
      <c r="I44" s="1177" t="s">
        <v>187</v>
      </c>
      <c r="J44" s="1178"/>
      <c r="K44" s="1179" t="s">
        <v>221</v>
      </c>
    </row>
    <row r="45" spans="2:11" ht="39.75" customHeight="1">
      <c r="B45" s="268" t="s">
        <v>245</v>
      </c>
      <c r="C45" s="266" t="s">
        <v>131</v>
      </c>
      <c r="D45" s="266" t="s">
        <v>132</v>
      </c>
      <c r="E45" s="267"/>
      <c r="F45" s="266" t="s">
        <v>235</v>
      </c>
      <c r="G45" s="266" t="s">
        <v>236</v>
      </c>
      <c r="H45" s="265"/>
      <c r="I45" s="264" t="s">
        <v>191</v>
      </c>
      <c r="J45" s="264" t="s">
        <v>188</v>
      </c>
      <c r="K45" s="1180"/>
    </row>
    <row r="46" spans="2:11" ht="19.5" customHeight="1">
      <c r="B46" s="32" t="s">
        <v>1906</v>
      </c>
      <c r="C46" s="249">
        <f t="shared" ref="C46:C55" si="9">D46/$D$1</f>
        <v>66.666666666666671</v>
      </c>
      <c r="D46" s="248">
        <f t="shared" ref="D46:D55" si="10">K46</f>
        <v>6950</v>
      </c>
      <c r="E46" s="247"/>
      <c r="F46" s="246">
        <f t="shared" ref="F46:F55" si="11">G46/$D$1</f>
        <v>5000</v>
      </c>
      <c r="G46" s="246">
        <f>VLOOKUP(B46,Costos!$B:$F,5,0)</f>
        <v>521250</v>
      </c>
      <c r="H46" s="244"/>
      <c r="I46" s="238">
        <v>0.2</v>
      </c>
      <c r="J46" s="243">
        <v>60</v>
      </c>
      <c r="K46" s="242">
        <f t="shared" ref="K46:K55" si="12">(G46*(1-I46))/J46</f>
        <v>6950</v>
      </c>
    </row>
    <row r="47" spans="2:11" ht="19.5" customHeight="1">
      <c r="B47" s="261" t="s">
        <v>274</v>
      </c>
      <c r="C47" s="249">
        <f t="shared" si="9"/>
        <v>1.5</v>
      </c>
      <c r="D47" s="248">
        <f t="shared" si="10"/>
        <v>156.375</v>
      </c>
      <c r="E47" s="247"/>
      <c r="F47" s="246">
        <f t="shared" si="11"/>
        <v>18</v>
      </c>
      <c r="G47" s="246">
        <f>VLOOKUP(B47,Costos!$B:$F,5,0)</f>
        <v>1876.5</v>
      </c>
      <c r="H47" s="244"/>
      <c r="I47" s="238">
        <v>0</v>
      </c>
      <c r="J47" s="243">
        <v>12</v>
      </c>
      <c r="K47" s="242">
        <f t="shared" si="12"/>
        <v>156.375</v>
      </c>
    </row>
    <row r="48" spans="2:11" ht="19.5" customHeight="1">
      <c r="B48" s="250" t="s">
        <v>275</v>
      </c>
      <c r="C48" s="249">
        <f t="shared" si="9"/>
        <v>2.3333333333333335</v>
      </c>
      <c r="D48" s="248">
        <f t="shared" si="10"/>
        <v>243.25</v>
      </c>
      <c r="E48" s="247"/>
      <c r="F48" s="246">
        <f t="shared" si="11"/>
        <v>28</v>
      </c>
      <c r="G48" s="246">
        <f>VLOOKUP(B48,Costos!$B:$F,5,0)</f>
        <v>2919</v>
      </c>
      <c r="H48" s="244"/>
      <c r="I48" s="238">
        <v>0</v>
      </c>
      <c r="J48" s="243">
        <v>12</v>
      </c>
      <c r="K48" s="242">
        <f t="shared" si="12"/>
        <v>243.25</v>
      </c>
    </row>
    <row r="49" spans="2:11" ht="19.5" customHeight="1">
      <c r="B49" s="250" t="s">
        <v>276</v>
      </c>
      <c r="C49" s="249">
        <f t="shared" si="9"/>
        <v>2.9166666666666665</v>
      </c>
      <c r="D49" s="248">
        <f t="shared" si="10"/>
        <v>304.0625</v>
      </c>
      <c r="E49" s="247"/>
      <c r="F49" s="246">
        <f t="shared" si="11"/>
        <v>35</v>
      </c>
      <c r="G49" s="246">
        <f>VLOOKUP(B49,Costos!$B:$F,5,0)</f>
        <v>3648.75</v>
      </c>
      <c r="H49" s="244"/>
      <c r="I49" s="238">
        <v>0</v>
      </c>
      <c r="J49" s="243">
        <v>12</v>
      </c>
      <c r="K49" s="242">
        <f t="shared" si="12"/>
        <v>304.0625</v>
      </c>
    </row>
    <row r="50" spans="2:11" ht="19.5" customHeight="1">
      <c r="B50" s="250" t="s">
        <v>277</v>
      </c>
      <c r="C50" s="249">
        <f t="shared" si="9"/>
        <v>3.6666666666666665</v>
      </c>
      <c r="D50" s="248">
        <f t="shared" si="10"/>
        <v>382.25</v>
      </c>
      <c r="E50" s="247"/>
      <c r="F50" s="246">
        <f t="shared" si="11"/>
        <v>44</v>
      </c>
      <c r="G50" s="246">
        <f>VLOOKUP(B50,Costos!$B:$F,5,0)</f>
        <v>4587</v>
      </c>
      <c r="H50" s="244"/>
      <c r="I50" s="238">
        <v>0</v>
      </c>
      <c r="J50" s="243">
        <v>12</v>
      </c>
      <c r="K50" s="242">
        <f t="shared" si="12"/>
        <v>382.25</v>
      </c>
    </row>
    <row r="51" spans="2:11" ht="19.5" customHeight="1">
      <c r="B51" s="250" t="s">
        <v>278</v>
      </c>
      <c r="C51" s="249">
        <f t="shared" si="9"/>
        <v>133.33333333333334</v>
      </c>
      <c r="D51" s="248">
        <f t="shared" si="10"/>
        <v>13900</v>
      </c>
      <c r="E51" s="247"/>
      <c r="F51" s="246">
        <f t="shared" si="11"/>
        <v>1600</v>
      </c>
      <c r="G51" s="246">
        <f>VLOOKUP(B51,Costos!$B:$F,5,0)</f>
        <v>166800</v>
      </c>
      <c r="H51" s="244"/>
      <c r="I51" s="238">
        <v>0</v>
      </c>
      <c r="J51" s="243">
        <v>12</v>
      </c>
      <c r="K51" s="242">
        <f t="shared" si="12"/>
        <v>13900</v>
      </c>
    </row>
    <row r="52" spans="2:11" ht="20.100000000000001" customHeight="1">
      <c r="B52" s="261" t="s">
        <v>279</v>
      </c>
      <c r="C52" s="249">
        <f t="shared" si="9"/>
        <v>5</v>
      </c>
      <c r="D52" s="248">
        <f t="shared" si="10"/>
        <v>521.25</v>
      </c>
      <c r="E52" s="247"/>
      <c r="F52" s="246">
        <f t="shared" si="11"/>
        <v>60</v>
      </c>
      <c r="G52" s="246">
        <f>VLOOKUP(B52,Costos!$B:$F,5,0)</f>
        <v>6255</v>
      </c>
      <c r="H52" s="244"/>
      <c r="I52" s="238">
        <v>0</v>
      </c>
      <c r="J52" s="243">
        <v>12</v>
      </c>
      <c r="K52" s="242">
        <f t="shared" si="12"/>
        <v>521.25</v>
      </c>
    </row>
    <row r="53" spans="2:11" ht="20.100000000000001" customHeight="1">
      <c r="B53" s="32" t="s">
        <v>1673</v>
      </c>
      <c r="C53" s="249">
        <f t="shared" ref="C53" si="13">D53/$D$1</f>
        <v>158.09112709832135</v>
      </c>
      <c r="D53" s="248">
        <f t="shared" ref="D53" si="14">K53</f>
        <v>16481</v>
      </c>
      <c r="E53" s="247"/>
      <c r="F53" s="246">
        <f t="shared" ref="F53" si="15">G53/$D$1</f>
        <v>1897.0935251798562</v>
      </c>
      <c r="G53" s="246">
        <f>VLOOKUP(B53,Costos!$B:$F,5,0)</f>
        <v>197772</v>
      </c>
      <c r="H53" s="244"/>
      <c r="I53" s="238">
        <v>0</v>
      </c>
      <c r="J53" s="243">
        <v>12</v>
      </c>
      <c r="K53" s="242">
        <f t="shared" ref="K53" si="16">(G53*(1-I53))/J53</f>
        <v>16481</v>
      </c>
    </row>
    <row r="54" spans="2:11" ht="20.100000000000001" customHeight="1">
      <c r="B54" s="261" t="s">
        <v>280</v>
      </c>
      <c r="C54" s="249">
        <f t="shared" si="9"/>
        <v>20.75</v>
      </c>
      <c r="D54" s="248">
        <f t="shared" si="10"/>
        <v>2163.1875</v>
      </c>
      <c r="E54" s="247"/>
      <c r="F54" s="246">
        <f t="shared" si="11"/>
        <v>249</v>
      </c>
      <c r="G54" s="246">
        <f>VLOOKUP(B54,Costos!$B:$F,5,0)</f>
        <v>25958.25</v>
      </c>
      <c r="H54" s="244"/>
      <c r="I54" s="238">
        <v>0</v>
      </c>
      <c r="J54" s="243">
        <v>12</v>
      </c>
      <c r="K54" s="242">
        <f t="shared" si="12"/>
        <v>2163.1875</v>
      </c>
    </row>
    <row r="55" spans="2:11" ht="20.100000000000001" customHeight="1">
      <c r="B55" s="261" t="s">
        <v>281</v>
      </c>
      <c r="C55" s="249">
        <f t="shared" si="9"/>
        <v>7.333333333333333</v>
      </c>
      <c r="D55" s="248">
        <f t="shared" si="10"/>
        <v>764.5</v>
      </c>
      <c r="E55" s="247"/>
      <c r="F55" s="246">
        <f t="shared" si="11"/>
        <v>88</v>
      </c>
      <c r="G55" s="246">
        <f>VLOOKUP(B55,Costos!$B:$F,5,0)</f>
        <v>9174</v>
      </c>
      <c r="H55" s="244"/>
      <c r="I55" s="238">
        <v>0</v>
      </c>
      <c r="J55" s="243">
        <v>12</v>
      </c>
      <c r="K55" s="242">
        <f t="shared" si="12"/>
        <v>764.5</v>
      </c>
    </row>
    <row r="56" spans="2:11" ht="20.100000000000001" customHeight="1">
      <c r="B56" s="109" t="s">
        <v>392</v>
      </c>
      <c r="C56" s="249">
        <f t="shared" ref="C56" si="17">D56/$D$1</f>
        <v>11.583333333333334</v>
      </c>
      <c r="D56" s="248">
        <f t="shared" ref="D56" si="18">K56</f>
        <v>1207.5625</v>
      </c>
      <c r="E56" s="247"/>
      <c r="F56" s="246">
        <f t="shared" ref="F56" si="19">G56/$D$1</f>
        <v>139</v>
      </c>
      <c r="G56" s="246">
        <f>VLOOKUP(B56,Costos!$B:$F,5,0)</f>
        <v>14490.75</v>
      </c>
      <c r="H56" s="244"/>
      <c r="I56" s="238">
        <v>0</v>
      </c>
      <c r="J56" s="243">
        <v>12</v>
      </c>
      <c r="K56" s="242">
        <f t="shared" ref="K56" si="20">(G56*(1-I56))/J56</f>
        <v>1207.5625</v>
      </c>
    </row>
    <row r="57" spans="2:11" ht="20.100000000000001" customHeight="1">
      <c r="B57" s="261" t="s">
        <v>282</v>
      </c>
      <c r="C57" s="249">
        <f>D57/$D$1</f>
        <v>2.9166666666666665</v>
      </c>
      <c r="D57" s="248">
        <f>K57</f>
        <v>304.0625</v>
      </c>
      <c r="E57" s="247"/>
      <c r="F57" s="246">
        <f>G57/$D$1</f>
        <v>35</v>
      </c>
      <c r="G57" s="246">
        <f>VLOOKUP(B57,Costos!$B:$F,5,0)</f>
        <v>3648.75</v>
      </c>
      <c r="H57" s="244"/>
      <c r="I57" s="238">
        <v>0</v>
      </c>
      <c r="J57" s="243">
        <v>12</v>
      </c>
      <c r="K57" s="242">
        <f>(G57*(1-I57))/J57</f>
        <v>304.0625</v>
      </c>
    </row>
    <row r="58" spans="2:11" ht="20.100000000000001" customHeight="1">
      <c r="B58" s="261" t="s">
        <v>563</v>
      </c>
      <c r="C58" s="249">
        <f>D58/$D$1</f>
        <v>3.4166666666666665</v>
      </c>
      <c r="D58" s="248">
        <f>K58</f>
        <v>356.1875</v>
      </c>
      <c r="E58" s="247"/>
      <c r="F58" s="246">
        <f>G58/$D$1</f>
        <v>41</v>
      </c>
      <c r="G58" s="246">
        <f>VLOOKUP(B58,Costos!$B:$F,5,0)</f>
        <v>4274.25</v>
      </c>
      <c r="H58" s="244"/>
      <c r="I58" s="238">
        <v>0</v>
      </c>
      <c r="J58" s="243">
        <v>12</v>
      </c>
      <c r="K58" s="242">
        <f>(G58*(1-I58))/J58</f>
        <v>356.1875</v>
      </c>
    </row>
    <row r="59" spans="2:11" ht="20.100000000000001" customHeight="1">
      <c r="B59" s="261" t="s">
        <v>564</v>
      </c>
      <c r="C59" s="249">
        <f>D59/$D$1</f>
        <v>73.333333333333329</v>
      </c>
      <c r="D59" s="248">
        <f>K59</f>
        <v>7645</v>
      </c>
      <c r="E59" s="247"/>
      <c r="F59" s="246">
        <f>G59/$D$1</f>
        <v>880</v>
      </c>
      <c r="G59" s="246">
        <f>VLOOKUP(B59,Costos!$B:$F,5,0)</f>
        <v>91740</v>
      </c>
      <c r="H59" s="244"/>
      <c r="I59" s="238">
        <v>0</v>
      </c>
      <c r="J59" s="243">
        <v>12</v>
      </c>
      <c r="K59" s="242">
        <f>(G59*(1-I59))/J59</f>
        <v>7645</v>
      </c>
    </row>
    <row r="60" spans="2:11" ht="20.100000000000001" customHeight="1">
      <c r="B60" s="261" t="s">
        <v>272</v>
      </c>
      <c r="C60" s="249">
        <f>D60/$D$1</f>
        <v>44.166666666666664</v>
      </c>
      <c r="D60" s="248">
        <f>K60</f>
        <v>4604.375</v>
      </c>
      <c r="E60" s="247"/>
      <c r="F60" s="246">
        <f>G60/$D$1</f>
        <v>530</v>
      </c>
      <c r="G60" s="246">
        <f>VLOOKUP(B60,Costos!$B:$F,5,0)</f>
        <v>55252.5</v>
      </c>
      <c r="H60" s="244"/>
      <c r="I60" s="238">
        <v>0</v>
      </c>
      <c r="J60" s="243">
        <v>12</v>
      </c>
      <c r="K60" s="242">
        <f>(G60*(1-I60))/J60</f>
        <v>4604.375</v>
      </c>
    </row>
    <row r="61" spans="2:11" ht="20.100000000000001" customHeight="1">
      <c r="B61" s="261" t="s">
        <v>271</v>
      </c>
      <c r="C61" s="249">
        <f>D61/$D$1</f>
        <v>33.333333333333336</v>
      </c>
      <c r="D61" s="248">
        <f>K61</f>
        <v>3475</v>
      </c>
      <c r="E61" s="247"/>
      <c r="F61" s="246">
        <f>G61/$D$1</f>
        <v>400</v>
      </c>
      <c r="G61" s="246">
        <f>VLOOKUP(B61,Costos!$B:$F,5,0)</f>
        <v>41700</v>
      </c>
      <c r="H61" s="244"/>
      <c r="I61" s="238">
        <v>0</v>
      </c>
      <c r="J61" s="243">
        <v>12</v>
      </c>
      <c r="K61" s="242">
        <f>(G61*(1-I61))/J61</f>
        <v>3475</v>
      </c>
    </row>
    <row r="64" spans="2:11" ht="20.100000000000001" customHeight="1">
      <c r="G64" s="269"/>
      <c r="H64" s="269"/>
      <c r="I64" s="1177" t="s">
        <v>154</v>
      </c>
      <c r="J64" s="1177"/>
      <c r="K64" s="1178"/>
    </row>
    <row r="65" spans="2:11" ht="20.100000000000001" customHeight="1">
      <c r="G65" s="269"/>
      <c r="H65" s="269"/>
      <c r="I65" s="1177" t="s">
        <v>187</v>
      </c>
      <c r="J65" s="1178"/>
      <c r="K65" s="1179" t="s">
        <v>221</v>
      </c>
    </row>
    <row r="66" spans="2:11" ht="39.950000000000003" customHeight="1">
      <c r="B66" s="268" t="s">
        <v>297</v>
      </c>
      <c r="C66" s="266" t="s">
        <v>131</v>
      </c>
      <c r="D66" s="266" t="s">
        <v>132</v>
      </c>
      <c r="E66" s="267"/>
      <c r="F66" s="266" t="s">
        <v>235</v>
      </c>
      <c r="G66" s="266" t="s">
        <v>236</v>
      </c>
      <c r="H66" s="265"/>
      <c r="I66" s="264" t="s">
        <v>191</v>
      </c>
      <c r="J66" s="264" t="s">
        <v>188</v>
      </c>
      <c r="K66" s="1180"/>
    </row>
    <row r="67" spans="2:11" ht="15.75" customHeight="1">
      <c r="B67" s="261" t="s">
        <v>570</v>
      </c>
      <c r="C67" s="249">
        <f>D67/$D$1</f>
        <v>277.77777777777777</v>
      </c>
      <c r="D67" s="248">
        <f>K67</f>
        <v>28958.333333333332</v>
      </c>
      <c r="E67" s="247"/>
      <c r="F67" s="246">
        <v>10000</v>
      </c>
      <c r="G67" s="245">
        <f t="shared" ref="G67:G91" si="21">F67*$D$1</f>
        <v>1042500</v>
      </c>
      <c r="H67" s="244"/>
      <c r="I67" s="238">
        <v>0</v>
      </c>
      <c r="J67" s="243">
        <v>36</v>
      </c>
      <c r="K67" s="242">
        <f t="shared" ref="K67:K91" si="22">(G67*(1-I67))/J67</f>
        <v>28958.333333333332</v>
      </c>
    </row>
    <row r="68" spans="2:11" ht="15.75" customHeight="1">
      <c r="B68" s="261" t="s">
        <v>603</v>
      </c>
      <c r="C68" s="249">
        <f t="shared" ref="C68:C91" si="23">D68/$D$1</f>
        <v>21.083333333333332</v>
      </c>
      <c r="D68" s="248">
        <f t="shared" ref="D68:D91" si="24">K68</f>
        <v>2197.9375</v>
      </c>
      <c r="E68" s="247"/>
      <c r="F68" s="246">
        <v>253</v>
      </c>
      <c r="G68" s="245">
        <f t="shared" si="21"/>
        <v>26375.25</v>
      </c>
      <c r="H68" s="244"/>
      <c r="I68" s="238">
        <v>0</v>
      </c>
      <c r="J68" s="243">
        <v>12</v>
      </c>
      <c r="K68" s="242">
        <f t="shared" si="22"/>
        <v>2197.9375</v>
      </c>
    </row>
    <row r="69" spans="2:11" ht="15.75" customHeight="1">
      <c r="B69" s="261" t="s">
        <v>571</v>
      </c>
      <c r="C69" s="249">
        <f t="shared" si="23"/>
        <v>26.555555555555554</v>
      </c>
      <c r="D69" s="248">
        <f t="shared" si="24"/>
        <v>2768.4166666666665</v>
      </c>
      <c r="E69" s="247"/>
      <c r="F69" s="246">
        <v>956</v>
      </c>
      <c r="G69" s="245">
        <f t="shared" si="21"/>
        <v>99663</v>
      </c>
      <c r="H69" s="244"/>
      <c r="I69" s="238">
        <v>0</v>
      </c>
      <c r="J69" s="243">
        <v>36</v>
      </c>
      <c r="K69" s="242">
        <f t="shared" si="22"/>
        <v>2768.4166666666665</v>
      </c>
    </row>
    <row r="70" spans="2:11" ht="15.75" customHeight="1">
      <c r="B70" s="261" t="s">
        <v>575</v>
      </c>
      <c r="C70" s="249">
        <f t="shared" si="23"/>
        <v>18.055555555555557</v>
      </c>
      <c r="D70" s="248">
        <f>K70</f>
        <v>1882.2916666666667</v>
      </c>
      <c r="F70" s="246">
        <v>650</v>
      </c>
      <c r="G70" s="245">
        <f t="shared" si="21"/>
        <v>67762.5</v>
      </c>
      <c r="I70" s="238">
        <v>0</v>
      </c>
      <c r="J70" s="243">
        <v>36</v>
      </c>
      <c r="K70" s="242">
        <f t="shared" si="22"/>
        <v>1882.2916666666667</v>
      </c>
    </row>
    <row r="71" spans="2:11" ht="15.75" customHeight="1">
      <c r="B71" s="263" t="s">
        <v>576</v>
      </c>
      <c r="C71" s="256">
        <f t="shared" si="23"/>
        <v>0</v>
      </c>
      <c r="D71" s="256">
        <f t="shared" si="24"/>
        <v>0</v>
      </c>
      <c r="E71" s="257"/>
      <c r="F71" s="256">
        <v>0</v>
      </c>
      <c r="G71" s="255">
        <f t="shared" si="21"/>
        <v>0</v>
      </c>
      <c r="H71" s="262"/>
      <c r="I71" s="239">
        <v>0</v>
      </c>
      <c r="J71" s="253">
        <v>36</v>
      </c>
      <c r="K71" s="252">
        <f t="shared" si="22"/>
        <v>0</v>
      </c>
    </row>
    <row r="72" spans="2:11" ht="15.75" customHeight="1">
      <c r="B72" s="261" t="s">
        <v>577</v>
      </c>
      <c r="C72" s="249">
        <f t="shared" si="23"/>
        <v>7.5</v>
      </c>
      <c r="D72" s="248">
        <f t="shared" si="24"/>
        <v>781.875</v>
      </c>
      <c r="F72" s="246">
        <v>270</v>
      </c>
      <c r="G72" s="245">
        <f t="shared" si="21"/>
        <v>28147.5</v>
      </c>
      <c r="I72" s="238">
        <v>0</v>
      </c>
      <c r="J72" s="243">
        <v>36</v>
      </c>
      <c r="K72" s="242">
        <f t="shared" si="22"/>
        <v>781.875</v>
      </c>
    </row>
    <row r="73" spans="2:11" ht="15.75" customHeight="1">
      <c r="B73" s="261" t="s">
        <v>578</v>
      </c>
      <c r="C73" s="249">
        <f t="shared" si="23"/>
        <v>3.6111111111111107</v>
      </c>
      <c r="D73" s="248">
        <f t="shared" si="24"/>
        <v>376.45833333333331</v>
      </c>
      <c r="F73" s="246">
        <v>130</v>
      </c>
      <c r="G73" s="245">
        <f t="shared" si="21"/>
        <v>13552.5</v>
      </c>
      <c r="I73" s="238">
        <v>0</v>
      </c>
      <c r="J73" s="243">
        <v>36</v>
      </c>
      <c r="K73" s="242">
        <f t="shared" si="22"/>
        <v>376.45833333333331</v>
      </c>
    </row>
    <row r="74" spans="2:11" ht="15.75" customHeight="1">
      <c r="B74" s="261" t="s">
        <v>579</v>
      </c>
      <c r="C74" s="249">
        <f t="shared" si="23"/>
        <v>41.666666666666664</v>
      </c>
      <c r="D74" s="248">
        <f t="shared" si="24"/>
        <v>4343.75</v>
      </c>
      <c r="F74" s="246">
        <v>1500</v>
      </c>
      <c r="G74" s="245">
        <f t="shared" si="21"/>
        <v>156375</v>
      </c>
      <c r="I74" s="238">
        <v>0</v>
      </c>
      <c r="J74" s="243">
        <v>36</v>
      </c>
      <c r="K74" s="242">
        <f t="shared" si="22"/>
        <v>4343.75</v>
      </c>
    </row>
    <row r="75" spans="2:11" ht="15.75" customHeight="1">
      <c r="B75" s="261" t="s">
        <v>580</v>
      </c>
      <c r="C75" s="249">
        <f t="shared" si="23"/>
        <v>1.3888888888888888</v>
      </c>
      <c r="D75" s="248">
        <f t="shared" si="24"/>
        <v>144.79166666666666</v>
      </c>
      <c r="F75" s="246">
        <v>50</v>
      </c>
      <c r="G75" s="245">
        <f t="shared" si="21"/>
        <v>5212.5</v>
      </c>
      <c r="I75" s="238">
        <v>0</v>
      </c>
      <c r="J75" s="243">
        <v>36</v>
      </c>
      <c r="K75" s="242">
        <f t="shared" si="22"/>
        <v>144.79166666666666</v>
      </c>
    </row>
    <row r="76" spans="2:11" ht="15.75" customHeight="1">
      <c r="B76" s="261" t="s">
        <v>581</v>
      </c>
      <c r="C76" s="249">
        <f t="shared" si="23"/>
        <v>30.555555555555554</v>
      </c>
      <c r="D76" s="248">
        <f t="shared" si="24"/>
        <v>3185.4166666666665</v>
      </c>
      <c r="F76" s="246">
        <v>1100</v>
      </c>
      <c r="G76" s="245">
        <f t="shared" si="21"/>
        <v>114675</v>
      </c>
      <c r="I76" s="238">
        <v>0</v>
      </c>
      <c r="J76" s="243">
        <v>36</v>
      </c>
      <c r="K76" s="242">
        <f t="shared" si="22"/>
        <v>3185.4166666666665</v>
      </c>
    </row>
    <row r="77" spans="2:11" ht="15.75" customHeight="1">
      <c r="B77" s="261" t="s">
        <v>582</v>
      </c>
      <c r="C77" s="249">
        <f t="shared" si="23"/>
        <v>13.888888888888889</v>
      </c>
      <c r="D77" s="248">
        <f t="shared" si="24"/>
        <v>1447.9166666666667</v>
      </c>
      <c r="F77" s="246">
        <v>500</v>
      </c>
      <c r="G77" s="245">
        <f t="shared" si="21"/>
        <v>52125</v>
      </c>
      <c r="I77" s="238">
        <v>0</v>
      </c>
      <c r="J77" s="243">
        <v>36</v>
      </c>
      <c r="K77" s="242">
        <f t="shared" si="22"/>
        <v>1447.9166666666667</v>
      </c>
    </row>
    <row r="78" spans="2:11" ht="15.75" customHeight="1">
      <c r="B78" s="261" t="s">
        <v>583</v>
      </c>
      <c r="C78" s="249">
        <f t="shared" si="23"/>
        <v>19.444444444444443</v>
      </c>
      <c r="D78" s="248">
        <f t="shared" si="24"/>
        <v>2027.0833333333333</v>
      </c>
      <c r="F78" s="246">
        <v>700</v>
      </c>
      <c r="G78" s="245">
        <f t="shared" si="21"/>
        <v>72975</v>
      </c>
      <c r="I78" s="238">
        <v>0</v>
      </c>
      <c r="J78" s="243">
        <v>36</v>
      </c>
      <c r="K78" s="242">
        <f t="shared" si="22"/>
        <v>2027.0833333333333</v>
      </c>
    </row>
    <row r="79" spans="2:11" ht="15.75" customHeight="1">
      <c r="B79" s="261" t="s">
        <v>584</v>
      </c>
      <c r="C79" s="249">
        <f t="shared" si="23"/>
        <v>83.333333333333329</v>
      </c>
      <c r="D79" s="248">
        <f t="shared" si="24"/>
        <v>8687.5</v>
      </c>
      <c r="F79" s="246">
        <v>3000</v>
      </c>
      <c r="G79" s="245">
        <f t="shared" si="21"/>
        <v>312750</v>
      </c>
      <c r="I79" s="238">
        <v>0</v>
      </c>
      <c r="J79" s="243">
        <v>36</v>
      </c>
      <c r="K79" s="242">
        <f t="shared" si="22"/>
        <v>8687.5</v>
      </c>
    </row>
    <row r="80" spans="2:11" ht="15.75" customHeight="1">
      <c r="B80" s="261" t="s">
        <v>585</v>
      </c>
      <c r="C80" s="249">
        <f t="shared" si="23"/>
        <v>7.666666666666667</v>
      </c>
      <c r="D80" s="248">
        <f t="shared" si="24"/>
        <v>799.25</v>
      </c>
      <c r="F80" s="246">
        <v>92</v>
      </c>
      <c r="G80" s="245">
        <f t="shared" si="21"/>
        <v>9591</v>
      </c>
      <c r="I80" s="238">
        <v>0</v>
      </c>
      <c r="J80" s="243">
        <v>12</v>
      </c>
      <c r="K80" s="242">
        <f t="shared" si="22"/>
        <v>799.25</v>
      </c>
    </row>
    <row r="81" spans="2:13" ht="15.75" customHeight="1">
      <c r="B81" s="261" t="s">
        <v>586</v>
      </c>
      <c r="C81" s="249">
        <f t="shared" si="23"/>
        <v>147.22222222222223</v>
      </c>
      <c r="D81" s="248">
        <f t="shared" si="24"/>
        <v>15347.916666666666</v>
      </c>
      <c r="F81" s="246">
        <v>5300</v>
      </c>
      <c r="G81" s="245">
        <f t="shared" si="21"/>
        <v>552525</v>
      </c>
      <c r="I81" s="238">
        <v>0</v>
      </c>
      <c r="J81" s="243">
        <v>36</v>
      </c>
      <c r="K81" s="242">
        <f t="shared" si="22"/>
        <v>15347.916666666666</v>
      </c>
    </row>
    <row r="82" spans="2:13" ht="15.75" customHeight="1">
      <c r="B82" s="261" t="s">
        <v>587</v>
      </c>
      <c r="C82" s="249">
        <f t="shared" si="23"/>
        <v>17</v>
      </c>
      <c r="D82" s="248">
        <f t="shared" si="24"/>
        <v>1772.25</v>
      </c>
      <c r="F82" s="246">
        <v>612</v>
      </c>
      <c r="G82" s="245">
        <f t="shared" si="21"/>
        <v>63801</v>
      </c>
      <c r="I82" s="238">
        <v>0</v>
      </c>
      <c r="J82" s="243">
        <v>36</v>
      </c>
      <c r="K82" s="242">
        <f t="shared" si="22"/>
        <v>1772.25</v>
      </c>
    </row>
    <row r="83" spans="2:13" ht="15.75" customHeight="1">
      <c r="B83" s="261" t="s">
        <v>588</v>
      </c>
      <c r="C83" s="249">
        <f t="shared" si="23"/>
        <v>11.888888888888889</v>
      </c>
      <c r="D83" s="248">
        <f t="shared" si="24"/>
        <v>1239.4166666666667</v>
      </c>
      <c r="F83" s="246">
        <v>428</v>
      </c>
      <c r="G83" s="245">
        <f t="shared" si="21"/>
        <v>44619</v>
      </c>
      <c r="I83" s="238">
        <v>0</v>
      </c>
      <c r="J83" s="243">
        <v>36</v>
      </c>
      <c r="K83" s="242">
        <f t="shared" si="22"/>
        <v>1239.4166666666667</v>
      </c>
    </row>
    <row r="84" spans="2:13" ht="15.75" customHeight="1">
      <c r="B84" s="261" t="s">
        <v>589</v>
      </c>
      <c r="C84" s="249">
        <f t="shared" si="23"/>
        <v>16.666666666666668</v>
      </c>
      <c r="D84" s="248">
        <f t="shared" si="24"/>
        <v>1737.5</v>
      </c>
      <c r="F84" s="246">
        <v>600</v>
      </c>
      <c r="G84" s="245">
        <f t="shared" si="21"/>
        <v>62550</v>
      </c>
      <c r="I84" s="238">
        <v>0</v>
      </c>
      <c r="J84" s="243">
        <v>36</v>
      </c>
      <c r="K84" s="242">
        <f t="shared" si="22"/>
        <v>1737.5</v>
      </c>
    </row>
    <row r="85" spans="2:13" ht="15.75" customHeight="1">
      <c r="B85" s="261" t="s">
        <v>590</v>
      </c>
      <c r="C85" s="249">
        <f t="shared" si="23"/>
        <v>28.388888888888886</v>
      </c>
      <c r="D85" s="248">
        <f t="shared" si="24"/>
        <v>2959.5416666666665</v>
      </c>
      <c r="F85" s="246">
        <v>1022</v>
      </c>
      <c r="G85" s="245">
        <f t="shared" si="21"/>
        <v>106543.5</v>
      </c>
      <c r="I85" s="238">
        <v>0</v>
      </c>
      <c r="J85" s="243">
        <v>36</v>
      </c>
      <c r="K85" s="242">
        <f t="shared" si="22"/>
        <v>2959.5416666666665</v>
      </c>
    </row>
    <row r="86" spans="2:13" ht="15.75" customHeight="1">
      <c r="B86" s="261" t="s">
        <v>594</v>
      </c>
      <c r="C86" s="249">
        <f t="shared" si="23"/>
        <v>4.333333333333333</v>
      </c>
      <c r="D86" s="248">
        <f t="shared" si="24"/>
        <v>451.75</v>
      </c>
      <c r="F86" s="258">
        <v>52</v>
      </c>
      <c r="G86" s="245">
        <f t="shared" si="21"/>
        <v>5421</v>
      </c>
      <c r="I86" s="238">
        <v>0</v>
      </c>
      <c r="J86" s="243">
        <v>12</v>
      </c>
      <c r="K86" s="242">
        <f t="shared" si="22"/>
        <v>451.75</v>
      </c>
    </row>
    <row r="87" spans="2:13" ht="15.75" customHeight="1">
      <c r="B87" s="263" t="s">
        <v>595</v>
      </c>
      <c r="C87" s="256">
        <f t="shared" si="23"/>
        <v>0</v>
      </c>
      <c r="D87" s="256">
        <f t="shared" si="24"/>
        <v>0</v>
      </c>
      <c r="E87" s="257"/>
      <c r="F87" s="256"/>
      <c r="G87" s="255">
        <f t="shared" si="21"/>
        <v>0</v>
      </c>
      <c r="H87" s="262"/>
      <c r="I87" s="239">
        <v>0</v>
      </c>
      <c r="J87" s="253">
        <v>36</v>
      </c>
      <c r="K87" s="252">
        <f t="shared" si="22"/>
        <v>0</v>
      </c>
    </row>
    <row r="88" spans="2:13" ht="15.75" customHeight="1">
      <c r="B88" s="263" t="s">
        <v>596</v>
      </c>
      <c r="C88" s="256">
        <f t="shared" si="23"/>
        <v>0</v>
      </c>
      <c r="D88" s="256">
        <f t="shared" si="24"/>
        <v>0</v>
      </c>
      <c r="E88" s="257"/>
      <c r="F88" s="256"/>
      <c r="G88" s="255">
        <f t="shared" si="21"/>
        <v>0</v>
      </c>
      <c r="H88" s="262"/>
      <c r="I88" s="239">
        <v>0</v>
      </c>
      <c r="J88" s="253">
        <v>36</v>
      </c>
      <c r="K88" s="252">
        <f t="shared" si="22"/>
        <v>0</v>
      </c>
    </row>
    <row r="89" spans="2:13" ht="15.75" customHeight="1">
      <c r="B89" s="263" t="s">
        <v>597</v>
      </c>
      <c r="C89" s="256">
        <f t="shared" si="23"/>
        <v>0</v>
      </c>
      <c r="D89" s="256">
        <f t="shared" si="24"/>
        <v>0</v>
      </c>
      <c r="E89" s="257"/>
      <c r="F89" s="256"/>
      <c r="G89" s="255">
        <f t="shared" si="21"/>
        <v>0</v>
      </c>
      <c r="H89" s="262"/>
      <c r="I89" s="239">
        <v>0</v>
      </c>
      <c r="J89" s="253">
        <v>36</v>
      </c>
      <c r="K89" s="252">
        <f t="shared" si="22"/>
        <v>0</v>
      </c>
    </row>
    <row r="90" spans="2:13" ht="15.75" customHeight="1">
      <c r="B90" s="263" t="s">
        <v>598</v>
      </c>
      <c r="C90" s="256">
        <f t="shared" si="23"/>
        <v>0</v>
      </c>
      <c r="D90" s="256">
        <f t="shared" si="24"/>
        <v>0</v>
      </c>
      <c r="E90" s="257"/>
      <c r="F90" s="256"/>
      <c r="G90" s="255">
        <f t="shared" si="21"/>
        <v>0</v>
      </c>
      <c r="H90" s="262"/>
      <c r="I90" s="239">
        <v>0</v>
      </c>
      <c r="J90" s="253">
        <v>36</v>
      </c>
      <c r="K90" s="252">
        <f t="shared" si="22"/>
        <v>0</v>
      </c>
    </row>
    <row r="91" spans="2:13" ht="15.75" customHeight="1">
      <c r="B91" s="261" t="s">
        <v>599</v>
      </c>
      <c r="C91" s="249">
        <f t="shared" si="23"/>
        <v>4.166666666666667</v>
      </c>
      <c r="D91" s="248">
        <f t="shared" si="24"/>
        <v>434.375</v>
      </c>
      <c r="F91" s="246">
        <v>150</v>
      </c>
      <c r="G91" s="245">
        <f t="shared" si="21"/>
        <v>15637.5</v>
      </c>
      <c r="I91" s="238">
        <v>0</v>
      </c>
      <c r="J91" s="243">
        <v>36</v>
      </c>
      <c r="K91" s="242">
        <f t="shared" si="22"/>
        <v>434.375</v>
      </c>
    </row>
    <row r="95" spans="2:13">
      <c r="B95" s="250" t="s">
        <v>591</v>
      </c>
      <c r="C95" s="249">
        <f>D95/$D$1</f>
        <v>166.71666666666667</v>
      </c>
      <c r="D95" s="248">
        <f t="shared" ref="D95:D100" si="25">K95</f>
        <v>17380.212500000001</v>
      </c>
      <c r="F95" s="245">
        <v>10003</v>
      </c>
      <c r="G95" s="245">
        <f>F95*$D$1</f>
        <v>1042812.75</v>
      </c>
      <c r="I95" s="245">
        <v>0</v>
      </c>
      <c r="J95" s="245">
        <v>60</v>
      </c>
      <c r="K95" s="245">
        <f>(G95*(1-I95))/J95</f>
        <v>17380.212500000001</v>
      </c>
      <c r="M95" s="251">
        <f>12*1/J95</f>
        <v>0.2</v>
      </c>
    </row>
    <row r="96" spans="2:13">
      <c r="B96" s="250" t="s">
        <v>592</v>
      </c>
      <c r="C96" s="248" t="str">
        <f>J96</f>
        <v>-</v>
      </c>
      <c r="D96" s="248" t="str">
        <f t="shared" si="25"/>
        <v>-</v>
      </c>
      <c r="F96" s="260" t="s">
        <v>551</v>
      </c>
      <c r="G96" s="260" t="s">
        <v>551</v>
      </c>
      <c r="H96" s="259"/>
      <c r="I96" s="260" t="s">
        <v>551</v>
      </c>
      <c r="J96" s="260" t="s">
        <v>551</v>
      </c>
      <c r="K96" s="260" t="s">
        <v>551</v>
      </c>
    </row>
    <row r="97" spans="2:14">
      <c r="B97" s="250" t="s">
        <v>593</v>
      </c>
      <c r="C97" s="248" t="str">
        <f>J97</f>
        <v>-</v>
      </c>
      <c r="D97" s="248" t="str">
        <f t="shared" si="25"/>
        <v>-</v>
      </c>
      <c r="F97" s="258" t="s">
        <v>551</v>
      </c>
      <c r="G97" s="258" t="s">
        <v>551</v>
      </c>
      <c r="H97" s="259"/>
      <c r="I97" s="258" t="s">
        <v>551</v>
      </c>
      <c r="J97" s="258" t="s">
        <v>551</v>
      </c>
      <c r="K97" s="258" t="s">
        <v>551</v>
      </c>
    </row>
    <row r="98" spans="2:14">
      <c r="B98" s="250" t="s">
        <v>574</v>
      </c>
      <c r="C98" s="256">
        <f>D98/$D$1</f>
        <v>216.66666666666666</v>
      </c>
      <c r="D98" s="256">
        <f t="shared" si="25"/>
        <v>22587.5</v>
      </c>
      <c r="E98" s="257"/>
      <c r="F98" s="256">
        <v>13000</v>
      </c>
      <c r="G98" s="255">
        <f>F98*$D$1</f>
        <v>1355250</v>
      </c>
      <c r="H98" s="254"/>
      <c r="I98" s="239">
        <v>0</v>
      </c>
      <c r="J98" s="253">
        <v>60</v>
      </c>
      <c r="K98" s="252">
        <f>(G98*(1-I98))/J98</f>
        <v>22587.5</v>
      </c>
    </row>
    <row r="99" spans="2:14">
      <c r="B99" s="250" t="s">
        <v>572</v>
      </c>
      <c r="C99" s="249">
        <f>D99/$D$1</f>
        <v>155.53333333333333</v>
      </c>
      <c r="D99" s="248">
        <f t="shared" si="25"/>
        <v>16214.35</v>
      </c>
      <c r="E99" s="247"/>
      <c r="F99" s="246">
        <v>9332</v>
      </c>
      <c r="G99" s="245">
        <f>F99*$D$1</f>
        <v>972861</v>
      </c>
      <c r="H99" s="244"/>
      <c r="I99" s="238">
        <v>0</v>
      </c>
      <c r="J99" s="243">
        <v>60</v>
      </c>
      <c r="K99" s="242">
        <f>(G99*(1-I99))/J99</f>
        <v>16214.35</v>
      </c>
      <c r="N99" s="251"/>
    </row>
    <row r="100" spans="2:14" ht="13.5" customHeight="1">
      <c r="B100" s="250" t="s">
        <v>573</v>
      </c>
      <c r="C100" s="249">
        <f>D100/$D$1</f>
        <v>408.66666666666669</v>
      </c>
      <c r="D100" s="248">
        <f t="shared" si="25"/>
        <v>42603.5</v>
      </c>
      <c r="E100" s="247"/>
      <c r="F100" s="246">
        <v>24520</v>
      </c>
      <c r="G100" s="245">
        <f>F100*$D$1</f>
        <v>2556210</v>
      </c>
      <c r="H100" s="244"/>
      <c r="I100" s="238">
        <v>0</v>
      </c>
      <c r="J100" s="243">
        <v>60</v>
      </c>
      <c r="K100" s="242">
        <f>(G100*(1-I100))/J100</f>
        <v>42603.5</v>
      </c>
    </row>
    <row r="101" spans="2:14">
      <c r="E101" s="155"/>
      <c r="F101" s="155"/>
      <c r="G101" s="155"/>
      <c r="H101" s="155"/>
      <c r="I101" s="155"/>
      <c r="J101" s="155"/>
      <c r="K101" s="155"/>
    </row>
    <row r="102" spans="2:14">
      <c r="E102" s="155"/>
      <c r="F102" s="155"/>
      <c r="G102" s="155"/>
      <c r="H102" s="155"/>
      <c r="I102" s="155"/>
      <c r="J102" s="155"/>
      <c r="K102" s="155"/>
    </row>
    <row r="103" spans="2:14">
      <c r="E103" s="155"/>
      <c r="F103" s="155"/>
      <c r="G103" s="155"/>
      <c r="H103" s="155"/>
      <c r="I103" s="155"/>
      <c r="J103" s="155"/>
      <c r="K103" s="155"/>
    </row>
    <row r="104" spans="2:14">
      <c r="E104" s="155"/>
      <c r="F104" s="155"/>
      <c r="G104" s="155"/>
      <c r="H104" s="155"/>
      <c r="I104" s="155"/>
      <c r="J104" s="155"/>
      <c r="K104" s="155"/>
    </row>
  </sheetData>
  <mergeCells count="9">
    <mergeCell ref="I64:K64"/>
    <mergeCell ref="I65:J65"/>
    <mergeCell ref="K65:K66"/>
    <mergeCell ref="I19:K19"/>
    <mergeCell ref="I20:J20"/>
    <mergeCell ref="K20:K21"/>
    <mergeCell ref="I43:K43"/>
    <mergeCell ref="I44:J44"/>
    <mergeCell ref="K44:K45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>
    <tabColor theme="0" tint="-0.34998626667073579"/>
  </sheetPr>
  <dimension ref="B1:AB16"/>
  <sheetViews>
    <sheetView showGridLines="0" topLeftCell="A10" workbookViewId="0">
      <pane xSplit="20025" topLeftCell="Z1"/>
      <selection activeCell="I6" sqref="I6"/>
      <selection pane="topRight" activeCell="H19" sqref="H19"/>
    </sheetView>
  </sheetViews>
  <sheetFormatPr baseColWidth="10" defaultColWidth="11.42578125" defaultRowHeight="12.75"/>
  <cols>
    <col min="1" max="1" width="2" style="8" customWidth="1"/>
    <col min="2" max="2" width="43.28515625" style="8" customWidth="1"/>
    <col min="3" max="3" width="9.5703125" style="8" bestFit="1" customWidth="1"/>
    <col min="4" max="4" width="10.85546875" style="8" bestFit="1" customWidth="1"/>
    <col min="5" max="5" width="2" style="7" customWidth="1"/>
    <col min="6" max="8" width="11.42578125" style="8"/>
    <col min="9" max="9" width="13.140625" style="8" customWidth="1"/>
    <col min="10" max="27" width="11.42578125" style="8"/>
    <col min="28" max="28" width="12.85546875" style="8" customWidth="1"/>
    <col min="29" max="16384" width="11.42578125" style="8"/>
  </cols>
  <sheetData>
    <row r="1" spans="2:28" ht="20.100000000000001" customHeight="1">
      <c r="B1" s="9" t="s">
        <v>133</v>
      </c>
      <c r="C1" s="10" t="s">
        <v>106</v>
      </c>
      <c r="D1" s="81">
        <f>+S_!C2</f>
        <v>104.25</v>
      </c>
    </row>
    <row r="2" spans="2:28" ht="20.100000000000001" customHeight="1"/>
    <row r="3" spans="2:28" ht="39.950000000000003" customHeight="1">
      <c r="B3" s="23" t="s">
        <v>270</v>
      </c>
      <c r="C3" s="12" t="s">
        <v>131</v>
      </c>
      <c r="D3" s="12" t="s">
        <v>132</v>
      </c>
      <c r="E3" s="13"/>
      <c r="F3" s="8" t="s">
        <v>2009</v>
      </c>
    </row>
    <row r="4" spans="2:28" ht="20.100000000000001" customHeight="1">
      <c r="B4" s="16" t="s">
        <v>554</v>
      </c>
      <c r="C4" s="24">
        <f>D4/$D$1</f>
        <v>244.43707322786457</v>
      </c>
      <c r="D4" s="18">
        <f>D15</f>
        <v>25482.564884004882</v>
      </c>
      <c r="E4" s="19"/>
      <c r="F4" s="8">
        <f>+D4/3000</f>
        <v>8.4941882946682945</v>
      </c>
    </row>
    <row r="5" spans="2:28" ht="20.100000000000001" customHeight="1">
      <c r="B5" s="16" t="s">
        <v>553</v>
      </c>
      <c r="C5" s="24">
        <f>D5/$D$1</f>
        <v>244.43707322786457</v>
      </c>
      <c r="D5" s="18">
        <f>D15</f>
        <v>25482.564884004882</v>
      </c>
      <c r="E5" s="19"/>
      <c r="F5" s="8">
        <f t="shared" ref="F5:F6" si="0">+D5/3000</f>
        <v>8.4941882946682945</v>
      </c>
    </row>
    <row r="6" spans="2:28" ht="19.5" customHeight="1">
      <c r="B6" s="16" t="s">
        <v>427</v>
      </c>
      <c r="C6" s="24">
        <f>D6/$D$1</f>
        <v>499.34507485586624</v>
      </c>
      <c r="D6" s="18">
        <f>D16</f>
        <v>52056.724053724058</v>
      </c>
      <c r="E6" s="19"/>
      <c r="F6" s="8">
        <f t="shared" si="0"/>
        <v>17.352241351241354</v>
      </c>
    </row>
    <row r="7" spans="2:28" ht="20.100000000000001" customHeight="1">
      <c r="B7" s="16" t="s">
        <v>552</v>
      </c>
      <c r="C7" s="24">
        <f>D7/$D$1</f>
        <v>499.34507485586624</v>
      </c>
      <c r="D7" s="18">
        <f>D16</f>
        <v>52056.724053724058</v>
      </c>
      <c r="E7" s="19"/>
      <c r="F7" s="8">
        <f>+D7/3000</f>
        <v>17.352241351241354</v>
      </c>
    </row>
    <row r="8" spans="2:28" ht="20.100000000000001" customHeight="1">
      <c r="B8" s="16" t="s">
        <v>247</v>
      </c>
      <c r="C8" s="24"/>
      <c r="D8" s="18"/>
      <c r="E8" s="19"/>
    </row>
    <row r="9" spans="2:28" ht="20.100000000000001" customHeight="1">
      <c r="B9" s="46"/>
      <c r="C9" s="35"/>
      <c r="D9" s="34"/>
      <c r="E9" s="19"/>
    </row>
    <row r="10" spans="2:28" s="54" customFormat="1" ht="20.100000000000001" customHeight="1">
      <c r="B10" s="48"/>
      <c r="C10" s="49"/>
      <c r="D10" s="50"/>
      <c r="E10" s="51"/>
    </row>
    <row r="11" spans="2:28" ht="20.100000000000001" customHeight="1"/>
    <row r="12" spans="2:28" ht="20.100000000000001" customHeight="1">
      <c r="F12" s="1159" t="s">
        <v>157</v>
      </c>
      <c r="G12" s="1160"/>
      <c r="H12" s="1160"/>
      <c r="I12" s="1160"/>
      <c r="J12" s="1160"/>
      <c r="K12" s="1160"/>
      <c r="L12" s="1160"/>
      <c r="M12" s="1160"/>
      <c r="N12" s="1160"/>
      <c r="O12" s="1160"/>
      <c r="P12" s="1160"/>
      <c r="Q12" s="1160"/>
      <c r="R12" s="1160"/>
      <c r="S12" s="1160"/>
      <c r="T12" s="1160"/>
      <c r="U12" s="1160"/>
      <c r="V12" s="1160"/>
      <c r="W12" s="1160"/>
      <c r="X12" s="1160"/>
      <c r="Y12" s="1160"/>
      <c r="Z12" s="1160"/>
      <c r="AA12" s="1160"/>
      <c r="AB12" s="1160"/>
    </row>
    <row r="13" spans="2:28" ht="20.100000000000001" customHeight="1">
      <c r="F13" s="1161" t="s">
        <v>163</v>
      </c>
      <c r="G13" s="1149" t="s">
        <v>240</v>
      </c>
      <c r="H13" s="1150"/>
      <c r="I13" s="1150"/>
      <c r="J13" s="1150"/>
      <c r="K13" s="1150"/>
      <c r="L13" s="1151"/>
      <c r="M13" s="1181" t="s">
        <v>149</v>
      </c>
      <c r="N13" s="1182"/>
      <c r="O13" s="1182"/>
      <c r="P13" s="1182"/>
      <c r="Q13" s="1183"/>
      <c r="R13" s="1181" t="s">
        <v>148</v>
      </c>
      <c r="S13" s="1182"/>
      <c r="T13" s="1183"/>
      <c r="U13" s="1181" t="s">
        <v>539</v>
      </c>
      <c r="V13" s="1182"/>
      <c r="W13" s="1183"/>
      <c r="X13" s="1181" t="s">
        <v>556</v>
      </c>
      <c r="Y13" s="1182"/>
      <c r="Z13" s="1183"/>
      <c r="AA13" s="1184" t="s">
        <v>109</v>
      </c>
      <c r="AB13" s="1157" t="s">
        <v>164</v>
      </c>
    </row>
    <row r="14" spans="2:28" s="15" customFormat="1" ht="39.950000000000003" customHeight="1">
      <c r="B14" s="23" t="s">
        <v>241</v>
      </c>
      <c r="C14" s="12" t="s">
        <v>131</v>
      </c>
      <c r="D14" s="12" t="s">
        <v>132</v>
      </c>
      <c r="E14" s="13"/>
      <c r="F14" s="1162"/>
      <c r="G14" s="26" t="s">
        <v>159</v>
      </c>
      <c r="H14" s="27" t="s">
        <v>242</v>
      </c>
      <c r="I14" s="27" t="s">
        <v>142</v>
      </c>
      <c r="J14" s="29" t="s">
        <v>143</v>
      </c>
      <c r="K14" s="29" t="s">
        <v>144</v>
      </c>
      <c r="L14" s="22" t="s">
        <v>134</v>
      </c>
      <c r="M14" s="14" t="s">
        <v>150</v>
      </c>
      <c r="N14" s="14" t="s">
        <v>145</v>
      </c>
      <c r="O14" s="14" t="s">
        <v>151</v>
      </c>
      <c r="P14" s="14" t="s">
        <v>152</v>
      </c>
      <c r="Q14" s="12" t="s">
        <v>134</v>
      </c>
      <c r="R14" s="14" t="s">
        <v>111</v>
      </c>
      <c r="S14" s="14" t="s">
        <v>135</v>
      </c>
      <c r="T14" s="12" t="s">
        <v>134</v>
      </c>
      <c r="U14" s="14" t="s">
        <v>111</v>
      </c>
      <c r="V14" s="14" t="s">
        <v>135</v>
      </c>
      <c r="W14" s="12" t="s">
        <v>134</v>
      </c>
      <c r="X14" s="14" t="s">
        <v>111</v>
      </c>
      <c r="Y14" s="14" t="s">
        <v>135</v>
      </c>
      <c r="Z14" s="12" t="s">
        <v>134</v>
      </c>
      <c r="AA14" s="1185"/>
      <c r="AB14" s="1158"/>
    </row>
    <row r="15" spans="2:28" ht="20.100000000000001" customHeight="1">
      <c r="B15" s="16" t="s">
        <v>136</v>
      </c>
      <c r="C15" s="24">
        <f>D15/$D$1</f>
        <v>244.43707322786457</v>
      </c>
      <c r="D15" s="18">
        <f>AB15</f>
        <v>25482.564884004882</v>
      </c>
      <c r="E15" s="19"/>
      <c r="F15" s="20">
        <f>'C-L'!F17</f>
        <v>3000</v>
      </c>
      <c r="G15" s="20" t="s">
        <v>141</v>
      </c>
      <c r="H15" s="55">
        <f>Costos!$F$36</f>
        <v>20552.991452991453</v>
      </c>
      <c r="I15" s="20">
        <v>4</v>
      </c>
      <c r="J15" s="20">
        <f>H15*I15</f>
        <v>82211.965811965812</v>
      </c>
      <c r="K15" s="20">
        <v>35000</v>
      </c>
      <c r="L15" s="21">
        <f>J15*F15/K15</f>
        <v>7046.7399267399269</v>
      </c>
      <c r="M15" s="20">
        <v>10000</v>
      </c>
      <c r="N15" s="20">
        <f>F15</f>
        <v>3000</v>
      </c>
      <c r="O15" s="55">
        <f>Costos!F51</f>
        <v>9504.2735042735039</v>
      </c>
      <c r="P15" s="55">
        <f>Costos!F40</f>
        <v>20850</v>
      </c>
      <c r="Q15" s="20">
        <f>N15/M15*(O15+P15)</f>
        <v>9106.2820512820508</v>
      </c>
      <c r="R15" s="20">
        <v>3</v>
      </c>
      <c r="S15" s="55">
        <f>Costos!F49</f>
        <v>1782.051282051282</v>
      </c>
      <c r="T15" s="20">
        <f>R15*S15</f>
        <v>5346.1538461538457</v>
      </c>
      <c r="U15" s="20">
        <v>1</v>
      </c>
      <c r="V15" s="55">
        <f>Costos!F47</f>
        <v>712.82051282051282</v>
      </c>
      <c r="W15" s="20">
        <f>U15*V15</f>
        <v>712.82051282051282</v>
      </c>
      <c r="X15" s="20">
        <v>1</v>
      </c>
      <c r="Y15" s="55">
        <f>Costos!F53</f>
        <v>1970.5685470085471</v>
      </c>
      <c r="Z15" s="20">
        <f>X15*Y15</f>
        <v>1970.5685470085471</v>
      </c>
      <c r="AA15" s="20">
        <v>1300</v>
      </c>
      <c r="AB15" s="17">
        <f>+L15+Q15+T15+AA15+W15+Z15</f>
        <v>25482.564884004882</v>
      </c>
    </row>
    <row r="16" spans="2:28" ht="20.100000000000001" customHeight="1">
      <c r="B16" s="16" t="s">
        <v>251</v>
      </c>
      <c r="C16" s="24">
        <f>D16/$D$1</f>
        <v>499.34507485586624</v>
      </c>
      <c r="D16" s="18">
        <f>AB16</f>
        <v>52056.724053724058</v>
      </c>
      <c r="E16" s="19"/>
      <c r="F16" s="20">
        <f>'C-L'!F19</f>
        <v>3000</v>
      </c>
      <c r="G16" s="20" t="s">
        <v>141</v>
      </c>
      <c r="H16" s="55">
        <f>Costos!F38</f>
        <v>39442.735042735039</v>
      </c>
      <c r="I16" s="20">
        <v>6</v>
      </c>
      <c r="J16" s="20">
        <f>H16*I16</f>
        <v>236656.41025641025</v>
      </c>
      <c r="K16" s="20">
        <v>35000</v>
      </c>
      <c r="L16" s="21">
        <f>J16*F16/K16</f>
        <v>20284.835164835164</v>
      </c>
      <c r="M16" s="20">
        <v>10000</v>
      </c>
      <c r="N16" s="20">
        <f>F16</f>
        <v>3000</v>
      </c>
      <c r="O16" s="55">
        <f>Costos!F52</f>
        <v>16632.478632478633</v>
      </c>
      <c r="P16" s="55">
        <f>Costos!F41</f>
        <v>41700</v>
      </c>
      <c r="Q16" s="38">
        <f>N16/M16*(O16+P16)</f>
        <v>17499.74358974359</v>
      </c>
      <c r="R16" s="20">
        <v>3</v>
      </c>
      <c r="S16" s="55">
        <f>Costos!F50</f>
        <v>3326.4957264957266</v>
      </c>
      <c r="T16" s="20">
        <f>R16*S16</f>
        <v>9979.4871794871797</v>
      </c>
      <c r="U16" s="20">
        <v>1</v>
      </c>
      <c r="V16" s="55">
        <f>Costos!F47</f>
        <v>712.82051282051282</v>
      </c>
      <c r="W16" s="20">
        <f>U16*V16</f>
        <v>712.82051282051282</v>
      </c>
      <c r="X16" s="20">
        <v>1</v>
      </c>
      <c r="Y16" s="55">
        <f>Costos!F54</f>
        <v>2279.8376068376069</v>
      </c>
      <c r="Z16" s="20">
        <f>X16*Y16</f>
        <v>2279.8376068376069</v>
      </c>
      <c r="AA16" s="20">
        <v>1300</v>
      </c>
      <c r="AB16" s="17">
        <f>+L16+Q16+T16+AA16+W16+Z16</f>
        <v>52056.724053724058</v>
      </c>
    </row>
  </sheetData>
  <mergeCells count="9">
    <mergeCell ref="F12:AB12"/>
    <mergeCell ref="F13:F14"/>
    <mergeCell ref="G13:L13"/>
    <mergeCell ref="M13:Q13"/>
    <mergeCell ref="R13:T13"/>
    <mergeCell ref="AA13:AA14"/>
    <mergeCell ref="AB13:AB14"/>
    <mergeCell ref="U13:W13"/>
    <mergeCell ref="X13:Z13"/>
  </mergeCells>
  <phoneticPr fontId="9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7">
    <tabColor theme="0" tint="-0.34998626667073579"/>
    <pageSetUpPr fitToPage="1"/>
  </sheetPr>
  <dimension ref="B1:J451"/>
  <sheetViews>
    <sheetView showGridLines="0" zoomScale="90" zoomScaleNormal="90" workbookViewId="0">
      <pane ySplit="5" topLeftCell="A21" activePane="bottomLeft" state="frozen"/>
      <selection pane="bottomLeft" activeCell="F30" sqref="F30"/>
    </sheetView>
  </sheetViews>
  <sheetFormatPr baseColWidth="10" defaultColWidth="11.42578125" defaultRowHeight="12.75"/>
  <cols>
    <col min="1" max="1" width="1.85546875" customWidth="1"/>
    <col min="2" max="2" width="74.140625" customWidth="1"/>
    <col min="3" max="3" width="14.140625" customWidth="1"/>
    <col min="4" max="4" width="10.7109375" style="114" customWidth="1"/>
    <col min="5" max="7" width="18.7109375" style="114" customWidth="1"/>
    <col min="8" max="8" width="13.85546875" customWidth="1"/>
    <col min="9" max="9" width="9.28515625" customWidth="1"/>
    <col min="10" max="10" width="9.5703125" bestFit="1" customWidth="1"/>
    <col min="11" max="11" width="40.7109375" customWidth="1"/>
    <col min="15" max="15" width="1.7109375" customWidth="1"/>
    <col min="16" max="16" width="40.7109375" customWidth="1"/>
    <col min="17" max="17" width="25.7109375" customWidth="1"/>
  </cols>
  <sheetData>
    <row r="1" spans="2:9" ht="20.100000000000001" customHeight="1">
      <c r="B1" s="9" t="s">
        <v>133</v>
      </c>
      <c r="C1" s="10" t="s">
        <v>106</v>
      </c>
      <c r="D1" s="81">
        <f>+S_!C2</f>
        <v>104.25</v>
      </c>
      <c r="E1" s="534">
        <v>44478</v>
      </c>
    </row>
    <row r="2" spans="2:9" ht="20.100000000000001" customHeight="1">
      <c r="D2" s="114">
        <v>87.75</v>
      </c>
      <c r="E2" s="534">
        <v>44154</v>
      </c>
    </row>
    <row r="3" spans="2:9" ht="20.100000000000001" customHeight="1">
      <c r="B3" s="480" t="s">
        <v>385</v>
      </c>
      <c r="C3" s="480"/>
      <c r="D3" s="480"/>
      <c r="E3" s="476"/>
      <c r="F3" s="476"/>
      <c r="G3" s="476"/>
    </row>
    <row r="4" spans="2:9" ht="20.100000000000001" customHeight="1"/>
    <row r="5" spans="2:9" ht="20.100000000000001" customHeight="1">
      <c r="B5" s="12" t="s">
        <v>0</v>
      </c>
      <c r="C5" s="12" t="s">
        <v>222</v>
      </c>
      <c r="D5" s="12" t="s">
        <v>183</v>
      </c>
      <c r="E5" s="12" t="s">
        <v>219</v>
      </c>
      <c r="F5" s="12" t="s">
        <v>182</v>
      </c>
      <c r="G5" s="532" t="s">
        <v>1679</v>
      </c>
    </row>
    <row r="6" spans="2:9" ht="20.100000000000001" customHeight="1">
      <c r="B6" s="481" t="s">
        <v>547</v>
      </c>
      <c r="C6" s="482"/>
      <c r="D6" s="482"/>
      <c r="E6" s="482"/>
      <c r="F6" s="482"/>
      <c r="G6" s="533"/>
    </row>
    <row r="7" spans="2:9" ht="20.100000000000001" customHeight="1">
      <c r="B7" s="90" t="s">
        <v>136</v>
      </c>
      <c r="C7" s="31"/>
      <c r="D7" s="88" t="s">
        <v>181</v>
      </c>
      <c r="E7" s="101">
        <f>F7/$D$1</f>
        <v>29264.957264957266</v>
      </c>
      <c r="F7" s="101">
        <f>G7*$D$1/$D$2</f>
        <v>3050871.794871795</v>
      </c>
      <c r="G7" s="101">
        <v>2568000</v>
      </c>
      <c r="I7">
        <f>F8/F7</f>
        <v>0.81847097088684184</v>
      </c>
    </row>
    <row r="8" spans="2:9" ht="20.100000000000001" customHeight="1">
      <c r="B8" s="90" t="s">
        <v>137</v>
      </c>
      <c r="C8" s="31"/>
      <c r="D8" s="88" t="s">
        <v>181</v>
      </c>
      <c r="E8" s="101">
        <f t="shared" ref="E8:E72" si="0">F8/$D$1</f>
        <v>23952.51798561151</v>
      </c>
      <c r="F8" s="101">
        <v>2497050</v>
      </c>
      <c r="G8" s="101"/>
      <c r="H8" s="101"/>
    </row>
    <row r="9" spans="2:9" ht="20.100000000000001" customHeight="1">
      <c r="B9" s="16" t="s">
        <v>369</v>
      </c>
      <c r="C9" s="31"/>
      <c r="D9" s="88" t="s">
        <v>181</v>
      </c>
      <c r="E9" s="56">
        <f t="shared" si="0"/>
        <v>64224.501424501432</v>
      </c>
      <c r="F9" s="56">
        <f>G9*$D$1/$D$2</f>
        <v>6695404.273504274</v>
      </c>
      <c r="G9" s="56">
        <v>5635700</v>
      </c>
    </row>
    <row r="10" spans="2:9" ht="20.100000000000001" customHeight="1">
      <c r="B10" s="16" t="s">
        <v>537</v>
      </c>
      <c r="C10" s="31"/>
      <c r="D10" s="88" t="s">
        <v>181</v>
      </c>
      <c r="E10" s="56">
        <f t="shared" si="0"/>
        <v>0</v>
      </c>
      <c r="F10" s="56">
        <f t="shared" ref="F10:F72" si="1">G10*$D$1/$D$2</f>
        <v>0</v>
      </c>
      <c r="G10" s="56"/>
    </row>
    <row r="11" spans="2:9" ht="20.100000000000001" customHeight="1">
      <c r="B11" s="16" t="s">
        <v>538</v>
      </c>
      <c r="C11" s="31"/>
      <c r="D11" s="88"/>
      <c r="E11" s="56">
        <f t="shared" si="0"/>
        <v>0</v>
      </c>
      <c r="F11" s="56">
        <f t="shared" si="1"/>
        <v>0</v>
      </c>
      <c r="G11" s="56"/>
    </row>
    <row r="12" spans="2:9" ht="20.100000000000001" customHeight="1">
      <c r="B12" s="32" t="s">
        <v>247</v>
      </c>
      <c r="C12" s="32"/>
      <c r="D12" s="88" t="s">
        <v>181</v>
      </c>
      <c r="E12" s="56">
        <f t="shared" si="0"/>
        <v>30000</v>
      </c>
      <c r="F12" s="56">
        <f t="shared" si="1"/>
        <v>3127500</v>
      </c>
      <c r="G12" s="56">
        <v>2632500</v>
      </c>
    </row>
    <row r="13" spans="2:9" ht="20.100000000000001" customHeight="1">
      <c r="B13" s="32" t="s">
        <v>542</v>
      </c>
      <c r="C13" s="32"/>
      <c r="D13" s="88" t="s">
        <v>181</v>
      </c>
      <c r="E13" s="56">
        <f t="shared" si="0"/>
        <v>8000</v>
      </c>
      <c r="F13" s="56">
        <f t="shared" si="1"/>
        <v>834000</v>
      </c>
      <c r="G13" s="56">
        <v>702000</v>
      </c>
    </row>
    <row r="14" spans="2:9" ht="20.100000000000001" customHeight="1">
      <c r="B14" s="32" t="s">
        <v>1906</v>
      </c>
      <c r="C14" s="32"/>
      <c r="D14" s="88" t="s">
        <v>1682</v>
      </c>
      <c r="E14" s="56">
        <v>5000</v>
      </c>
      <c r="F14" s="56">
        <f>E14*D1</f>
        <v>521250</v>
      </c>
      <c r="G14" s="56"/>
    </row>
    <row r="15" spans="2:9" ht="20.100000000000001" customHeight="1">
      <c r="B15" s="32" t="s">
        <v>543</v>
      </c>
      <c r="C15" s="32"/>
      <c r="D15" s="88" t="s">
        <v>181</v>
      </c>
      <c r="E15" s="56">
        <f t="shared" si="0"/>
        <v>8000</v>
      </c>
      <c r="F15" s="56">
        <f t="shared" si="1"/>
        <v>834000</v>
      </c>
      <c r="G15" s="56">
        <v>702000</v>
      </c>
    </row>
    <row r="16" spans="2:9" ht="20.100000000000001" customHeight="1">
      <c r="B16" s="32" t="s">
        <v>562</v>
      </c>
      <c r="C16" s="32"/>
      <c r="D16" s="88" t="s">
        <v>181</v>
      </c>
      <c r="E16" s="56">
        <f t="shared" si="0"/>
        <v>31000</v>
      </c>
      <c r="F16" s="56">
        <f t="shared" si="1"/>
        <v>3231750</v>
      </c>
      <c r="G16" s="56">
        <v>2720250</v>
      </c>
    </row>
    <row r="17" spans="2:7" ht="20.100000000000001" customHeight="1">
      <c r="B17" s="90" t="s">
        <v>386</v>
      </c>
      <c r="C17" s="32"/>
      <c r="D17" s="20" t="s">
        <v>181</v>
      </c>
      <c r="E17" s="101">
        <f t="shared" si="0"/>
        <v>250000</v>
      </c>
      <c r="F17" s="101">
        <f t="shared" si="1"/>
        <v>26062500</v>
      </c>
      <c r="G17" s="101">
        <v>21937500</v>
      </c>
    </row>
    <row r="18" spans="2:7" ht="20.100000000000001" customHeight="1">
      <c r="B18" s="90" t="s">
        <v>387</v>
      </c>
      <c r="C18" s="32"/>
      <c r="D18" s="20" t="s">
        <v>181</v>
      </c>
      <c r="E18" s="101">
        <f t="shared" si="0"/>
        <v>250000</v>
      </c>
      <c r="F18" s="101">
        <f t="shared" si="1"/>
        <v>26062500</v>
      </c>
      <c r="G18" s="101">
        <v>21937500</v>
      </c>
    </row>
    <row r="19" spans="2:7" ht="20.100000000000001" customHeight="1">
      <c r="B19" s="478" t="s">
        <v>545</v>
      </c>
      <c r="C19" s="479"/>
      <c r="D19" s="479"/>
      <c r="E19" s="514">
        <f t="shared" si="0"/>
        <v>0</v>
      </c>
      <c r="F19" s="514">
        <f t="shared" si="1"/>
        <v>0</v>
      </c>
      <c r="G19" s="514"/>
    </row>
    <row r="20" spans="2:7" ht="20.100000000000001" customHeight="1">
      <c r="B20" s="32" t="s">
        <v>370</v>
      </c>
      <c r="C20" s="32"/>
      <c r="D20" s="88" t="s">
        <v>181</v>
      </c>
      <c r="E20" s="101">
        <f t="shared" si="0"/>
        <v>373.60683760683759</v>
      </c>
      <c r="F20" s="101">
        <f t="shared" si="1"/>
        <v>38948.51282051282</v>
      </c>
      <c r="G20" s="101">
        <v>32784</v>
      </c>
    </row>
    <row r="21" spans="2:7" ht="20.100000000000001" customHeight="1">
      <c r="B21" s="32" t="s">
        <v>234</v>
      </c>
      <c r="C21" s="32"/>
      <c r="D21" s="88" t="s">
        <v>181</v>
      </c>
      <c r="E21" s="101">
        <f t="shared" si="0"/>
        <v>79.772079772079778</v>
      </c>
      <c r="F21" s="101">
        <f t="shared" si="1"/>
        <v>8316.2393162393164</v>
      </c>
      <c r="G21" s="101">
        <v>7000</v>
      </c>
    </row>
    <row r="22" spans="2:7" ht="20.100000000000001" customHeight="1">
      <c r="B22" s="31" t="s">
        <v>541</v>
      </c>
      <c r="C22" s="31"/>
      <c r="D22" s="88" t="s">
        <v>181</v>
      </c>
      <c r="E22" s="56">
        <f t="shared" si="0"/>
        <v>151</v>
      </c>
      <c r="F22" s="56">
        <f t="shared" si="1"/>
        <v>15741.75</v>
      </c>
      <c r="G22" s="56">
        <v>13250.25</v>
      </c>
    </row>
    <row r="23" spans="2:7" ht="20.100000000000001" customHeight="1">
      <c r="B23" s="109" t="s">
        <v>540</v>
      </c>
      <c r="C23" s="31"/>
      <c r="D23" s="88" t="s">
        <v>181</v>
      </c>
      <c r="E23" s="56">
        <f t="shared" si="0"/>
        <v>120</v>
      </c>
      <c r="F23" s="56">
        <f t="shared" si="1"/>
        <v>12510</v>
      </c>
      <c r="G23" s="56">
        <v>10530</v>
      </c>
    </row>
    <row r="24" spans="2:7" ht="20.100000000000001" customHeight="1">
      <c r="B24" s="109" t="s">
        <v>392</v>
      </c>
      <c r="C24" s="31"/>
      <c r="D24" s="88" t="s">
        <v>181</v>
      </c>
      <c r="E24" s="56">
        <f t="shared" si="0"/>
        <v>139</v>
      </c>
      <c r="F24" s="56">
        <f t="shared" si="1"/>
        <v>14490.75</v>
      </c>
      <c r="G24" s="56">
        <v>12197.25</v>
      </c>
    </row>
    <row r="25" spans="2:7" ht="20.100000000000001" customHeight="1">
      <c r="B25" s="82" t="s">
        <v>269</v>
      </c>
      <c r="C25" s="32"/>
      <c r="D25" s="88" t="s">
        <v>181</v>
      </c>
      <c r="E25" s="56">
        <f t="shared" si="0"/>
        <v>5253</v>
      </c>
      <c r="F25" s="56">
        <f t="shared" si="1"/>
        <v>547625.25</v>
      </c>
      <c r="G25" s="56">
        <v>460950.75</v>
      </c>
    </row>
    <row r="26" spans="2:7" ht="20.100000000000001" customHeight="1">
      <c r="B26" s="82" t="s">
        <v>353</v>
      </c>
      <c r="C26" s="32"/>
      <c r="D26" s="88" t="s">
        <v>181</v>
      </c>
      <c r="E26" s="56">
        <f t="shared" si="0"/>
        <v>17654.580645161292</v>
      </c>
      <c r="F26" s="56">
        <f t="shared" si="1"/>
        <v>1840490.0322580647</v>
      </c>
      <c r="G26" s="56">
        <v>1549189.4516129033</v>
      </c>
    </row>
    <row r="27" spans="2:7" ht="20.100000000000001" customHeight="1">
      <c r="B27" s="82" t="s">
        <v>354</v>
      </c>
      <c r="C27" s="32"/>
      <c r="D27" s="88" t="s">
        <v>181</v>
      </c>
      <c r="E27" s="56">
        <f t="shared" si="0"/>
        <v>64654.580645161281</v>
      </c>
      <c r="F27" s="56">
        <f>G27*$D$1/$D$2</f>
        <v>6740240.0322580636</v>
      </c>
      <c r="G27" s="56">
        <v>5673439.4516129028</v>
      </c>
    </row>
    <row r="28" spans="2:7" ht="20.100000000000001" customHeight="1">
      <c r="B28" s="89" t="s">
        <v>355</v>
      </c>
      <c r="C28" s="32"/>
      <c r="D28" s="88" t="s">
        <v>181</v>
      </c>
      <c r="E28" s="56">
        <f t="shared" si="0"/>
        <v>7849.4623655913974</v>
      </c>
      <c r="F28" s="56">
        <f t="shared" si="1"/>
        <v>818306.45161290315</v>
      </c>
      <c r="G28" s="56">
        <v>688790.32258064509</v>
      </c>
    </row>
    <row r="29" spans="2:7" ht="20.100000000000001" customHeight="1">
      <c r="B29" s="89" t="s">
        <v>371</v>
      </c>
      <c r="C29" s="32"/>
      <c r="D29" s="88" t="s">
        <v>181</v>
      </c>
      <c r="E29" s="56">
        <f t="shared" si="0"/>
        <v>2473.1182795698924</v>
      </c>
      <c r="F29" s="56">
        <f t="shared" si="1"/>
        <v>257822.5806451613</v>
      </c>
      <c r="G29" s="56">
        <v>217016.12903225806</v>
      </c>
    </row>
    <row r="30" spans="2:7" ht="20.100000000000001" customHeight="1">
      <c r="B30" s="89" t="s">
        <v>1826</v>
      </c>
      <c r="C30" s="32"/>
      <c r="D30" s="88" t="s">
        <v>181</v>
      </c>
      <c r="E30" s="56">
        <v>20000</v>
      </c>
      <c r="F30" s="56">
        <f>G30*$D$1/$D$2</f>
        <v>4899750</v>
      </c>
      <c r="G30" s="56">
        <v>4124250</v>
      </c>
    </row>
    <row r="31" spans="2:7" ht="20.100000000000001" customHeight="1">
      <c r="B31" s="98" t="s">
        <v>365</v>
      </c>
      <c r="C31" s="32"/>
      <c r="D31" s="88" t="s">
        <v>181</v>
      </c>
      <c r="E31" s="56">
        <f t="shared" si="0"/>
        <v>1640</v>
      </c>
      <c r="F31" s="56">
        <f t="shared" si="1"/>
        <v>170970</v>
      </c>
      <c r="G31" s="56">
        <v>143910</v>
      </c>
    </row>
    <row r="32" spans="2:7" ht="20.100000000000001" customHeight="1">
      <c r="B32" s="98" t="s">
        <v>544</v>
      </c>
      <c r="C32" s="32"/>
      <c r="D32" s="88" t="s">
        <v>181</v>
      </c>
      <c r="E32" s="56">
        <f t="shared" si="0"/>
        <v>5692</v>
      </c>
      <c r="F32" s="56">
        <f t="shared" si="1"/>
        <v>593391</v>
      </c>
      <c r="G32" s="56">
        <v>499473</v>
      </c>
    </row>
    <row r="33" spans="2:8" ht="20.100000000000001" customHeight="1">
      <c r="B33" s="478" t="s">
        <v>546</v>
      </c>
      <c r="C33" s="479"/>
      <c r="D33" s="479"/>
      <c r="E33" s="514">
        <f t="shared" si="0"/>
        <v>0</v>
      </c>
      <c r="F33" s="514">
        <f t="shared" si="1"/>
        <v>0</v>
      </c>
      <c r="G33" s="514"/>
    </row>
    <row r="34" spans="2:8" ht="20.100000000000001" customHeight="1">
      <c r="B34" s="16" t="s">
        <v>393</v>
      </c>
      <c r="C34" s="32"/>
      <c r="D34" s="88" t="s">
        <v>181</v>
      </c>
      <c r="E34" s="56">
        <f t="shared" si="0"/>
        <v>0.77606837606837598</v>
      </c>
      <c r="F34" s="56">
        <f t="shared" si="1"/>
        <v>80.905128205128193</v>
      </c>
      <c r="G34" s="56">
        <v>68.099999999999994</v>
      </c>
      <c r="H34" s="350"/>
    </row>
    <row r="35" spans="2:8" ht="20.100000000000001" customHeight="1">
      <c r="B35" s="16" t="s">
        <v>502</v>
      </c>
      <c r="C35" s="32"/>
      <c r="D35" s="88" t="s">
        <v>181</v>
      </c>
      <c r="E35" s="56">
        <f t="shared" si="0"/>
        <v>6.267806267806268</v>
      </c>
      <c r="F35" s="56">
        <f t="shared" si="1"/>
        <v>653.41880341880346</v>
      </c>
      <c r="G35" s="56">
        <v>550</v>
      </c>
      <c r="H35" s="350"/>
    </row>
    <row r="36" spans="2:8" ht="20.100000000000001" customHeight="1">
      <c r="B36" s="16" t="s">
        <v>287</v>
      </c>
      <c r="C36" s="32"/>
      <c r="D36" s="88" t="s">
        <v>181</v>
      </c>
      <c r="E36" s="56">
        <f t="shared" si="0"/>
        <v>197.15099715099714</v>
      </c>
      <c r="F36" s="56">
        <f t="shared" si="1"/>
        <v>20552.991452991453</v>
      </c>
      <c r="G36" s="56">
        <v>17300</v>
      </c>
    </row>
    <row r="37" spans="2:8" ht="20.100000000000001" customHeight="1">
      <c r="B37" s="16" t="s">
        <v>288</v>
      </c>
      <c r="C37" s="32"/>
      <c r="D37" s="88" t="s">
        <v>181</v>
      </c>
      <c r="E37" s="56">
        <f t="shared" si="0"/>
        <v>652.99145299145289</v>
      </c>
      <c r="F37" s="56">
        <f t="shared" si="1"/>
        <v>68074.358974358969</v>
      </c>
      <c r="G37" s="56">
        <v>57300</v>
      </c>
    </row>
    <row r="38" spans="2:8" ht="20.100000000000001" customHeight="1">
      <c r="B38" s="16" t="s">
        <v>548</v>
      </c>
      <c r="C38" s="32"/>
      <c r="D38" s="88" t="s">
        <v>181</v>
      </c>
      <c r="E38" s="56">
        <f t="shared" si="0"/>
        <v>378.34757834757829</v>
      </c>
      <c r="F38" s="56">
        <f t="shared" si="1"/>
        <v>39442.735042735039</v>
      </c>
      <c r="G38" s="56">
        <v>33200</v>
      </c>
    </row>
    <row r="39" spans="2:8" ht="20.100000000000001" customHeight="1">
      <c r="B39" s="16" t="s">
        <v>288</v>
      </c>
      <c r="C39" s="32"/>
      <c r="D39" s="88" t="s">
        <v>181</v>
      </c>
      <c r="E39" s="56">
        <f t="shared" si="0"/>
        <v>652.99145299145289</v>
      </c>
      <c r="F39" s="56">
        <f t="shared" si="1"/>
        <v>68074.358974358969</v>
      </c>
      <c r="G39" s="56">
        <v>57300</v>
      </c>
    </row>
    <row r="40" spans="2:8" ht="20.100000000000001" customHeight="1">
      <c r="B40" s="90" t="s">
        <v>357</v>
      </c>
      <c r="C40" s="32"/>
      <c r="D40" s="20" t="s">
        <v>181</v>
      </c>
      <c r="E40" s="101">
        <f t="shared" si="0"/>
        <v>200</v>
      </c>
      <c r="F40" s="101">
        <f t="shared" si="1"/>
        <v>20850</v>
      </c>
      <c r="G40" s="101">
        <v>17550</v>
      </c>
    </row>
    <row r="41" spans="2:8" ht="20.100000000000001" customHeight="1">
      <c r="B41" s="90" t="s">
        <v>372</v>
      </c>
      <c r="C41" s="32"/>
      <c r="D41" s="20" t="s">
        <v>181</v>
      </c>
      <c r="E41" s="101">
        <f t="shared" si="0"/>
        <v>400</v>
      </c>
      <c r="F41" s="101">
        <f t="shared" si="1"/>
        <v>41700</v>
      </c>
      <c r="G41" s="101">
        <v>35100</v>
      </c>
    </row>
    <row r="42" spans="2:8" ht="20.100000000000001" customHeight="1">
      <c r="B42" s="46"/>
      <c r="C42" s="33"/>
      <c r="D42" s="117"/>
      <c r="E42" s="85">
        <f t="shared" si="0"/>
        <v>0</v>
      </c>
      <c r="F42" s="85">
        <f t="shared" si="1"/>
        <v>0</v>
      </c>
      <c r="G42" s="85"/>
    </row>
    <row r="43" spans="2:8" ht="20.100000000000001" customHeight="1">
      <c r="B43" s="477" t="s">
        <v>286</v>
      </c>
      <c r="C43" s="477"/>
      <c r="D43" s="477"/>
      <c r="E43" s="515">
        <f t="shared" si="0"/>
        <v>0</v>
      </c>
      <c r="F43" s="515">
        <f t="shared" si="1"/>
        <v>0</v>
      </c>
      <c r="G43" s="515"/>
    </row>
    <row r="44" spans="2:8" ht="20.100000000000001" customHeight="1">
      <c r="D44"/>
      <c r="E44" s="7">
        <f t="shared" si="0"/>
        <v>0</v>
      </c>
      <c r="F44" s="7">
        <f t="shared" si="1"/>
        <v>0</v>
      </c>
      <c r="G44" s="7"/>
    </row>
    <row r="45" spans="2:8" ht="20.100000000000001" customHeight="1">
      <c r="B45" s="12" t="s">
        <v>0</v>
      </c>
      <c r="C45" s="12" t="s">
        <v>222</v>
      </c>
      <c r="D45" s="12" t="s">
        <v>183</v>
      </c>
      <c r="E45" s="513" t="e">
        <f t="shared" si="0"/>
        <v>#VALUE!</v>
      </c>
      <c r="F45" s="513" t="e">
        <f t="shared" si="1"/>
        <v>#VALUE!</v>
      </c>
      <c r="G45" s="513" t="s">
        <v>182</v>
      </c>
    </row>
    <row r="46" spans="2:8" ht="20.100000000000001" customHeight="1">
      <c r="B46" s="478" t="s">
        <v>298</v>
      </c>
      <c r="C46" s="479"/>
      <c r="D46" s="479"/>
      <c r="E46" s="514">
        <f t="shared" si="0"/>
        <v>0</v>
      </c>
      <c r="F46" s="514">
        <f t="shared" si="1"/>
        <v>0</v>
      </c>
      <c r="G46" s="514"/>
    </row>
    <row r="47" spans="2:8" ht="20.100000000000001" customHeight="1">
      <c r="B47" s="31" t="s">
        <v>539</v>
      </c>
      <c r="C47" s="32"/>
      <c r="D47" s="88" t="s">
        <v>181</v>
      </c>
      <c r="E47" s="56">
        <f t="shared" si="0"/>
        <v>6.8376068376068373</v>
      </c>
      <c r="F47" s="56">
        <f t="shared" si="1"/>
        <v>712.82051282051282</v>
      </c>
      <c r="G47" s="56">
        <v>600</v>
      </c>
    </row>
    <row r="48" spans="2:8" ht="20.100000000000001" customHeight="1">
      <c r="B48" s="32" t="s">
        <v>549</v>
      </c>
      <c r="C48" s="32"/>
      <c r="D48" s="20" t="s">
        <v>181</v>
      </c>
      <c r="E48" s="56">
        <f t="shared" si="0"/>
        <v>62.67806267806268</v>
      </c>
      <c r="F48" s="56">
        <f t="shared" si="1"/>
        <v>6534.1880341880342</v>
      </c>
      <c r="G48" s="56">
        <v>5500</v>
      </c>
    </row>
    <row r="49" spans="2:7" ht="20.100000000000001" customHeight="1">
      <c r="B49" s="107" t="s">
        <v>359</v>
      </c>
      <c r="C49" s="108"/>
      <c r="D49" s="96" t="s">
        <v>181</v>
      </c>
      <c r="E49" s="516">
        <f t="shared" si="0"/>
        <v>17.094017094017094</v>
      </c>
      <c r="F49" s="516">
        <f t="shared" si="1"/>
        <v>1782.051282051282</v>
      </c>
      <c r="G49" s="516">
        <v>1500</v>
      </c>
    </row>
    <row r="50" spans="2:7" ht="20.100000000000001" customHeight="1">
      <c r="B50" s="107" t="s">
        <v>360</v>
      </c>
      <c r="C50" s="108"/>
      <c r="D50" s="96" t="s">
        <v>181</v>
      </c>
      <c r="E50" s="516">
        <f t="shared" si="0"/>
        <v>31.90883190883191</v>
      </c>
      <c r="F50" s="516">
        <f t="shared" si="1"/>
        <v>3326.4957264957266</v>
      </c>
      <c r="G50" s="516">
        <v>2800</v>
      </c>
    </row>
    <row r="51" spans="2:7" ht="20.100000000000001" customHeight="1">
      <c r="B51" s="104" t="s">
        <v>356</v>
      </c>
      <c r="C51" s="105"/>
      <c r="D51" s="106" t="s">
        <v>181</v>
      </c>
      <c r="E51" s="517">
        <f t="shared" si="0"/>
        <v>91.168091168091166</v>
      </c>
      <c r="F51" s="517">
        <f t="shared" si="1"/>
        <v>9504.2735042735039</v>
      </c>
      <c r="G51" s="517">
        <v>8000</v>
      </c>
    </row>
    <row r="52" spans="2:7" ht="20.100000000000001" customHeight="1">
      <c r="B52" s="104" t="s">
        <v>358</v>
      </c>
      <c r="C52" s="105"/>
      <c r="D52" s="106" t="s">
        <v>181</v>
      </c>
      <c r="E52" s="517">
        <f t="shared" si="0"/>
        <v>159.54415954415956</v>
      </c>
      <c r="F52" s="517">
        <f t="shared" si="1"/>
        <v>16632.478632478633</v>
      </c>
      <c r="G52" s="517">
        <v>14000</v>
      </c>
    </row>
    <row r="53" spans="2:7" ht="20.100000000000001" customHeight="1">
      <c r="B53" s="104" t="s">
        <v>394</v>
      </c>
      <c r="C53" s="105"/>
      <c r="D53" s="106" t="s">
        <v>181</v>
      </c>
      <c r="E53" s="517">
        <f t="shared" si="0"/>
        <v>18.902336182336182</v>
      </c>
      <c r="F53" s="517">
        <f t="shared" si="1"/>
        <v>1970.5685470085471</v>
      </c>
      <c r="G53" s="517">
        <v>1658.68</v>
      </c>
    </row>
    <row r="54" spans="2:7" ht="20.100000000000001" customHeight="1">
      <c r="B54" s="104" t="s">
        <v>395</v>
      </c>
      <c r="C54" s="105"/>
      <c r="D54" s="106" t="s">
        <v>181</v>
      </c>
      <c r="E54" s="517">
        <f t="shared" si="0"/>
        <v>21.868945868945868</v>
      </c>
      <c r="F54" s="517">
        <f t="shared" si="1"/>
        <v>2279.8376068376069</v>
      </c>
      <c r="G54" s="517">
        <v>1919</v>
      </c>
    </row>
    <row r="55" spans="2:7" ht="20.100000000000001" customHeight="1">
      <c r="B55" s="32" t="s">
        <v>283</v>
      </c>
      <c r="C55" s="32"/>
      <c r="D55" s="20" t="s">
        <v>181</v>
      </c>
      <c r="E55" s="56">
        <f t="shared" si="0"/>
        <v>938.77435897435896</v>
      </c>
      <c r="F55" s="56">
        <f t="shared" si="1"/>
        <v>97867.226923076916</v>
      </c>
      <c r="G55" s="56">
        <v>82377.45</v>
      </c>
    </row>
    <row r="56" spans="2:7" ht="20.100000000000001" customHeight="1">
      <c r="B56" s="32" t="s">
        <v>362</v>
      </c>
      <c r="C56" s="32"/>
      <c r="D56" s="20" t="s">
        <v>181</v>
      </c>
      <c r="E56" s="56">
        <f t="shared" si="0"/>
        <v>263.45321937321933</v>
      </c>
      <c r="F56" s="56">
        <f t="shared" si="1"/>
        <v>27464.998119658118</v>
      </c>
      <c r="G56" s="56">
        <v>23118.02</v>
      </c>
    </row>
    <row r="57" spans="2:7" ht="20.100000000000001" customHeight="1">
      <c r="B57" s="32" t="s">
        <v>363</v>
      </c>
      <c r="C57" s="32"/>
      <c r="D57" s="20" t="s">
        <v>181</v>
      </c>
      <c r="E57" s="56">
        <f t="shared" si="0"/>
        <v>158.07190883190881</v>
      </c>
      <c r="F57" s="56">
        <f t="shared" si="1"/>
        <v>16478.996495726493</v>
      </c>
      <c r="G57" s="56">
        <v>13870.81</v>
      </c>
    </row>
    <row r="58" spans="2:7" ht="20.100000000000001" customHeight="1">
      <c r="B58" s="32" t="s">
        <v>364</v>
      </c>
      <c r="C58" s="32"/>
      <c r="D58" s="20" t="s">
        <v>181</v>
      </c>
      <c r="E58" s="56">
        <f t="shared" si="0"/>
        <v>158.07190883190881</v>
      </c>
      <c r="F58" s="56">
        <f t="shared" si="1"/>
        <v>16478.996495726493</v>
      </c>
      <c r="G58" s="56">
        <v>13870.81</v>
      </c>
    </row>
    <row r="59" spans="2:7" ht="20.100000000000001" customHeight="1">
      <c r="B59" s="32" t="s">
        <v>373</v>
      </c>
      <c r="C59" s="32"/>
      <c r="D59" s="20" t="s">
        <v>181</v>
      </c>
      <c r="E59" s="56">
        <f t="shared" si="0"/>
        <v>320.43327635327637</v>
      </c>
      <c r="F59" s="56">
        <f t="shared" si="1"/>
        <v>33405.169059829059</v>
      </c>
      <c r="G59" s="56">
        <v>28118.02</v>
      </c>
    </row>
    <row r="60" spans="2:7" ht="20.100000000000001" customHeight="1">
      <c r="B60" s="32" t="s">
        <v>374</v>
      </c>
      <c r="C60" s="32"/>
      <c r="D60" s="20" t="s">
        <v>181</v>
      </c>
      <c r="E60" s="56">
        <f t="shared" si="0"/>
        <v>305.605698005698</v>
      </c>
      <c r="F60" s="56">
        <f t="shared" si="1"/>
        <v>31859.394017094019</v>
      </c>
      <c r="G60" s="56">
        <v>26816.9</v>
      </c>
    </row>
    <row r="61" spans="2:7" ht="20.100000000000001" customHeight="1">
      <c r="B61" s="32" t="s">
        <v>375</v>
      </c>
      <c r="C61" s="32"/>
      <c r="D61" s="20" t="s">
        <v>181</v>
      </c>
      <c r="E61" s="56">
        <f t="shared" si="0"/>
        <v>305.605698005698</v>
      </c>
      <c r="F61" s="56">
        <f t="shared" si="1"/>
        <v>31859.394017094019</v>
      </c>
      <c r="G61" s="56">
        <v>26816.9</v>
      </c>
    </row>
    <row r="62" spans="2:7" ht="20.100000000000001" customHeight="1">
      <c r="B62" s="32" t="s">
        <v>550</v>
      </c>
      <c r="C62" s="32"/>
      <c r="D62" s="20" t="s">
        <v>181</v>
      </c>
      <c r="E62" s="56">
        <f t="shared" si="0"/>
        <v>3228.4900284900286</v>
      </c>
      <c r="F62" s="56">
        <f t="shared" si="1"/>
        <v>336570.0854700855</v>
      </c>
      <c r="G62" s="56">
        <v>283300</v>
      </c>
    </row>
    <row r="63" spans="2:7" ht="20.100000000000001" customHeight="1">
      <c r="B63" s="108" t="s">
        <v>383</v>
      </c>
      <c r="C63" s="108"/>
      <c r="D63" s="96" t="s">
        <v>181</v>
      </c>
      <c r="E63" s="518">
        <f t="shared" si="0"/>
        <v>284.90028490028487</v>
      </c>
      <c r="F63" s="518">
        <f t="shared" si="1"/>
        <v>29700.854700854699</v>
      </c>
      <c r="G63" s="518">
        <v>25000</v>
      </c>
    </row>
    <row r="64" spans="2:7" ht="20.100000000000001" customHeight="1">
      <c r="B64" s="108" t="s">
        <v>378</v>
      </c>
      <c r="C64" s="108"/>
      <c r="D64" s="96" t="s">
        <v>181</v>
      </c>
      <c r="E64" s="518">
        <f t="shared" si="0"/>
        <v>912.38284615384623</v>
      </c>
      <c r="F64" s="518">
        <f t="shared" si="1"/>
        <v>95115.911711538472</v>
      </c>
      <c r="G64" s="518">
        <v>80061.594750000004</v>
      </c>
    </row>
    <row r="65" spans="2:8" ht="20.100000000000001" customHeight="1">
      <c r="B65" s="86" t="s">
        <v>384</v>
      </c>
      <c r="C65" s="86"/>
      <c r="D65" s="87" t="s">
        <v>181</v>
      </c>
      <c r="E65" s="519">
        <f t="shared" si="0"/>
        <v>218.80341880341879</v>
      </c>
      <c r="F65" s="519">
        <f t="shared" si="1"/>
        <v>22810.25641025641</v>
      </c>
      <c r="G65" s="519">
        <v>19200</v>
      </c>
    </row>
    <row r="66" spans="2:8" ht="20.100000000000001" customHeight="1">
      <c r="B66" s="86" t="s">
        <v>379</v>
      </c>
      <c r="C66" s="86"/>
      <c r="D66" s="87" t="s">
        <v>181</v>
      </c>
      <c r="E66" s="519">
        <f t="shared" si="0"/>
        <v>393.07122507122506</v>
      </c>
      <c r="F66" s="519">
        <f t="shared" si="1"/>
        <v>40977.675213675211</v>
      </c>
      <c r="G66" s="519">
        <v>34492</v>
      </c>
    </row>
    <row r="67" spans="2:8" ht="20.100000000000001" customHeight="1">
      <c r="B67" s="32" t="s">
        <v>380</v>
      </c>
      <c r="C67" s="32"/>
      <c r="D67" s="20" t="s">
        <v>181</v>
      </c>
      <c r="E67" s="56">
        <f t="shared" si="0"/>
        <v>113.96011396011396</v>
      </c>
      <c r="F67" s="56">
        <f t="shared" si="1"/>
        <v>11880.341880341881</v>
      </c>
      <c r="G67" s="56">
        <v>10000</v>
      </c>
    </row>
    <row r="68" spans="2:8" ht="20.100000000000001" customHeight="1">
      <c r="B68" s="118" t="s">
        <v>381</v>
      </c>
      <c r="C68" s="118"/>
      <c r="D68" s="119" t="s">
        <v>243</v>
      </c>
      <c r="E68" s="101">
        <f t="shared" si="0"/>
        <v>41.850484330484328</v>
      </c>
      <c r="F68" s="101">
        <f t="shared" si="1"/>
        <v>4362.9129914529913</v>
      </c>
      <c r="G68" s="101">
        <v>3672.38</v>
      </c>
    </row>
    <row r="69" spans="2:8" ht="20.100000000000001" customHeight="1">
      <c r="B69" s="118" t="s">
        <v>382</v>
      </c>
      <c r="C69" s="118"/>
      <c r="D69" s="119" t="s">
        <v>243</v>
      </c>
      <c r="E69" s="56">
        <f t="shared" si="0"/>
        <v>364.67236467236467</v>
      </c>
      <c r="F69" s="56">
        <f t="shared" si="1"/>
        <v>38017.094017094016</v>
      </c>
      <c r="G69" s="56">
        <v>32000</v>
      </c>
    </row>
    <row r="70" spans="2:8" ht="20.100000000000001" customHeight="1">
      <c r="B70" s="118" t="s">
        <v>568</v>
      </c>
      <c r="C70" s="118"/>
      <c r="D70" s="119" t="s">
        <v>243</v>
      </c>
      <c r="E70" s="101">
        <f t="shared" si="0"/>
        <v>66.7</v>
      </c>
      <c r="F70" s="101">
        <f t="shared" si="1"/>
        <v>6953.4750000000004</v>
      </c>
      <c r="G70" s="101">
        <v>5852.9250000000002</v>
      </c>
    </row>
    <row r="71" spans="2:8" ht="20.100000000000001" customHeight="1">
      <c r="B71" s="118" t="s">
        <v>569</v>
      </c>
      <c r="C71" s="118"/>
      <c r="D71" s="119" t="s">
        <v>243</v>
      </c>
      <c r="E71" s="101">
        <f t="shared" si="0"/>
        <v>113.1</v>
      </c>
      <c r="F71" s="101">
        <f t="shared" si="1"/>
        <v>11790.674999999999</v>
      </c>
      <c r="G71" s="101">
        <v>9924.5249999999996</v>
      </c>
    </row>
    <row r="72" spans="2:8" ht="20.100000000000001" customHeight="1">
      <c r="B72" s="32" t="s">
        <v>126</v>
      </c>
      <c r="C72" s="32"/>
      <c r="D72" s="88" t="s">
        <v>181</v>
      </c>
      <c r="E72" s="101">
        <f t="shared" si="0"/>
        <v>73</v>
      </c>
      <c r="F72" s="101">
        <f t="shared" si="1"/>
        <v>7610.25</v>
      </c>
      <c r="G72" s="101">
        <v>6405.75</v>
      </c>
      <c r="H72" s="120"/>
    </row>
    <row r="73" spans="2:8" ht="20.100000000000001" customHeight="1">
      <c r="B73" s="32" t="s">
        <v>565</v>
      </c>
      <c r="C73" s="32"/>
      <c r="D73" s="88"/>
      <c r="E73" s="101">
        <f t="shared" ref="E73:E135" si="2">F73/$D$1</f>
        <v>305</v>
      </c>
      <c r="F73" s="101">
        <f t="shared" ref="F73:F135" si="3">G73*$D$1/$D$2</f>
        <v>31796.25</v>
      </c>
      <c r="G73" s="101">
        <v>26763.75</v>
      </c>
      <c r="H73" s="120"/>
    </row>
    <row r="74" spans="2:8" ht="20.100000000000001" customHeight="1">
      <c r="B74" s="32" t="s">
        <v>566</v>
      </c>
      <c r="C74" s="32"/>
      <c r="D74" s="88"/>
      <c r="E74" s="101">
        <f t="shared" si="2"/>
        <v>77</v>
      </c>
      <c r="F74" s="101">
        <f t="shared" si="3"/>
        <v>8027.25</v>
      </c>
      <c r="G74" s="101">
        <v>6756.75</v>
      </c>
      <c r="H74" s="120"/>
    </row>
    <row r="75" spans="2:8" ht="20.100000000000001" customHeight="1">
      <c r="B75" s="32" t="s">
        <v>567</v>
      </c>
      <c r="C75" s="32"/>
      <c r="D75" s="88"/>
      <c r="E75" s="101">
        <f t="shared" si="2"/>
        <v>38</v>
      </c>
      <c r="F75" s="101">
        <f>G75*$D$1/$D$2</f>
        <v>3961.5</v>
      </c>
      <c r="G75" s="101">
        <v>3334.5</v>
      </c>
      <c r="H75" s="120"/>
    </row>
    <row r="76" spans="2:8" ht="20.100000000000001" customHeight="1">
      <c r="B76" s="32" t="s">
        <v>127</v>
      </c>
      <c r="C76" s="32"/>
      <c r="D76" s="88" t="s">
        <v>181</v>
      </c>
      <c r="E76" s="101">
        <f t="shared" si="2"/>
        <v>1.3675213675213675</v>
      </c>
      <c r="F76" s="101">
        <f t="shared" si="3"/>
        <v>142.56410256410257</v>
      </c>
      <c r="G76" s="101">
        <v>120</v>
      </c>
      <c r="H76" s="120"/>
    </row>
    <row r="77" spans="2:8" ht="20.100000000000001" customHeight="1">
      <c r="B77" s="32" t="s">
        <v>128</v>
      </c>
      <c r="C77" s="32"/>
      <c r="D77" s="88" t="s">
        <v>181</v>
      </c>
      <c r="E77" s="101">
        <f t="shared" si="2"/>
        <v>65.641025641025635</v>
      </c>
      <c r="F77" s="101">
        <f t="shared" si="3"/>
        <v>6843.0769230769229</v>
      </c>
      <c r="G77" s="101">
        <v>5760</v>
      </c>
      <c r="H77" s="120"/>
    </row>
    <row r="78" spans="2:8" ht="20.100000000000001" customHeight="1">
      <c r="B78" s="499" t="s">
        <v>130</v>
      </c>
      <c r="C78" s="499"/>
      <c r="D78" s="500" t="s">
        <v>181</v>
      </c>
      <c r="E78" s="101">
        <f t="shared" si="2"/>
        <v>1.3675213675213675</v>
      </c>
      <c r="F78" s="101">
        <f t="shared" si="3"/>
        <v>142.56410256410257</v>
      </c>
      <c r="G78" s="101">
        <v>120</v>
      </c>
      <c r="H78" s="120"/>
    </row>
    <row r="79" spans="2:8" ht="20.100000000000001" customHeight="1">
      <c r="B79" s="499" t="s">
        <v>129</v>
      </c>
      <c r="C79" s="499"/>
      <c r="D79" s="500"/>
      <c r="E79" s="101">
        <f t="shared" si="2"/>
        <v>8011.0457088874355</v>
      </c>
      <c r="F79" s="101">
        <f>G79*(80/66)</f>
        <v>835151.51515151514</v>
      </c>
      <c r="G79" s="101">
        <v>689000</v>
      </c>
      <c r="H79" s="8"/>
    </row>
    <row r="80" spans="2:8" ht="20.100000000000001" customHeight="1">
      <c r="B80" s="483" t="s">
        <v>190</v>
      </c>
      <c r="C80" s="483"/>
      <c r="D80" s="483"/>
      <c r="E80" s="7">
        <f t="shared" si="2"/>
        <v>0</v>
      </c>
      <c r="F80" s="7">
        <f t="shared" si="3"/>
        <v>0</v>
      </c>
      <c r="G80" s="7"/>
    </row>
    <row r="81" spans="2:7" ht="20.100000000000001" customHeight="1">
      <c r="D81"/>
      <c r="E81" s="520">
        <f t="shared" si="2"/>
        <v>0</v>
      </c>
      <c r="F81" s="520">
        <f t="shared" si="3"/>
        <v>0</v>
      </c>
      <c r="G81" s="520"/>
    </row>
    <row r="82" spans="2:7" ht="20.100000000000001" customHeight="1">
      <c r="B82" s="12" t="s">
        <v>0</v>
      </c>
      <c r="C82" s="12" t="s">
        <v>222</v>
      </c>
      <c r="D82" s="12" t="s">
        <v>183</v>
      </c>
      <c r="E82" s="513" t="e">
        <f t="shared" si="2"/>
        <v>#VALUE!</v>
      </c>
      <c r="F82" s="513" t="e">
        <f t="shared" si="3"/>
        <v>#VALUE!</v>
      </c>
      <c r="G82" s="513" t="s">
        <v>182</v>
      </c>
    </row>
    <row r="83" spans="2:7" ht="20.100000000000001" customHeight="1">
      <c r="B83" s="478" t="s">
        <v>217</v>
      </c>
      <c r="C83" s="479"/>
      <c r="D83" s="479"/>
      <c r="E83" s="514">
        <f t="shared" si="2"/>
        <v>0</v>
      </c>
      <c r="F83" s="514">
        <f t="shared" si="3"/>
        <v>0</v>
      </c>
      <c r="G83" s="514"/>
    </row>
    <row r="84" spans="2:7" ht="20.100000000000001" customHeight="1">
      <c r="B84" s="32" t="s">
        <v>557</v>
      </c>
      <c r="C84" s="32"/>
      <c r="D84" s="88" t="s">
        <v>181</v>
      </c>
      <c r="E84" s="56">
        <f t="shared" si="2"/>
        <v>735.64793103448267</v>
      </c>
      <c r="F84" s="56">
        <f t="shared" si="3"/>
        <v>76691.296810344822</v>
      </c>
      <c r="G84" s="56">
        <v>64553.105948275865</v>
      </c>
    </row>
    <row r="85" spans="2:7" ht="20.100000000000001" customHeight="1">
      <c r="B85" s="32" t="s">
        <v>558</v>
      </c>
      <c r="C85" s="32"/>
      <c r="D85" s="88" t="s">
        <v>181</v>
      </c>
      <c r="E85" s="56">
        <f t="shared" si="2"/>
        <v>928.51931034482755</v>
      </c>
      <c r="F85" s="56">
        <f t="shared" si="3"/>
        <v>96798.138103448277</v>
      </c>
      <c r="G85" s="56">
        <v>81477.569482758627</v>
      </c>
    </row>
    <row r="86" spans="2:7" ht="20.100000000000001" customHeight="1">
      <c r="B86" s="89" t="s">
        <v>112</v>
      </c>
      <c r="C86" s="31"/>
      <c r="D86" s="88" t="s">
        <v>181</v>
      </c>
      <c r="E86" s="56">
        <f t="shared" si="2"/>
        <v>35.344827586206897</v>
      </c>
      <c r="F86" s="56">
        <f t="shared" si="3"/>
        <v>3684.6982758620693</v>
      </c>
      <c r="G86" s="56">
        <v>3101.5086206896553</v>
      </c>
    </row>
    <row r="87" spans="2:7" ht="20.100000000000001" customHeight="1">
      <c r="B87" s="89" t="s">
        <v>113</v>
      </c>
      <c r="C87" s="31"/>
      <c r="D87" s="88" t="s">
        <v>181</v>
      </c>
      <c r="E87" s="56">
        <f t="shared" si="2"/>
        <v>77.896551724137936</v>
      </c>
      <c r="F87" s="56">
        <f t="shared" si="3"/>
        <v>8120.7155172413804</v>
      </c>
      <c r="G87" s="56">
        <v>6835.4224137931042</v>
      </c>
    </row>
    <row r="88" spans="2:7" ht="20.100000000000001" customHeight="1">
      <c r="B88" s="89" t="s">
        <v>114</v>
      </c>
      <c r="C88" s="31"/>
      <c r="D88" s="88" t="s">
        <v>181</v>
      </c>
      <c r="E88" s="56">
        <f t="shared" si="2"/>
        <v>17.775862068965516</v>
      </c>
      <c r="F88" s="56">
        <f t="shared" si="3"/>
        <v>1853.1336206896549</v>
      </c>
      <c r="G88" s="56">
        <v>1559.831896551724</v>
      </c>
    </row>
    <row r="89" spans="2:7" ht="20.100000000000001" customHeight="1">
      <c r="B89" s="89" t="s">
        <v>115</v>
      </c>
      <c r="C89" s="31"/>
      <c r="D89" s="88" t="s">
        <v>181</v>
      </c>
      <c r="E89" s="56">
        <f t="shared" si="2"/>
        <v>17.017241379310345</v>
      </c>
      <c r="F89" s="56">
        <f t="shared" si="3"/>
        <v>1774.0474137931035</v>
      </c>
      <c r="G89" s="56">
        <v>1493.2629310344828</v>
      </c>
    </row>
    <row r="90" spans="2:7" ht="20.100000000000001" customHeight="1">
      <c r="B90" s="89" t="s">
        <v>116</v>
      </c>
      <c r="C90" s="32"/>
      <c r="D90" s="88" t="s">
        <v>181</v>
      </c>
      <c r="E90" s="56">
        <f t="shared" si="2"/>
        <v>68.965517241379317</v>
      </c>
      <c r="F90" s="56">
        <f t="shared" si="3"/>
        <v>7189.6551724137935</v>
      </c>
      <c r="G90" s="56">
        <v>6051.7241379310353</v>
      </c>
    </row>
    <row r="91" spans="2:7" ht="20.100000000000001" customHeight="1">
      <c r="B91" s="89" t="s">
        <v>117</v>
      </c>
      <c r="C91" s="32"/>
      <c r="D91" s="88" t="s">
        <v>181</v>
      </c>
      <c r="E91" s="56">
        <f t="shared" si="2"/>
        <v>19.551724137931036</v>
      </c>
      <c r="F91" s="56">
        <f t="shared" si="3"/>
        <v>2038.2672413793105</v>
      </c>
      <c r="G91" s="56">
        <v>1715.6637931034484</v>
      </c>
    </row>
    <row r="92" spans="2:7" ht="20.100000000000001" customHeight="1">
      <c r="B92" s="89" t="s">
        <v>118</v>
      </c>
      <c r="C92" s="32"/>
      <c r="D92" s="88" t="s">
        <v>181</v>
      </c>
      <c r="E92" s="56">
        <f t="shared" si="2"/>
        <v>3.068965517241379</v>
      </c>
      <c r="F92" s="56">
        <f t="shared" si="3"/>
        <v>319.93965517241378</v>
      </c>
      <c r="G92" s="56">
        <v>269.30172413793105</v>
      </c>
    </row>
    <row r="93" spans="2:7" ht="20.100000000000001" customHeight="1">
      <c r="B93" s="89" t="s">
        <v>119</v>
      </c>
      <c r="C93" s="32"/>
      <c r="D93" s="88" t="s">
        <v>181</v>
      </c>
      <c r="E93" s="56">
        <f t="shared" si="2"/>
        <v>12</v>
      </c>
      <c r="F93" s="56">
        <f t="shared" si="3"/>
        <v>1251</v>
      </c>
      <c r="G93" s="56">
        <v>1053</v>
      </c>
    </row>
    <row r="94" spans="2:7" ht="20.100000000000001" customHeight="1">
      <c r="B94" s="89" t="s">
        <v>120</v>
      </c>
      <c r="C94" s="32"/>
      <c r="D94" s="88" t="s">
        <v>181</v>
      </c>
      <c r="E94" s="56">
        <f t="shared" si="2"/>
        <v>2</v>
      </c>
      <c r="F94" s="56">
        <f t="shared" si="3"/>
        <v>208.5</v>
      </c>
      <c r="G94" s="56">
        <v>175.5</v>
      </c>
    </row>
    <row r="95" spans="2:7" ht="20.100000000000001" customHeight="1">
      <c r="B95" s="89" t="s">
        <v>121</v>
      </c>
      <c r="C95" s="32"/>
      <c r="D95" s="88" t="s">
        <v>181</v>
      </c>
      <c r="E95" s="56">
        <f t="shared" si="2"/>
        <v>2.65</v>
      </c>
      <c r="F95" s="56">
        <f t="shared" si="3"/>
        <v>276.26249999999999</v>
      </c>
      <c r="G95" s="56">
        <v>232.53749999999999</v>
      </c>
    </row>
    <row r="96" spans="2:7" ht="20.100000000000001" customHeight="1">
      <c r="B96" s="89" t="s">
        <v>122</v>
      </c>
      <c r="C96" s="32"/>
      <c r="D96" s="88" t="s">
        <v>181</v>
      </c>
      <c r="E96" s="56">
        <f t="shared" si="2"/>
        <v>29.710000000000004</v>
      </c>
      <c r="F96" s="56">
        <f t="shared" si="3"/>
        <v>3097.2675000000004</v>
      </c>
      <c r="G96" s="56">
        <v>2607.0525000000002</v>
      </c>
    </row>
    <row r="97" spans="2:7" ht="20.100000000000001" customHeight="1">
      <c r="B97" s="89" t="s">
        <v>123</v>
      </c>
      <c r="C97" s="32"/>
      <c r="D97" s="88" t="s">
        <v>181</v>
      </c>
      <c r="E97" s="56">
        <f t="shared" si="2"/>
        <v>25</v>
      </c>
      <c r="F97" s="56">
        <f t="shared" si="3"/>
        <v>2606.25</v>
      </c>
      <c r="G97" s="56">
        <v>2193.75</v>
      </c>
    </row>
    <row r="98" spans="2:7" ht="20.100000000000001" customHeight="1">
      <c r="B98" s="89" t="s">
        <v>124</v>
      </c>
      <c r="C98" s="32"/>
      <c r="D98" s="88" t="s">
        <v>181</v>
      </c>
      <c r="E98" s="56">
        <f t="shared" si="2"/>
        <v>47.629999999999995</v>
      </c>
      <c r="F98" s="56">
        <f t="shared" si="3"/>
        <v>4965.4274999999998</v>
      </c>
      <c r="G98" s="56">
        <v>4179.5325000000003</v>
      </c>
    </row>
    <row r="99" spans="2:7" ht="20.100000000000001" customHeight="1">
      <c r="B99" s="89" t="s">
        <v>125</v>
      </c>
      <c r="C99" s="32"/>
      <c r="D99" s="88" t="s">
        <v>181</v>
      </c>
      <c r="E99" s="56">
        <f t="shared" si="2"/>
        <v>550</v>
      </c>
      <c r="F99" s="56">
        <f t="shared" si="3"/>
        <v>57337.5</v>
      </c>
      <c r="G99" s="56">
        <v>48262.5</v>
      </c>
    </row>
    <row r="100" spans="2:7" ht="20.100000000000001" customHeight="1">
      <c r="B100" s="89" t="s">
        <v>376</v>
      </c>
      <c r="C100" s="32"/>
      <c r="D100" s="88" t="s">
        <v>181</v>
      </c>
      <c r="E100" s="56">
        <f t="shared" si="2"/>
        <v>1500</v>
      </c>
      <c r="F100" s="56">
        <f t="shared" si="3"/>
        <v>156375</v>
      </c>
      <c r="G100" s="56">
        <v>131625</v>
      </c>
    </row>
    <row r="101" spans="2:7" ht="20.100000000000001" customHeight="1">
      <c r="D101"/>
      <c r="E101" s="7">
        <f t="shared" si="2"/>
        <v>0</v>
      </c>
      <c r="F101" s="7">
        <f t="shared" si="3"/>
        <v>0</v>
      </c>
      <c r="G101" s="7"/>
    </row>
    <row r="102" spans="2:7" ht="20.100000000000001" customHeight="1">
      <c r="B102" s="484" t="s">
        <v>192</v>
      </c>
      <c r="C102" s="484"/>
      <c r="D102" s="484"/>
      <c r="E102" s="521">
        <f t="shared" si="2"/>
        <v>0</v>
      </c>
      <c r="F102" s="521">
        <f t="shared" si="3"/>
        <v>0</v>
      </c>
      <c r="G102" s="521"/>
    </row>
    <row r="103" spans="2:7" ht="20.100000000000001" customHeight="1">
      <c r="D103"/>
      <c r="E103" s="7">
        <f t="shared" si="2"/>
        <v>0</v>
      </c>
      <c r="F103" s="7">
        <f t="shared" si="3"/>
        <v>0</v>
      </c>
      <c r="G103" s="7"/>
    </row>
    <row r="104" spans="2:7" ht="20.100000000000001" customHeight="1">
      <c r="B104" s="12" t="s">
        <v>0</v>
      </c>
      <c r="C104" s="12" t="s">
        <v>222</v>
      </c>
      <c r="D104" s="12" t="s">
        <v>183</v>
      </c>
      <c r="E104" s="513" t="e">
        <f t="shared" si="2"/>
        <v>#VALUE!</v>
      </c>
      <c r="F104" s="513" t="e">
        <f t="shared" si="3"/>
        <v>#VALUE!</v>
      </c>
      <c r="G104" s="513" t="s">
        <v>182</v>
      </c>
    </row>
    <row r="105" spans="2:7" ht="20.100000000000001" customHeight="1">
      <c r="B105" s="478" t="s">
        <v>166</v>
      </c>
      <c r="C105" s="479"/>
      <c r="D105" s="479"/>
      <c r="E105" s="514">
        <f t="shared" si="2"/>
        <v>0</v>
      </c>
      <c r="F105" s="514">
        <f t="shared" si="3"/>
        <v>0</v>
      </c>
      <c r="G105" s="514"/>
    </row>
    <row r="106" spans="2:7" ht="20.100000000000001" customHeight="1">
      <c r="B106" s="31" t="s">
        <v>100</v>
      </c>
      <c r="C106" s="31"/>
      <c r="D106" s="88" t="s">
        <v>181</v>
      </c>
      <c r="E106" s="56">
        <f t="shared" si="2"/>
        <v>51.282051282051277</v>
      </c>
      <c r="F106" s="56">
        <f t="shared" si="3"/>
        <v>5346.1538461538457</v>
      </c>
      <c r="G106" s="56">
        <v>4500</v>
      </c>
    </row>
    <row r="107" spans="2:7" ht="20.100000000000001" customHeight="1">
      <c r="B107" s="31" t="s">
        <v>193</v>
      </c>
      <c r="C107" s="31"/>
      <c r="D107" s="88" t="s">
        <v>181</v>
      </c>
      <c r="E107" s="522">
        <f t="shared" si="2"/>
        <v>25.17094017094017</v>
      </c>
      <c r="F107" s="522">
        <f t="shared" si="3"/>
        <v>2624.0705128205127</v>
      </c>
      <c r="G107" s="522">
        <v>2208.75</v>
      </c>
    </row>
    <row r="108" spans="2:7" ht="20.100000000000001" customHeight="1">
      <c r="B108" s="31" t="s">
        <v>194</v>
      </c>
      <c r="C108" s="31"/>
      <c r="D108" s="88" t="s">
        <v>181</v>
      </c>
      <c r="E108" s="56">
        <f t="shared" si="2"/>
        <v>67.396011396011403</v>
      </c>
      <c r="F108" s="56">
        <f t="shared" si="3"/>
        <v>7026.0341880341884</v>
      </c>
      <c r="G108" s="56">
        <v>5914</v>
      </c>
    </row>
    <row r="109" spans="2:7" ht="20.100000000000001" customHeight="1">
      <c r="B109" s="31" t="s">
        <v>101</v>
      </c>
      <c r="C109" s="31"/>
      <c r="D109" s="88" t="s">
        <v>181</v>
      </c>
      <c r="E109" s="56">
        <f t="shared" si="2"/>
        <v>22.792022792022792</v>
      </c>
      <c r="F109" s="56">
        <f t="shared" si="3"/>
        <v>2376.068376068376</v>
      </c>
      <c r="G109" s="56">
        <v>2000</v>
      </c>
    </row>
    <row r="110" spans="2:7" ht="20.100000000000001" customHeight="1">
      <c r="B110" s="31" t="s">
        <v>107</v>
      </c>
      <c r="C110" s="31"/>
      <c r="D110" s="88" t="s">
        <v>181</v>
      </c>
      <c r="E110" s="56">
        <f t="shared" si="2"/>
        <v>43.304843304843303</v>
      </c>
      <c r="F110" s="56">
        <f t="shared" si="3"/>
        <v>4514.5299145299141</v>
      </c>
      <c r="G110" s="56">
        <v>3800</v>
      </c>
    </row>
    <row r="111" spans="2:7" ht="20.100000000000001" customHeight="1">
      <c r="B111" s="32" t="s">
        <v>102</v>
      </c>
      <c r="C111" s="32"/>
      <c r="D111" s="88" t="s">
        <v>181</v>
      </c>
      <c r="E111" s="56">
        <f t="shared" si="2"/>
        <v>67.236467236467234</v>
      </c>
      <c r="F111" s="56">
        <f t="shared" si="3"/>
        <v>7009.401709401709</v>
      </c>
      <c r="G111" s="56">
        <v>5900</v>
      </c>
    </row>
    <row r="112" spans="2:7" ht="20.100000000000001" customHeight="1">
      <c r="B112" s="32" t="s">
        <v>195</v>
      </c>
      <c r="C112" s="32"/>
      <c r="D112" s="88" t="s">
        <v>181</v>
      </c>
      <c r="E112" s="56">
        <f t="shared" si="2"/>
        <v>9.4245014245014254</v>
      </c>
      <c r="F112" s="56">
        <f t="shared" si="3"/>
        <v>982.50427350427356</v>
      </c>
      <c r="G112" s="56">
        <v>827</v>
      </c>
    </row>
    <row r="113" spans="2:7" ht="20.100000000000001" customHeight="1">
      <c r="B113" s="32" t="s">
        <v>196</v>
      </c>
      <c r="C113" s="32"/>
      <c r="D113" s="88" t="s">
        <v>181</v>
      </c>
      <c r="E113" s="522">
        <f t="shared" si="2"/>
        <v>315</v>
      </c>
      <c r="F113" s="522">
        <f t="shared" si="3"/>
        <v>32838.75</v>
      </c>
      <c r="G113" s="522">
        <v>27641.25</v>
      </c>
    </row>
    <row r="114" spans="2:7" ht="20.100000000000001" customHeight="1">
      <c r="B114" s="32" t="s">
        <v>396</v>
      </c>
      <c r="C114" s="32"/>
      <c r="D114" s="88"/>
      <c r="E114" s="522">
        <f t="shared" si="2"/>
        <v>170</v>
      </c>
      <c r="F114" s="522">
        <f t="shared" si="3"/>
        <v>17722.5</v>
      </c>
      <c r="G114" s="522">
        <v>14917.5</v>
      </c>
    </row>
    <row r="115" spans="2:7" ht="20.100000000000001" customHeight="1">
      <c r="B115" s="32" t="s">
        <v>197</v>
      </c>
      <c r="C115" s="32"/>
      <c r="D115" s="88" t="s">
        <v>181</v>
      </c>
      <c r="E115" s="522">
        <f t="shared" si="2"/>
        <v>46.39</v>
      </c>
      <c r="F115" s="522">
        <f t="shared" si="3"/>
        <v>4836.1575000000003</v>
      </c>
      <c r="G115" s="522">
        <v>4070.7224999999999</v>
      </c>
    </row>
    <row r="116" spans="2:7" ht="20.100000000000001" customHeight="1">
      <c r="B116" s="32" t="s">
        <v>198</v>
      </c>
      <c r="C116" s="32"/>
      <c r="D116" s="88" t="s">
        <v>181</v>
      </c>
      <c r="E116" s="522">
        <f t="shared" si="2"/>
        <v>89.15</v>
      </c>
      <c r="F116" s="522">
        <f t="shared" si="3"/>
        <v>9293.8875000000007</v>
      </c>
      <c r="G116" s="522">
        <v>7822.9125000000004</v>
      </c>
    </row>
    <row r="117" spans="2:7" ht="20.100000000000001" customHeight="1">
      <c r="B117" s="32" t="s">
        <v>688</v>
      </c>
      <c r="C117" s="32"/>
      <c r="D117" s="88" t="s">
        <v>181</v>
      </c>
      <c r="E117" s="522">
        <f t="shared" si="2"/>
        <v>30</v>
      </c>
      <c r="F117" s="522">
        <f t="shared" si="3"/>
        <v>3127.5</v>
      </c>
      <c r="G117" s="522">
        <v>2632.5</v>
      </c>
    </row>
    <row r="118" spans="2:7" ht="20.100000000000001" customHeight="1">
      <c r="B118" s="32" t="s">
        <v>199</v>
      </c>
      <c r="C118" s="32"/>
      <c r="D118" s="88" t="s">
        <v>181</v>
      </c>
      <c r="E118" s="56">
        <f t="shared" si="2"/>
        <v>55.769230769230766</v>
      </c>
      <c r="F118" s="56">
        <f t="shared" si="3"/>
        <v>5813.9423076923076</v>
      </c>
      <c r="G118" s="56">
        <v>4893.75</v>
      </c>
    </row>
    <row r="119" spans="2:7" ht="20.100000000000001" customHeight="1">
      <c r="B119" s="32" t="s">
        <v>200</v>
      </c>
      <c r="C119" s="32"/>
      <c r="D119" s="88" t="s">
        <v>181</v>
      </c>
      <c r="E119" s="522">
        <f t="shared" si="2"/>
        <v>57</v>
      </c>
      <c r="F119" s="522">
        <f t="shared" si="3"/>
        <v>5942.25</v>
      </c>
      <c r="G119" s="522">
        <v>5001.75</v>
      </c>
    </row>
    <row r="120" spans="2:7" ht="20.100000000000001" customHeight="1">
      <c r="B120" s="32" t="s">
        <v>202</v>
      </c>
      <c r="C120" s="32"/>
      <c r="D120" s="88" t="s">
        <v>181</v>
      </c>
      <c r="E120" s="522">
        <f t="shared" si="2"/>
        <v>160.74</v>
      </c>
      <c r="F120" s="522">
        <f t="shared" si="3"/>
        <v>16757.145</v>
      </c>
      <c r="G120" s="522">
        <v>14104.935000000001</v>
      </c>
    </row>
    <row r="121" spans="2:7" ht="20.100000000000001" customHeight="1">
      <c r="B121" s="32" t="s">
        <v>201</v>
      </c>
      <c r="C121" s="32"/>
      <c r="D121" s="88" t="s">
        <v>181</v>
      </c>
      <c r="E121" s="522">
        <f t="shared" si="2"/>
        <v>178.16</v>
      </c>
      <c r="F121" s="522">
        <f t="shared" si="3"/>
        <v>18573.18</v>
      </c>
      <c r="G121" s="522">
        <v>15633.539999999999</v>
      </c>
    </row>
    <row r="122" spans="2:7" ht="20.100000000000001" customHeight="1">
      <c r="B122" s="32" t="s">
        <v>203</v>
      </c>
      <c r="C122" s="32"/>
      <c r="D122" s="88" t="s">
        <v>181</v>
      </c>
      <c r="E122" s="522">
        <f t="shared" si="2"/>
        <v>52.45</v>
      </c>
      <c r="F122" s="522">
        <f t="shared" si="3"/>
        <v>5467.9125000000004</v>
      </c>
      <c r="G122" s="522">
        <v>4602.4875000000002</v>
      </c>
    </row>
    <row r="123" spans="2:7" ht="20.100000000000001" customHeight="1">
      <c r="B123" s="32" t="s">
        <v>204</v>
      </c>
      <c r="C123" s="32"/>
      <c r="D123" s="88" t="s">
        <v>181</v>
      </c>
      <c r="E123" s="522">
        <f t="shared" si="2"/>
        <v>63.74</v>
      </c>
      <c r="F123" s="522">
        <f t="shared" si="3"/>
        <v>6644.8950000000004</v>
      </c>
      <c r="G123" s="522">
        <v>5593.1850000000004</v>
      </c>
    </row>
    <row r="124" spans="2:7" ht="20.100000000000001" customHeight="1">
      <c r="B124" s="32" t="s">
        <v>205</v>
      </c>
      <c r="C124" s="32"/>
      <c r="D124" s="88" t="s">
        <v>181</v>
      </c>
      <c r="E124" s="522">
        <f t="shared" si="2"/>
        <v>68.16</v>
      </c>
      <c r="F124" s="522">
        <f t="shared" si="3"/>
        <v>7105.68</v>
      </c>
      <c r="G124" s="522">
        <v>5981.04</v>
      </c>
    </row>
    <row r="125" spans="2:7" ht="20.100000000000001" customHeight="1">
      <c r="B125" s="32" t="s">
        <v>206</v>
      </c>
      <c r="C125" s="32"/>
      <c r="D125" s="88" t="s">
        <v>181</v>
      </c>
      <c r="E125" s="522">
        <f t="shared" si="2"/>
        <v>70.150000000000006</v>
      </c>
      <c r="F125" s="522">
        <f t="shared" si="3"/>
        <v>7313.1375000000007</v>
      </c>
      <c r="G125" s="522">
        <v>6155.6625000000004</v>
      </c>
    </row>
    <row r="126" spans="2:7" ht="20.100000000000001" customHeight="1">
      <c r="B126" s="32" t="s">
        <v>422</v>
      </c>
      <c r="C126" s="32"/>
      <c r="D126" s="88" t="s">
        <v>181</v>
      </c>
      <c r="E126" s="522">
        <f t="shared" si="2"/>
        <v>254.52000000000004</v>
      </c>
      <c r="F126" s="522">
        <f t="shared" si="3"/>
        <v>26533.710000000003</v>
      </c>
      <c r="G126" s="522">
        <v>22334.13</v>
      </c>
    </row>
    <row r="127" spans="2:7" ht="20.100000000000001" customHeight="1">
      <c r="B127" s="32" t="s">
        <v>424</v>
      </c>
      <c r="C127" s="32"/>
      <c r="D127" s="88" t="s">
        <v>181</v>
      </c>
      <c r="E127" s="522">
        <f t="shared" si="2"/>
        <v>69.14</v>
      </c>
      <c r="F127" s="522">
        <f t="shared" si="3"/>
        <v>7207.8449999999993</v>
      </c>
      <c r="G127" s="522">
        <v>6067.0349999999999</v>
      </c>
    </row>
    <row r="128" spans="2:7" ht="20.100000000000001" customHeight="1">
      <c r="B128" s="32" t="s">
        <v>423</v>
      </c>
      <c r="C128" s="32"/>
      <c r="D128" s="88" t="s">
        <v>181</v>
      </c>
      <c r="E128" s="522">
        <f t="shared" si="2"/>
        <v>96.259999999999991</v>
      </c>
      <c r="F128" s="522">
        <f t="shared" si="3"/>
        <v>10035.105</v>
      </c>
      <c r="G128" s="522">
        <v>8446.8150000000005</v>
      </c>
    </row>
    <row r="129" spans="2:9" ht="20.100000000000001" customHeight="1">
      <c r="B129" s="32" t="s">
        <v>425</v>
      </c>
      <c r="C129" s="32"/>
      <c r="D129" s="88" t="s">
        <v>181</v>
      </c>
      <c r="E129" s="522">
        <f t="shared" si="2"/>
        <v>46.34</v>
      </c>
      <c r="F129" s="522">
        <f t="shared" si="3"/>
        <v>4830.9450000000006</v>
      </c>
      <c r="G129" s="522">
        <v>4066.3350000000005</v>
      </c>
    </row>
    <row r="130" spans="2:9" ht="20.100000000000001" customHeight="1">
      <c r="B130" s="32" t="s">
        <v>426</v>
      </c>
      <c r="C130" s="32"/>
      <c r="D130" s="88" t="s">
        <v>181</v>
      </c>
      <c r="E130" s="522">
        <f t="shared" si="2"/>
        <v>64.903999999999996</v>
      </c>
      <c r="F130" s="522">
        <f t="shared" si="3"/>
        <v>6766.2419999999993</v>
      </c>
      <c r="G130" s="522">
        <v>5695.326</v>
      </c>
    </row>
    <row r="131" spans="2:9" ht="20.100000000000001" customHeight="1">
      <c r="B131" s="486" t="s">
        <v>211</v>
      </c>
      <c r="C131" s="487"/>
      <c r="D131" s="487"/>
      <c r="E131" s="523">
        <f t="shared" si="2"/>
        <v>0</v>
      </c>
      <c r="F131" s="523">
        <f t="shared" si="3"/>
        <v>0</v>
      </c>
      <c r="G131" s="523"/>
    </row>
    <row r="132" spans="2:9" ht="20.100000000000001" customHeight="1">
      <c r="B132" s="32" t="s">
        <v>213</v>
      </c>
      <c r="C132" s="32"/>
      <c r="D132" s="88" t="s">
        <v>181</v>
      </c>
      <c r="E132" s="56">
        <f t="shared" si="2"/>
        <v>878</v>
      </c>
      <c r="F132" s="56">
        <f t="shared" si="3"/>
        <v>91531.5</v>
      </c>
      <c r="G132" s="56">
        <v>77044.5</v>
      </c>
    </row>
    <row r="133" spans="2:9" ht="20.100000000000001" customHeight="1">
      <c r="B133" s="32" t="s">
        <v>214</v>
      </c>
      <c r="C133" s="32"/>
      <c r="D133" s="88" t="s">
        <v>181</v>
      </c>
      <c r="E133" s="56">
        <f t="shared" si="2"/>
        <v>209</v>
      </c>
      <c r="F133" s="56">
        <f t="shared" si="3"/>
        <v>21788.25</v>
      </c>
      <c r="G133" s="56">
        <v>18339.75</v>
      </c>
    </row>
    <row r="134" spans="2:9" ht="20.100000000000001" customHeight="1">
      <c r="B134" s="32" t="s">
        <v>212</v>
      </c>
      <c r="C134" s="32"/>
      <c r="D134" s="88" t="s">
        <v>181</v>
      </c>
      <c r="E134" s="56">
        <f t="shared" si="2"/>
        <v>62</v>
      </c>
      <c r="F134" s="56">
        <f t="shared" si="3"/>
        <v>6463.5</v>
      </c>
      <c r="G134" s="56">
        <v>5440.5</v>
      </c>
    </row>
    <row r="135" spans="2:9" ht="20.100000000000001" customHeight="1">
      <c r="B135" s="32" t="s">
        <v>215</v>
      </c>
      <c r="C135" s="32"/>
      <c r="D135" s="88" t="s">
        <v>181</v>
      </c>
      <c r="E135" s="56">
        <f t="shared" si="2"/>
        <v>21.481481481481481</v>
      </c>
      <c r="F135" s="56">
        <f t="shared" si="3"/>
        <v>2239.4444444444443</v>
      </c>
      <c r="G135" s="56">
        <v>1885</v>
      </c>
    </row>
    <row r="136" spans="2:9" ht="20.100000000000001" customHeight="1">
      <c r="B136" s="486" t="s">
        <v>216</v>
      </c>
      <c r="C136" s="487"/>
      <c r="D136" s="487"/>
      <c r="E136" s="523">
        <f t="shared" ref="E136:E218" si="4">F136/$D$1</f>
        <v>0</v>
      </c>
      <c r="F136" s="523">
        <f t="shared" ref="F136:F218" si="5">G136*$D$1/$D$2</f>
        <v>0</v>
      </c>
      <c r="G136" s="523"/>
    </row>
    <row r="137" spans="2:9" ht="20.100000000000001" customHeight="1">
      <c r="B137" s="32" t="s">
        <v>98</v>
      </c>
      <c r="C137" s="32"/>
      <c r="D137" s="88" t="s">
        <v>181</v>
      </c>
      <c r="E137" s="56">
        <f t="shared" si="4"/>
        <v>0</v>
      </c>
      <c r="F137" s="56">
        <f t="shared" si="5"/>
        <v>0</v>
      </c>
      <c r="G137" s="56"/>
    </row>
    <row r="138" spans="2:9" ht="20.100000000000001" customHeight="1">
      <c r="B138" s="32" t="s">
        <v>99</v>
      </c>
      <c r="C138" s="32"/>
      <c r="D138" s="88" t="s">
        <v>181</v>
      </c>
      <c r="E138" s="56">
        <f t="shared" si="4"/>
        <v>0</v>
      </c>
      <c r="F138" s="56">
        <f t="shared" si="5"/>
        <v>0</v>
      </c>
      <c r="G138" s="56"/>
    </row>
    <row r="139" spans="2:9" ht="20.100000000000001" customHeight="1">
      <c r="B139" s="32" t="s">
        <v>684</v>
      </c>
      <c r="C139" s="32"/>
      <c r="D139" s="88" t="s">
        <v>181</v>
      </c>
      <c r="E139" s="56">
        <f t="shared" si="4"/>
        <v>769.23076923076917</v>
      </c>
      <c r="F139" s="56">
        <f t="shared" si="5"/>
        <v>80192.307692307688</v>
      </c>
      <c r="G139" s="56">
        <v>67500</v>
      </c>
      <c r="H139" s="350"/>
    </row>
    <row r="140" spans="2:9" ht="20.100000000000001" customHeight="1">
      <c r="B140" s="488" t="s">
        <v>104</v>
      </c>
      <c r="C140" s="487"/>
      <c r="D140" s="487"/>
      <c r="E140" s="523">
        <f t="shared" si="4"/>
        <v>0</v>
      </c>
      <c r="F140" s="523">
        <f t="shared" si="5"/>
        <v>0</v>
      </c>
      <c r="G140" s="523"/>
    </row>
    <row r="141" spans="2:9" ht="24.95" customHeight="1">
      <c r="B141" s="417" t="s">
        <v>693</v>
      </c>
      <c r="C141" s="352"/>
      <c r="D141" s="88" t="s">
        <v>181</v>
      </c>
      <c r="E141" s="97">
        <f t="shared" si="4"/>
        <v>1176.9230769230769</v>
      </c>
      <c r="F141" s="97">
        <f>G141*$D$1/$D$2</f>
        <v>122694.23076923077</v>
      </c>
      <c r="G141" s="97">
        <v>103275</v>
      </c>
      <c r="H141" s="350"/>
      <c r="I141" s="8" t="s">
        <v>685</v>
      </c>
    </row>
    <row r="142" spans="2:9" ht="24.95" customHeight="1">
      <c r="B142" s="417" t="s">
        <v>694</v>
      </c>
      <c r="C142" s="352"/>
      <c r="D142" s="88" t="s">
        <v>181</v>
      </c>
      <c r="E142" s="97">
        <f t="shared" si="4"/>
        <v>1010.7692307692308</v>
      </c>
      <c r="F142" s="97">
        <f t="shared" si="5"/>
        <v>105372.69230769231</v>
      </c>
      <c r="G142" s="97">
        <v>88695</v>
      </c>
      <c r="H142" s="350"/>
      <c r="I142" s="8" t="s">
        <v>685</v>
      </c>
    </row>
    <row r="143" spans="2:9" ht="24.95" customHeight="1">
      <c r="B143" s="418" t="s">
        <v>695</v>
      </c>
      <c r="C143" s="352"/>
      <c r="D143" s="88" t="s">
        <v>181</v>
      </c>
      <c r="E143" s="524">
        <f t="shared" si="4"/>
        <v>1050.7692307692307</v>
      </c>
      <c r="F143" s="524">
        <f t="shared" si="5"/>
        <v>109542.69230769231</v>
      </c>
      <c r="G143" s="524">
        <v>92205</v>
      </c>
      <c r="H143" s="350"/>
      <c r="I143" s="8" t="s">
        <v>685</v>
      </c>
    </row>
    <row r="144" spans="2:9" ht="24.95" customHeight="1">
      <c r="B144" s="417" t="s">
        <v>696</v>
      </c>
      <c r="C144" s="352"/>
      <c r="D144" s="88" t="s">
        <v>181</v>
      </c>
      <c r="E144" s="97">
        <f t="shared" si="4"/>
        <v>1190.7692307692307</v>
      </c>
      <c r="F144" s="97">
        <f t="shared" si="5"/>
        <v>124137.69230769231</v>
      </c>
      <c r="G144" s="97">
        <v>104490</v>
      </c>
      <c r="H144" s="350"/>
      <c r="I144" s="8" t="s">
        <v>685</v>
      </c>
    </row>
    <row r="145" spans="2:9" ht="24.95" customHeight="1">
      <c r="B145" s="417" t="s">
        <v>697</v>
      </c>
      <c r="C145" s="352"/>
      <c r="D145" s="88" t="s">
        <v>181</v>
      </c>
      <c r="E145" s="97">
        <f t="shared" si="4"/>
        <v>1536.1538461538462</v>
      </c>
      <c r="F145" s="97">
        <f t="shared" si="5"/>
        <v>160144.03846153847</v>
      </c>
      <c r="G145" s="97">
        <v>134797.5</v>
      </c>
      <c r="H145" s="350"/>
      <c r="I145" s="8" t="s">
        <v>685</v>
      </c>
    </row>
    <row r="146" spans="2:9" ht="24.95" customHeight="1">
      <c r="B146" s="417" t="s">
        <v>698</v>
      </c>
      <c r="C146" s="352"/>
      <c r="D146" s="88" t="s">
        <v>181</v>
      </c>
      <c r="E146" s="97">
        <f t="shared" si="4"/>
        <v>1286.1538461538462</v>
      </c>
      <c r="F146" s="97">
        <f t="shared" si="5"/>
        <v>134081.53846153847</v>
      </c>
      <c r="G146" s="97">
        <v>112860.00000000001</v>
      </c>
      <c r="H146" s="350"/>
      <c r="I146" s="8" t="s">
        <v>685</v>
      </c>
    </row>
    <row r="147" spans="2:9" ht="24.95" customHeight="1">
      <c r="B147" s="417" t="s">
        <v>699</v>
      </c>
      <c r="C147" s="352"/>
      <c r="D147" s="88" t="s">
        <v>181</v>
      </c>
      <c r="E147" s="97">
        <f t="shared" si="4"/>
        <v>1607.2307692307693</v>
      </c>
      <c r="F147" s="97">
        <f t="shared" si="5"/>
        <v>167553.80769230769</v>
      </c>
      <c r="G147" s="97">
        <v>141034.5</v>
      </c>
      <c r="H147" s="350"/>
      <c r="I147" s="8" t="s">
        <v>685</v>
      </c>
    </row>
    <row r="148" spans="2:9" ht="24.95" customHeight="1">
      <c r="B148" s="417" t="s">
        <v>700</v>
      </c>
      <c r="C148" s="352"/>
      <c r="D148" s="88" t="s">
        <v>181</v>
      </c>
      <c r="E148" s="97">
        <f t="shared" si="4"/>
        <v>1861.0769230769229</v>
      </c>
      <c r="F148" s="97">
        <f t="shared" si="5"/>
        <v>194017.26923076922</v>
      </c>
      <c r="G148" s="97">
        <v>163309.5</v>
      </c>
      <c r="H148" s="350"/>
      <c r="I148" s="8" t="s">
        <v>685</v>
      </c>
    </row>
    <row r="149" spans="2:9" ht="24.95" customHeight="1">
      <c r="B149" s="417" t="s">
        <v>701</v>
      </c>
      <c r="C149" s="352"/>
      <c r="D149" s="88" t="s">
        <v>181</v>
      </c>
      <c r="E149" s="525">
        <f t="shared" si="4"/>
        <v>1733.8461538461538</v>
      </c>
      <c r="F149" s="525">
        <f t="shared" si="5"/>
        <v>180753.46153846153</v>
      </c>
      <c r="G149" s="525">
        <v>152145</v>
      </c>
      <c r="H149" s="350"/>
      <c r="I149" s="8" t="s">
        <v>685</v>
      </c>
    </row>
    <row r="150" spans="2:9" ht="24.95" customHeight="1">
      <c r="B150" s="417" t="s">
        <v>702</v>
      </c>
      <c r="C150" s="352"/>
      <c r="D150" s="88" t="s">
        <v>181</v>
      </c>
      <c r="E150" s="97">
        <f t="shared" si="4"/>
        <v>733.07692307692309</v>
      </c>
      <c r="F150" s="97">
        <f>G150*$D$1/$D$2</f>
        <v>76423.269230769234</v>
      </c>
      <c r="G150" s="97">
        <v>64327.500000000007</v>
      </c>
      <c r="H150" s="350"/>
      <c r="I150" s="8" t="s">
        <v>685</v>
      </c>
    </row>
    <row r="151" spans="2:9" ht="24.95" customHeight="1">
      <c r="B151" s="583" t="e">
        <f>#REF!</f>
        <v>#REF!</v>
      </c>
      <c r="C151" s="352"/>
      <c r="D151" s="88"/>
      <c r="E151" s="97" t="e">
        <f>#REF!</f>
        <v>#REF!</v>
      </c>
      <c r="F151" s="97" t="e">
        <f>E151*$D$1</f>
        <v>#REF!</v>
      </c>
      <c r="G151" s="97"/>
      <c r="H151" s="350"/>
      <c r="I151" s="8"/>
    </row>
    <row r="152" spans="2:9" ht="24.95" customHeight="1">
      <c r="B152" s="583" t="e">
        <f>#REF!</f>
        <v>#REF!</v>
      </c>
      <c r="C152" s="352"/>
      <c r="D152" s="88"/>
      <c r="E152" s="97" t="e">
        <f>#REF!</f>
        <v>#REF!</v>
      </c>
      <c r="F152" s="97" t="e">
        <f t="shared" ref="F152:F171" si="6">E152*$D$1</f>
        <v>#REF!</v>
      </c>
      <c r="G152" s="97"/>
      <c r="H152" s="350"/>
      <c r="I152" s="8"/>
    </row>
    <row r="153" spans="2:9" ht="24.95" customHeight="1">
      <c r="B153" s="583" t="e">
        <f>#REF!</f>
        <v>#REF!</v>
      </c>
      <c r="C153" s="352"/>
      <c r="D153" s="88"/>
      <c r="E153" s="97" t="e">
        <f>#REF!</f>
        <v>#REF!</v>
      </c>
      <c r="F153" s="97" t="e">
        <f t="shared" si="6"/>
        <v>#REF!</v>
      </c>
      <c r="G153" s="97"/>
      <c r="H153" s="350"/>
      <c r="I153" s="8"/>
    </row>
    <row r="154" spans="2:9" ht="24.95" customHeight="1">
      <c r="B154" s="583" t="e">
        <f>#REF!</f>
        <v>#REF!</v>
      </c>
      <c r="C154" s="352"/>
      <c r="D154" s="88"/>
      <c r="E154" s="97" t="e">
        <f>#REF!</f>
        <v>#REF!</v>
      </c>
      <c r="F154" s="97" t="e">
        <f t="shared" si="6"/>
        <v>#REF!</v>
      </c>
      <c r="G154" s="97"/>
      <c r="H154" s="350"/>
      <c r="I154" s="8"/>
    </row>
    <row r="155" spans="2:9" ht="24.95" customHeight="1">
      <c r="B155" s="583" t="e">
        <f>#REF!</f>
        <v>#REF!</v>
      </c>
      <c r="C155" s="352"/>
      <c r="D155" s="88"/>
      <c r="E155" s="97" t="e">
        <f>#REF!</f>
        <v>#REF!</v>
      </c>
      <c r="F155" s="97" t="e">
        <f t="shared" si="6"/>
        <v>#REF!</v>
      </c>
      <c r="G155" s="97"/>
      <c r="H155" s="350"/>
      <c r="I155" s="8"/>
    </row>
    <row r="156" spans="2:9" ht="24.95" customHeight="1">
      <c r="B156" s="583" t="e">
        <f>#REF!</f>
        <v>#REF!</v>
      </c>
      <c r="C156" s="352"/>
      <c r="D156" s="88"/>
      <c r="E156" s="97" t="e">
        <f>#REF!</f>
        <v>#REF!</v>
      </c>
      <c r="F156" s="97" t="e">
        <f t="shared" si="6"/>
        <v>#REF!</v>
      </c>
      <c r="G156" s="97"/>
      <c r="H156" s="350"/>
      <c r="I156" s="8"/>
    </row>
    <row r="157" spans="2:9" ht="24.95" customHeight="1">
      <c r="B157" s="583" t="e">
        <f>#REF!</f>
        <v>#REF!</v>
      </c>
      <c r="C157" s="352"/>
      <c r="D157" s="88"/>
      <c r="E157" s="97" t="e">
        <f>#REF!</f>
        <v>#REF!</v>
      </c>
      <c r="F157" s="97" t="e">
        <f t="shared" si="6"/>
        <v>#REF!</v>
      </c>
      <c r="G157" s="97"/>
      <c r="H157" s="350"/>
      <c r="I157" s="8"/>
    </row>
    <row r="158" spans="2:9" ht="24.95" customHeight="1">
      <c r="B158" s="583" t="e">
        <f>#REF!</f>
        <v>#REF!</v>
      </c>
      <c r="C158" s="352"/>
      <c r="D158" s="88"/>
      <c r="E158" s="97" t="e">
        <f>#REF!</f>
        <v>#REF!</v>
      </c>
      <c r="F158" s="97"/>
      <c r="G158" s="97"/>
      <c r="H158" s="350"/>
      <c r="I158" s="8"/>
    </row>
    <row r="159" spans="2:9" ht="24.95" customHeight="1">
      <c r="B159" s="583" t="e">
        <f>#REF!</f>
        <v>#REF!</v>
      </c>
      <c r="C159" s="352"/>
      <c r="D159" s="88"/>
      <c r="E159" s="97" t="e">
        <f>#REF!</f>
        <v>#REF!</v>
      </c>
      <c r="F159" s="97" t="e">
        <f t="shared" si="6"/>
        <v>#REF!</v>
      </c>
      <c r="G159" s="97"/>
      <c r="H159" s="350"/>
      <c r="I159" s="8"/>
    </row>
    <row r="160" spans="2:9" ht="24.95" customHeight="1">
      <c r="B160" s="583" t="e">
        <f>#REF!</f>
        <v>#REF!</v>
      </c>
      <c r="C160" s="352"/>
      <c r="D160" s="88"/>
      <c r="E160" s="97" t="e">
        <f>#REF!</f>
        <v>#REF!</v>
      </c>
      <c r="F160" s="97" t="e">
        <f t="shared" si="6"/>
        <v>#REF!</v>
      </c>
      <c r="G160" s="97"/>
      <c r="H160" s="350"/>
      <c r="I160" s="8"/>
    </row>
    <row r="161" spans="2:9" ht="24.95" customHeight="1">
      <c r="B161" s="583" t="e">
        <f>#REF!</f>
        <v>#REF!</v>
      </c>
      <c r="C161" s="352"/>
      <c r="D161" s="88"/>
      <c r="E161" s="97" t="e">
        <f>#REF!</f>
        <v>#REF!</v>
      </c>
      <c r="F161" s="97" t="e">
        <f t="shared" si="6"/>
        <v>#REF!</v>
      </c>
      <c r="G161" s="97"/>
      <c r="H161" s="350"/>
      <c r="I161" s="8"/>
    </row>
    <row r="162" spans="2:9" ht="24.95" customHeight="1">
      <c r="B162" s="583" t="e">
        <f>#REF!</f>
        <v>#REF!</v>
      </c>
      <c r="C162" s="352"/>
      <c r="D162" s="88"/>
      <c r="E162" s="97" t="e">
        <f>#REF!</f>
        <v>#REF!</v>
      </c>
      <c r="F162" s="97" t="e">
        <f t="shared" si="6"/>
        <v>#REF!</v>
      </c>
      <c r="G162" s="97"/>
      <c r="H162" s="350"/>
      <c r="I162" s="8"/>
    </row>
    <row r="163" spans="2:9" ht="24.95" customHeight="1">
      <c r="B163" s="583" t="e">
        <f>#REF!</f>
        <v>#REF!</v>
      </c>
      <c r="C163" s="352"/>
      <c r="D163" s="88"/>
      <c r="E163" s="97" t="e">
        <f>#REF!</f>
        <v>#REF!</v>
      </c>
      <c r="F163" s="97" t="e">
        <f t="shared" si="6"/>
        <v>#REF!</v>
      </c>
      <c r="G163" s="97"/>
      <c r="H163" s="350"/>
      <c r="I163" s="8"/>
    </row>
    <row r="164" spans="2:9" ht="24.95" customHeight="1">
      <c r="B164" s="583" t="e">
        <f>#REF!</f>
        <v>#REF!</v>
      </c>
      <c r="C164" s="352"/>
      <c r="D164" s="88"/>
      <c r="E164" s="97" t="e">
        <f>#REF!</f>
        <v>#REF!</v>
      </c>
      <c r="F164" s="97" t="e">
        <f t="shared" si="6"/>
        <v>#REF!</v>
      </c>
      <c r="G164" s="97"/>
      <c r="H164" s="350"/>
      <c r="I164" s="8"/>
    </row>
    <row r="165" spans="2:9" ht="24.95" customHeight="1">
      <c r="B165" s="583" t="e">
        <f>#REF!</f>
        <v>#REF!</v>
      </c>
      <c r="C165" s="352"/>
      <c r="D165" s="88"/>
      <c r="E165" s="97" t="e">
        <f>#REF!</f>
        <v>#REF!</v>
      </c>
      <c r="F165" s="97" t="e">
        <f t="shared" si="6"/>
        <v>#REF!</v>
      </c>
      <c r="G165" s="97"/>
      <c r="H165" s="350"/>
      <c r="I165" s="8"/>
    </row>
    <row r="166" spans="2:9" ht="24.95" customHeight="1">
      <c r="B166" s="583" t="e">
        <f>#REF!</f>
        <v>#REF!</v>
      </c>
      <c r="C166" s="352"/>
      <c r="D166" s="88"/>
      <c r="E166" s="97" t="e">
        <f>#REF!</f>
        <v>#REF!</v>
      </c>
      <c r="F166" s="97" t="e">
        <f t="shared" si="6"/>
        <v>#REF!</v>
      </c>
      <c r="G166" s="97"/>
      <c r="H166" s="350"/>
      <c r="I166" s="8"/>
    </row>
    <row r="167" spans="2:9" ht="24.95" customHeight="1">
      <c r="B167" s="583" t="e">
        <f>#REF!</f>
        <v>#REF!</v>
      </c>
      <c r="C167" s="352"/>
      <c r="D167" s="88"/>
      <c r="E167" s="97" t="e">
        <f>#REF!</f>
        <v>#REF!</v>
      </c>
      <c r="F167" s="97" t="e">
        <f t="shared" si="6"/>
        <v>#REF!</v>
      </c>
      <c r="G167" s="97"/>
      <c r="H167" s="350"/>
      <c r="I167" s="8"/>
    </row>
    <row r="168" spans="2:9" ht="24.95" customHeight="1">
      <c r="B168" s="583" t="e">
        <f>#REF!</f>
        <v>#REF!</v>
      </c>
      <c r="C168" s="352"/>
      <c r="D168" s="88"/>
      <c r="E168" s="97" t="e">
        <f>#REF!</f>
        <v>#REF!</v>
      </c>
      <c r="F168" s="97" t="e">
        <f t="shared" si="6"/>
        <v>#REF!</v>
      </c>
      <c r="G168" s="97"/>
      <c r="H168" s="350"/>
      <c r="I168" s="8"/>
    </row>
    <row r="169" spans="2:9" ht="24.95" customHeight="1">
      <c r="B169" s="583" t="e">
        <f>#REF!</f>
        <v>#REF!</v>
      </c>
      <c r="C169" s="352"/>
      <c r="D169" s="88"/>
      <c r="E169" s="97" t="e">
        <f>#REF!</f>
        <v>#REF!</v>
      </c>
      <c r="F169" s="97" t="e">
        <f t="shared" si="6"/>
        <v>#REF!</v>
      </c>
      <c r="G169" s="97"/>
      <c r="H169" s="350"/>
      <c r="I169" s="8"/>
    </row>
    <row r="170" spans="2:9" ht="24.95" customHeight="1">
      <c r="B170" s="583" t="e">
        <f>#REF!</f>
        <v>#REF!</v>
      </c>
      <c r="C170" s="352"/>
      <c r="D170" s="88" t="s">
        <v>181</v>
      </c>
      <c r="E170" s="97" t="e">
        <f>#REF!</f>
        <v>#REF!</v>
      </c>
      <c r="F170" s="97" t="e">
        <f t="shared" si="6"/>
        <v>#REF!</v>
      </c>
      <c r="G170" s="97"/>
      <c r="H170" s="351"/>
    </row>
    <row r="171" spans="2:9" ht="24.95" customHeight="1">
      <c r="B171" s="583" t="e">
        <f>#REF!</f>
        <v>#REF!</v>
      </c>
      <c r="C171" s="352"/>
      <c r="D171" s="88" t="s">
        <v>181</v>
      </c>
      <c r="E171" s="97" t="e">
        <f>#REF!</f>
        <v>#REF!</v>
      </c>
      <c r="F171" s="97" t="e">
        <f t="shared" si="6"/>
        <v>#REF!</v>
      </c>
      <c r="G171" s="525"/>
      <c r="H171" s="351"/>
    </row>
    <row r="172" spans="2:9" ht="20.100000000000001" customHeight="1">
      <c r="B172" s="489" t="s">
        <v>103</v>
      </c>
      <c r="C172" s="487"/>
      <c r="D172" s="487"/>
      <c r="E172" s="523">
        <f t="shared" si="4"/>
        <v>0</v>
      </c>
      <c r="F172" s="523">
        <f t="shared" si="5"/>
        <v>0</v>
      </c>
      <c r="G172" s="523"/>
    </row>
    <row r="173" spans="2:9" ht="20.100000000000001" customHeight="1">
      <c r="B173" s="32" t="s">
        <v>682</v>
      </c>
      <c r="C173" s="32"/>
      <c r="D173" s="88" t="s">
        <v>181</v>
      </c>
      <c r="E173" s="522">
        <f t="shared" si="4"/>
        <v>1035</v>
      </c>
      <c r="F173" s="522">
        <f t="shared" si="5"/>
        <v>107898.75</v>
      </c>
      <c r="G173" s="522">
        <v>90821.25</v>
      </c>
    </row>
    <row r="174" spans="2:9" ht="20.100000000000001" customHeight="1">
      <c r="B174" s="32" t="s">
        <v>683</v>
      </c>
      <c r="C174" s="32"/>
      <c r="D174" s="88" t="s">
        <v>181</v>
      </c>
      <c r="E174" s="522">
        <f t="shared" si="4"/>
        <v>1473</v>
      </c>
      <c r="F174" s="522">
        <f t="shared" si="5"/>
        <v>153560.25</v>
      </c>
      <c r="G174" s="522">
        <v>129255.75</v>
      </c>
    </row>
    <row r="175" spans="2:9" ht="20.100000000000001" customHeight="1">
      <c r="B175" s="121" t="s">
        <v>397</v>
      </c>
      <c r="C175" s="32"/>
      <c r="D175" s="88"/>
      <c r="E175" s="522">
        <f t="shared" si="4"/>
        <v>1112</v>
      </c>
      <c r="F175" s="522">
        <f t="shared" si="5"/>
        <v>115926</v>
      </c>
      <c r="G175" s="522">
        <v>97578</v>
      </c>
    </row>
    <row r="176" spans="2:9" ht="20.100000000000001" customHeight="1">
      <c r="B176" s="32" t="s">
        <v>377</v>
      </c>
      <c r="C176" s="32"/>
      <c r="D176" s="88" t="s">
        <v>181</v>
      </c>
      <c r="E176" s="522">
        <f t="shared" si="4"/>
        <v>2320</v>
      </c>
      <c r="F176" s="522">
        <f t="shared" si="5"/>
        <v>241860</v>
      </c>
      <c r="G176" s="522">
        <v>203580</v>
      </c>
    </row>
    <row r="177" spans="2:7" ht="20.100000000000001" customHeight="1">
      <c r="B177" s="32" t="s">
        <v>207</v>
      </c>
      <c r="C177" s="32"/>
      <c r="D177" s="88" t="s">
        <v>181</v>
      </c>
      <c r="E177" s="522">
        <f t="shared" si="4"/>
        <v>984</v>
      </c>
      <c r="F177" s="522">
        <f t="shared" si="5"/>
        <v>102582</v>
      </c>
      <c r="G177" s="522">
        <v>86346</v>
      </c>
    </row>
    <row r="178" spans="2:7" ht="20.100000000000001" customHeight="1">
      <c r="B178" s="32" t="s">
        <v>208</v>
      </c>
      <c r="C178" s="32"/>
      <c r="D178" s="88" t="s">
        <v>181</v>
      </c>
      <c r="E178" s="522">
        <f t="shared" si="4"/>
        <v>1224</v>
      </c>
      <c r="F178" s="522">
        <f t="shared" si="5"/>
        <v>127602</v>
      </c>
      <c r="G178" s="522">
        <v>107406</v>
      </c>
    </row>
    <row r="179" spans="2:7" ht="20.100000000000001" customHeight="1">
      <c r="B179" s="121" t="s">
        <v>398</v>
      </c>
      <c r="C179" s="32"/>
      <c r="D179" s="88" t="s">
        <v>181</v>
      </c>
      <c r="E179" s="522">
        <f t="shared" si="4"/>
        <v>728</v>
      </c>
      <c r="F179" s="522">
        <f t="shared" si="5"/>
        <v>75894</v>
      </c>
      <c r="G179" s="522">
        <v>63882</v>
      </c>
    </row>
    <row r="180" spans="2:7" ht="20.100000000000001" customHeight="1">
      <c r="B180" s="32" t="s">
        <v>209</v>
      </c>
      <c r="C180" s="32"/>
      <c r="D180" s="88" t="s">
        <v>181</v>
      </c>
      <c r="E180" s="522">
        <f t="shared" si="4"/>
        <v>1414</v>
      </c>
      <c r="F180" s="522">
        <f t="shared" si="5"/>
        <v>147409.5</v>
      </c>
      <c r="G180" s="522">
        <v>124078.5</v>
      </c>
    </row>
    <row r="181" spans="2:7" ht="20.100000000000001" customHeight="1">
      <c r="B181" s="32" t="s">
        <v>210</v>
      </c>
      <c r="C181" s="32"/>
      <c r="D181" s="88" t="s">
        <v>181</v>
      </c>
      <c r="E181" s="97">
        <f t="shared" si="4"/>
        <v>167.52136752136749</v>
      </c>
      <c r="F181" s="97">
        <f t="shared" si="5"/>
        <v>17464.102564102563</v>
      </c>
      <c r="G181" s="97">
        <v>14700</v>
      </c>
    </row>
    <row r="182" spans="2:7" ht="20.100000000000001" customHeight="1">
      <c r="B182" s="486" t="s">
        <v>220</v>
      </c>
      <c r="C182" s="487"/>
      <c r="D182" s="487"/>
      <c r="E182" s="523">
        <f t="shared" si="4"/>
        <v>0</v>
      </c>
      <c r="F182" s="523">
        <f t="shared" si="5"/>
        <v>0</v>
      </c>
      <c r="G182" s="523"/>
    </row>
    <row r="183" spans="2:7" ht="20.100000000000001" customHeight="1">
      <c r="B183" s="32" t="s">
        <v>11</v>
      </c>
      <c r="C183" s="57" t="s">
        <v>10</v>
      </c>
      <c r="D183" s="57" t="s">
        <v>9</v>
      </c>
      <c r="E183" s="522">
        <f t="shared" si="4"/>
        <v>3.64</v>
      </c>
      <c r="F183" s="522">
        <f t="shared" si="5"/>
        <v>379.47</v>
      </c>
      <c r="G183" s="522">
        <v>319.41000000000003</v>
      </c>
    </row>
    <row r="184" spans="2:7" ht="20.100000000000001" customHeight="1">
      <c r="B184" s="32" t="s">
        <v>13</v>
      </c>
      <c r="C184" s="57" t="s">
        <v>12</v>
      </c>
      <c r="D184" s="57" t="s">
        <v>9</v>
      </c>
      <c r="E184" s="522">
        <f t="shared" si="4"/>
        <v>5.9</v>
      </c>
      <c r="F184" s="522">
        <f t="shared" si="5"/>
        <v>615.07500000000005</v>
      </c>
      <c r="G184" s="522">
        <v>517.72500000000002</v>
      </c>
    </row>
    <row r="185" spans="2:7" ht="20.100000000000001" customHeight="1">
      <c r="B185" s="32" t="s">
        <v>15</v>
      </c>
      <c r="C185" s="57" t="s">
        <v>14</v>
      </c>
      <c r="D185" s="57" t="s">
        <v>9</v>
      </c>
      <c r="E185" s="522">
        <f t="shared" si="4"/>
        <v>6.1400000000000006</v>
      </c>
      <c r="F185" s="522">
        <f t="shared" si="5"/>
        <v>640.09500000000003</v>
      </c>
      <c r="G185" s="522">
        <v>538.78499999999997</v>
      </c>
    </row>
    <row r="186" spans="2:7" ht="20.100000000000001" customHeight="1">
      <c r="B186" s="32" t="s">
        <v>4</v>
      </c>
      <c r="C186" s="57" t="s">
        <v>16</v>
      </c>
      <c r="D186" s="88" t="s">
        <v>181</v>
      </c>
      <c r="E186" s="522">
        <f t="shared" si="4"/>
        <v>1.7100000000000002</v>
      </c>
      <c r="F186" s="522">
        <f t="shared" si="5"/>
        <v>178.26750000000001</v>
      </c>
      <c r="G186" s="522">
        <v>150.05250000000001</v>
      </c>
    </row>
    <row r="187" spans="2:7" ht="20.100000000000001" customHeight="1">
      <c r="B187" s="32" t="s">
        <v>18</v>
      </c>
      <c r="C187" s="57" t="s">
        <v>17</v>
      </c>
      <c r="D187" s="88" t="s">
        <v>181</v>
      </c>
      <c r="E187" s="522">
        <f t="shared" si="4"/>
        <v>1.9499999999999997</v>
      </c>
      <c r="F187" s="522">
        <f t="shared" si="5"/>
        <v>203.28749999999997</v>
      </c>
      <c r="G187" s="522">
        <v>171.11249999999998</v>
      </c>
    </row>
    <row r="188" spans="2:7" ht="20.100000000000001" customHeight="1">
      <c r="B188" s="32" t="s">
        <v>20</v>
      </c>
      <c r="C188" s="57" t="s">
        <v>19</v>
      </c>
      <c r="D188" s="88" t="s">
        <v>181</v>
      </c>
      <c r="E188" s="522">
        <f t="shared" si="4"/>
        <v>2.9200000000000004</v>
      </c>
      <c r="F188" s="522">
        <f t="shared" si="5"/>
        <v>304.41000000000003</v>
      </c>
      <c r="G188" s="522">
        <v>256.23</v>
      </c>
    </row>
    <row r="189" spans="2:7" ht="20.100000000000001" customHeight="1">
      <c r="B189" s="32" t="s">
        <v>5</v>
      </c>
      <c r="C189" s="57" t="s">
        <v>21</v>
      </c>
      <c r="D189" s="57" t="s">
        <v>22</v>
      </c>
      <c r="E189" s="522">
        <f t="shared" si="4"/>
        <v>3.6499999999999995</v>
      </c>
      <c r="F189" s="522">
        <f t="shared" si="5"/>
        <v>380.51249999999993</v>
      </c>
      <c r="G189" s="522">
        <v>320.28749999999997</v>
      </c>
    </row>
    <row r="190" spans="2:7" ht="20.100000000000001" customHeight="1">
      <c r="B190" s="32" t="s">
        <v>24</v>
      </c>
      <c r="C190" s="57" t="s">
        <v>23</v>
      </c>
      <c r="D190" s="57" t="s">
        <v>22</v>
      </c>
      <c r="E190" s="522">
        <f t="shared" si="4"/>
        <v>5.49</v>
      </c>
      <c r="F190" s="522">
        <f t="shared" si="5"/>
        <v>572.33249999999998</v>
      </c>
      <c r="G190" s="522">
        <v>481.7475</v>
      </c>
    </row>
    <row r="191" spans="2:7" ht="20.100000000000001" customHeight="1">
      <c r="B191" s="32" t="s">
        <v>26</v>
      </c>
      <c r="C191" s="57" t="s">
        <v>25</v>
      </c>
      <c r="D191" s="57" t="s">
        <v>22</v>
      </c>
      <c r="E191" s="522">
        <f t="shared" si="4"/>
        <v>7.53</v>
      </c>
      <c r="F191" s="522">
        <f t="shared" si="5"/>
        <v>785.00250000000005</v>
      </c>
      <c r="G191" s="522">
        <v>660.75750000000005</v>
      </c>
    </row>
    <row r="192" spans="2:7" ht="20.100000000000001" customHeight="1">
      <c r="B192" s="32" t="s">
        <v>28</v>
      </c>
      <c r="C192" s="57" t="s">
        <v>27</v>
      </c>
      <c r="D192" s="57" t="s">
        <v>181</v>
      </c>
      <c r="E192" s="522">
        <f t="shared" si="4"/>
        <v>5.83</v>
      </c>
      <c r="F192" s="522">
        <f t="shared" si="5"/>
        <v>607.77750000000003</v>
      </c>
      <c r="G192" s="522">
        <v>511.58249999999998</v>
      </c>
    </row>
    <row r="193" spans="2:7" ht="20.100000000000001" customHeight="1">
      <c r="B193" s="32" t="s">
        <v>30</v>
      </c>
      <c r="C193" s="57" t="s">
        <v>29</v>
      </c>
      <c r="D193" s="57" t="s">
        <v>181</v>
      </c>
      <c r="E193" s="522">
        <f t="shared" si="4"/>
        <v>13.56</v>
      </c>
      <c r="F193" s="522">
        <f t="shared" si="5"/>
        <v>1413.63</v>
      </c>
      <c r="G193" s="522">
        <v>1189.8900000000001</v>
      </c>
    </row>
    <row r="194" spans="2:7" ht="20.100000000000001" customHeight="1">
      <c r="B194" s="32" t="s">
        <v>32</v>
      </c>
      <c r="C194" s="57" t="s">
        <v>31</v>
      </c>
      <c r="D194" s="57" t="s">
        <v>181</v>
      </c>
      <c r="E194" s="522">
        <f t="shared" si="4"/>
        <v>12.63</v>
      </c>
      <c r="F194" s="522">
        <f t="shared" si="5"/>
        <v>1316.6775</v>
      </c>
      <c r="G194" s="522">
        <v>1108.2825</v>
      </c>
    </row>
    <row r="195" spans="2:7" ht="20.100000000000001" customHeight="1">
      <c r="B195" s="32" t="s">
        <v>34</v>
      </c>
      <c r="C195" s="57" t="s">
        <v>33</v>
      </c>
      <c r="D195" s="57" t="s">
        <v>181</v>
      </c>
      <c r="E195" s="522">
        <f t="shared" si="4"/>
        <v>25.302000000000003</v>
      </c>
      <c r="F195" s="522">
        <f t="shared" si="5"/>
        <v>2637.7335000000003</v>
      </c>
      <c r="G195" s="522">
        <v>2220.2505000000001</v>
      </c>
    </row>
    <row r="196" spans="2:7" ht="20.100000000000001" customHeight="1">
      <c r="B196" s="32" t="s">
        <v>36</v>
      </c>
      <c r="C196" s="57" t="s">
        <v>35</v>
      </c>
      <c r="D196" s="57" t="s">
        <v>181</v>
      </c>
      <c r="E196" s="522">
        <f t="shared" si="4"/>
        <v>5.2</v>
      </c>
      <c r="F196" s="522">
        <f t="shared" si="5"/>
        <v>542.1</v>
      </c>
      <c r="G196" s="522">
        <v>456.3</v>
      </c>
    </row>
    <row r="197" spans="2:7" ht="20.100000000000001" customHeight="1">
      <c r="B197" s="32" t="s">
        <v>38</v>
      </c>
      <c r="C197" s="57" t="s">
        <v>37</v>
      </c>
      <c r="D197" s="57" t="s">
        <v>181</v>
      </c>
      <c r="E197" s="522">
        <f t="shared" si="4"/>
        <v>6.22</v>
      </c>
      <c r="F197" s="522">
        <f t="shared" si="5"/>
        <v>648.43499999999995</v>
      </c>
      <c r="G197" s="522">
        <v>545.80499999999995</v>
      </c>
    </row>
    <row r="198" spans="2:7" ht="20.100000000000001" customHeight="1">
      <c r="B198" s="32" t="s">
        <v>40</v>
      </c>
      <c r="C198" s="57" t="s">
        <v>39</v>
      </c>
      <c r="D198" s="57" t="s">
        <v>181</v>
      </c>
      <c r="E198" s="522">
        <f t="shared" si="4"/>
        <v>8.7899999999999974</v>
      </c>
      <c r="F198" s="522">
        <f t="shared" si="5"/>
        <v>916.35749999999973</v>
      </c>
      <c r="G198" s="522">
        <v>771.32249999999988</v>
      </c>
    </row>
    <row r="199" spans="2:7" ht="20.100000000000001" customHeight="1">
      <c r="B199" s="32" t="s">
        <v>42</v>
      </c>
      <c r="C199" s="57" t="s">
        <v>41</v>
      </c>
      <c r="D199" s="57" t="s">
        <v>181</v>
      </c>
      <c r="E199" s="522">
        <f t="shared" si="4"/>
        <v>5.97</v>
      </c>
      <c r="F199" s="522">
        <f t="shared" si="5"/>
        <v>622.37249999999995</v>
      </c>
      <c r="G199" s="522">
        <v>523.86749999999995</v>
      </c>
    </row>
    <row r="200" spans="2:7" ht="20.100000000000001" customHeight="1">
      <c r="B200" s="32" t="s">
        <v>44</v>
      </c>
      <c r="C200" s="57" t="s">
        <v>43</v>
      </c>
      <c r="D200" s="57" t="s">
        <v>181</v>
      </c>
      <c r="E200" s="522">
        <f t="shared" si="4"/>
        <v>7.04</v>
      </c>
      <c r="F200" s="522">
        <f t="shared" si="5"/>
        <v>733.92</v>
      </c>
      <c r="G200" s="522">
        <v>617.76</v>
      </c>
    </row>
    <row r="201" spans="2:7" ht="20.100000000000001" customHeight="1">
      <c r="B201" s="32" t="s">
        <v>2</v>
      </c>
      <c r="C201" s="57" t="s">
        <v>45</v>
      </c>
      <c r="D201" s="57" t="s">
        <v>181</v>
      </c>
      <c r="E201" s="522">
        <f t="shared" si="4"/>
        <v>11.34</v>
      </c>
      <c r="F201" s="522">
        <f t="shared" si="5"/>
        <v>1182.1949999999999</v>
      </c>
      <c r="G201" s="522">
        <v>995.08500000000004</v>
      </c>
    </row>
    <row r="202" spans="2:7" ht="20.100000000000001" customHeight="1">
      <c r="B202" s="32" t="s">
        <v>47</v>
      </c>
      <c r="C202" s="57" t="s">
        <v>46</v>
      </c>
      <c r="D202" s="57" t="s">
        <v>181</v>
      </c>
      <c r="E202" s="522">
        <f t="shared" si="4"/>
        <v>14.859999999999998</v>
      </c>
      <c r="F202" s="522">
        <f t="shared" si="5"/>
        <v>1549.1549999999997</v>
      </c>
      <c r="G202" s="522">
        <v>1303.9649999999999</v>
      </c>
    </row>
    <row r="203" spans="2:7" ht="20.100000000000001" customHeight="1">
      <c r="B203" s="32" t="s">
        <v>49</v>
      </c>
      <c r="C203" s="57" t="s">
        <v>48</v>
      </c>
      <c r="D203" s="57" t="s">
        <v>181</v>
      </c>
      <c r="E203" s="522">
        <f t="shared" si="4"/>
        <v>12.34</v>
      </c>
      <c r="F203" s="522">
        <f t="shared" si="5"/>
        <v>1286.4449999999999</v>
      </c>
      <c r="G203" s="522">
        <v>1082.835</v>
      </c>
    </row>
    <row r="204" spans="2:7" ht="20.100000000000001" customHeight="1">
      <c r="B204" s="32" t="s">
        <v>51</v>
      </c>
      <c r="C204" s="57" t="s">
        <v>50</v>
      </c>
      <c r="D204" s="57" t="s">
        <v>181</v>
      </c>
      <c r="E204" s="522">
        <f t="shared" si="4"/>
        <v>16.18</v>
      </c>
      <c r="F204" s="522">
        <f t="shared" si="5"/>
        <v>1686.7650000000001</v>
      </c>
      <c r="G204" s="522">
        <v>1419.7950000000001</v>
      </c>
    </row>
    <row r="205" spans="2:7" ht="20.100000000000001" customHeight="1">
      <c r="B205" s="32" t="s">
        <v>53</v>
      </c>
      <c r="C205" s="57" t="s">
        <v>52</v>
      </c>
      <c r="D205" s="57" t="s">
        <v>181</v>
      </c>
      <c r="E205" s="522">
        <f t="shared" si="4"/>
        <v>18.46</v>
      </c>
      <c r="F205" s="522">
        <f t="shared" si="5"/>
        <v>1924.4549999999999</v>
      </c>
      <c r="G205" s="522">
        <v>1619.865</v>
      </c>
    </row>
    <row r="206" spans="2:7" ht="20.100000000000001" customHeight="1">
      <c r="B206" s="32" t="s">
        <v>1</v>
      </c>
      <c r="C206" s="57" t="s">
        <v>54</v>
      </c>
      <c r="D206" s="57" t="s">
        <v>181</v>
      </c>
      <c r="E206" s="522">
        <f t="shared" si="4"/>
        <v>7.1400000000000006</v>
      </c>
      <c r="F206" s="522">
        <f t="shared" si="5"/>
        <v>744.34500000000003</v>
      </c>
      <c r="G206" s="522">
        <v>626.53499999999997</v>
      </c>
    </row>
    <row r="207" spans="2:7" ht="20.100000000000001" customHeight="1">
      <c r="B207" s="32" t="s">
        <v>56</v>
      </c>
      <c r="C207" s="57" t="s">
        <v>55</v>
      </c>
      <c r="D207" s="57" t="s">
        <v>181</v>
      </c>
      <c r="E207" s="522">
        <f t="shared" si="4"/>
        <v>9.92</v>
      </c>
      <c r="F207" s="522">
        <f t="shared" si="5"/>
        <v>1034.1600000000001</v>
      </c>
      <c r="G207" s="522">
        <v>870.48</v>
      </c>
    </row>
    <row r="208" spans="2:7" ht="20.100000000000001" customHeight="1">
      <c r="B208" s="32" t="s">
        <v>58</v>
      </c>
      <c r="C208" s="57" t="s">
        <v>57</v>
      </c>
      <c r="D208" s="57" t="s">
        <v>181</v>
      </c>
      <c r="E208" s="522">
        <f t="shared" si="4"/>
        <v>11.38</v>
      </c>
      <c r="F208" s="522">
        <f t="shared" si="5"/>
        <v>1186.365</v>
      </c>
      <c r="G208" s="522">
        <v>998.59500000000003</v>
      </c>
    </row>
    <row r="209" spans="2:8" ht="20.100000000000001" customHeight="1">
      <c r="B209" s="32" t="s">
        <v>60</v>
      </c>
      <c r="C209" s="57" t="s">
        <v>59</v>
      </c>
      <c r="D209" s="57" t="s">
        <v>181</v>
      </c>
      <c r="E209" s="522">
        <f t="shared" si="4"/>
        <v>13.21</v>
      </c>
      <c r="F209" s="522">
        <f t="shared" si="5"/>
        <v>1377.1425000000002</v>
      </c>
      <c r="G209" s="522">
        <v>1159.1775</v>
      </c>
    </row>
    <row r="210" spans="2:8" ht="20.100000000000001" customHeight="1">
      <c r="B210" s="32" t="s">
        <v>62</v>
      </c>
      <c r="C210" s="57" t="s">
        <v>61</v>
      </c>
      <c r="D210" s="57" t="s">
        <v>181</v>
      </c>
      <c r="E210" s="522">
        <f t="shared" si="4"/>
        <v>13.12</v>
      </c>
      <c r="F210" s="522">
        <f t="shared" si="5"/>
        <v>1367.76</v>
      </c>
      <c r="G210" s="522">
        <v>1151.28</v>
      </c>
    </row>
    <row r="211" spans="2:8" ht="20.100000000000001" customHeight="1">
      <c r="B211" s="32" t="s">
        <v>64</v>
      </c>
      <c r="C211" s="57" t="s">
        <v>63</v>
      </c>
      <c r="D211" s="57" t="s">
        <v>181</v>
      </c>
      <c r="E211" s="522">
        <f t="shared" si="4"/>
        <v>2.1400000000000006</v>
      </c>
      <c r="F211" s="522">
        <f t="shared" si="5"/>
        <v>223.09500000000006</v>
      </c>
      <c r="G211" s="522">
        <v>187.78500000000003</v>
      </c>
    </row>
    <row r="212" spans="2:8" ht="20.100000000000001" customHeight="1">
      <c r="B212" s="32" t="s">
        <v>1659</v>
      </c>
      <c r="C212" s="57" t="s">
        <v>1658</v>
      </c>
      <c r="D212" s="57" t="s">
        <v>181</v>
      </c>
      <c r="E212" s="522">
        <f t="shared" si="4"/>
        <v>15</v>
      </c>
      <c r="F212" s="522">
        <f t="shared" si="5"/>
        <v>1563.75</v>
      </c>
      <c r="G212" s="522">
        <v>1316.25</v>
      </c>
    </row>
    <row r="213" spans="2:8" ht="20.100000000000001" customHeight="1">
      <c r="B213" s="32" t="s">
        <v>66</v>
      </c>
      <c r="C213" s="57" t="s">
        <v>65</v>
      </c>
      <c r="D213" s="57" t="s">
        <v>181</v>
      </c>
      <c r="E213" s="522">
        <f t="shared" si="4"/>
        <v>3.64</v>
      </c>
      <c r="F213" s="522">
        <f t="shared" si="5"/>
        <v>379.47</v>
      </c>
      <c r="G213" s="522">
        <v>319.41000000000003</v>
      </c>
    </row>
    <row r="214" spans="2:8" ht="20.100000000000001" customHeight="1">
      <c r="B214" s="32" t="s">
        <v>68</v>
      </c>
      <c r="C214" s="57" t="s">
        <v>67</v>
      </c>
      <c r="D214" s="57" t="s">
        <v>181</v>
      </c>
      <c r="E214" s="522">
        <f t="shared" si="4"/>
        <v>20.12</v>
      </c>
      <c r="F214" s="522">
        <f t="shared" si="5"/>
        <v>2097.5100000000002</v>
      </c>
      <c r="G214" s="522">
        <v>1765.5300000000002</v>
      </c>
    </row>
    <row r="215" spans="2:8" ht="20.100000000000001" customHeight="1">
      <c r="B215" s="32" t="s">
        <v>70</v>
      </c>
      <c r="C215" s="57" t="s">
        <v>69</v>
      </c>
      <c r="D215" s="57" t="s">
        <v>181</v>
      </c>
      <c r="E215" s="522">
        <f t="shared" si="4"/>
        <v>25.460000000000004</v>
      </c>
      <c r="F215" s="522">
        <f t="shared" si="5"/>
        <v>2654.2050000000004</v>
      </c>
      <c r="G215" s="522">
        <v>2234.1150000000002</v>
      </c>
    </row>
    <row r="216" spans="2:8" ht="20.100000000000001" customHeight="1">
      <c r="B216" s="91" t="s">
        <v>72</v>
      </c>
      <c r="C216" s="209" t="s">
        <v>71</v>
      </c>
      <c r="D216" s="209" t="s">
        <v>181</v>
      </c>
      <c r="E216" s="522">
        <f t="shared" si="4"/>
        <v>34.629999999999995</v>
      </c>
      <c r="F216" s="522">
        <f t="shared" si="5"/>
        <v>3610.1774999999998</v>
      </c>
      <c r="G216" s="522">
        <v>3038.7825000000003</v>
      </c>
      <c r="H216" s="210"/>
    </row>
    <row r="217" spans="2:8" ht="20.100000000000001" customHeight="1">
      <c r="B217" s="91" t="s">
        <v>74</v>
      </c>
      <c r="C217" s="209" t="s">
        <v>73</v>
      </c>
      <c r="D217" s="209" t="s">
        <v>181</v>
      </c>
      <c r="E217" s="522">
        <f t="shared" si="4"/>
        <v>15.69</v>
      </c>
      <c r="F217" s="522">
        <f t="shared" si="5"/>
        <v>1635.6824999999999</v>
      </c>
      <c r="G217" s="522">
        <v>1376.7974999999999</v>
      </c>
      <c r="H217" s="210"/>
    </row>
    <row r="218" spans="2:8" ht="20.100000000000001" customHeight="1">
      <c r="B218" s="91" t="s">
        <v>3</v>
      </c>
      <c r="C218" s="209" t="s">
        <v>75</v>
      </c>
      <c r="D218" s="209" t="s">
        <v>181</v>
      </c>
      <c r="E218" s="522">
        <f t="shared" si="4"/>
        <v>10.45</v>
      </c>
      <c r="F218" s="522">
        <f t="shared" si="5"/>
        <v>1089.4124999999999</v>
      </c>
      <c r="G218" s="522">
        <v>916.98749999999995</v>
      </c>
      <c r="H218" s="210"/>
    </row>
    <row r="219" spans="2:8" ht="20.100000000000001" customHeight="1">
      <c r="B219" s="91" t="s">
        <v>77</v>
      </c>
      <c r="C219" s="209" t="s">
        <v>76</v>
      </c>
      <c r="D219" s="209" t="s">
        <v>181</v>
      </c>
      <c r="E219" s="522">
        <f t="shared" ref="E219:E282" si="7">F219/$D$1</f>
        <v>12.969999999999999</v>
      </c>
      <c r="F219" s="522">
        <f t="shared" ref="F219:F282" si="8">G219*$D$1/$D$2</f>
        <v>1352.1224999999999</v>
      </c>
      <c r="G219" s="522">
        <v>1138.1175000000001</v>
      </c>
      <c r="H219" s="210"/>
    </row>
    <row r="220" spans="2:8" ht="20.100000000000001" customHeight="1">
      <c r="B220" s="91" t="s">
        <v>79</v>
      </c>
      <c r="C220" s="209" t="s">
        <v>78</v>
      </c>
      <c r="D220" s="209" t="s">
        <v>181</v>
      </c>
      <c r="E220" s="522">
        <f t="shared" si="7"/>
        <v>20.27</v>
      </c>
      <c r="F220" s="522">
        <f t="shared" si="8"/>
        <v>2113.1475</v>
      </c>
      <c r="G220" s="522">
        <v>1778.6924999999999</v>
      </c>
      <c r="H220" s="210"/>
    </row>
    <row r="221" spans="2:8" ht="20.100000000000001" customHeight="1">
      <c r="B221" s="32" t="s">
        <v>81</v>
      </c>
      <c r="C221" s="57" t="s">
        <v>80</v>
      </c>
      <c r="D221" s="57" t="s">
        <v>181</v>
      </c>
      <c r="E221" s="522">
        <f t="shared" si="7"/>
        <v>160.87999999999997</v>
      </c>
      <c r="F221" s="522">
        <f t="shared" si="8"/>
        <v>16771.739999999998</v>
      </c>
      <c r="G221" s="522">
        <v>14117.22</v>
      </c>
    </row>
    <row r="222" spans="2:8" ht="20.100000000000001" customHeight="1">
      <c r="B222" s="32" t="s">
        <v>83</v>
      </c>
      <c r="C222" s="57" t="s">
        <v>82</v>
      </c>
      <c r="D222" s="57" t="s">
        <v>181</v>
      </c>
      <c r="E222" s="522">
        <f t="shared" si="7"/>
        <v>23.360000000000003</v>
      </c>
      <c r="F222" s="522">
        <f t="shared" si="8"/>
        <v>2435.2800000000002</v>
      </c>
      <c r="G222" s="522">
        <v>2049.84</v>
      </c>
    </row>
    <row r="223" spans="2:8" ht="20.100000000000001" customHeight="1">
      <c r="B223" s="32" t="s">
        <v>7</v>
      </c>
      <c r="C223" s="57" t="s">
        <v>84</v>
      </c>
      <c r="D223" s="57" t="s">
        <v>181</v>
      </c>
      <c r="E223" s="522">
        <f t="shared" si="7"/>
        <v>57.689999999999991</v>
      </c>
      <c r="F223" s="522">
        <f t="shared" si="8"/>
        <v>6014.182499999999</v>
      </c>
      <c r="G223" s="522">
        <v>5062.2974999999997</v>
      </c>
    </row>
    <row r="224" spans="2:8" ht="20.100000000000001" customHeight="1">
      <c r="B224" s="32" t="s">
        <v>6</v>
      </c>
      <c r="C224" s="57" t="s">
        <v>85</v>
      </c>
      <c r="D224" s="57" t="s">
        <v>181</v>
      </c>
      <c r="E224" s="522">
        <f t="shared" si="7"/>
        <v>39</v>
      </c>
      <c r="F224" s="522">
        <f t="shared" si="8"/>
        <v>4065.75</v>
      </c>
      <c r="G224" s="522">
        <v>3422.25</v>
      </c>
    </row>
    <row r="225" spans="2:8" ht="20.100000000000001" customHeight="1">
      <c r="B225" s="32" t="s">
        <v>87</v>
      </c>
      <c r="C225" s="57" t="s">
        <v>86</v>
      </c>
      <c r="D225" s="57" t="s">
        <v>181</v>
      </c>
      <c r="E225" s="522">
        <f t="shared" si="7"/>
        <v>51</v>
      </c>
      <c r="F225" s="522">
        <f t="shared" si="8"/>
        <v>5316.75</v>
      </c>
      <c r="G225" s="522">
        <v>4475.25</v>
      </c>
    </row>
    <row r="226" spans="2:8" ht="20.100000000000001" customHeight="1">
      <c r="B226" s="32" t="s">
        <v>89</v>
      </c>
      <c r="C226" s="57" t="s">
        <v>88</v>
      </c>
      <c r="D226" s="57" t="s">
        <v>181</v>
      </c>
      <c r="E226" s="522">
        <f t="shared" si="7"/>
        <v>56.36</v>
      </c>
      <c r="F226" s="522">
        <f t="shared" si="8"/>
        <v>5875.53</v>
      </c>
      <c r="G226" s="522">
        <v>4945.59</v>
      </c>
    </row>
    <row r="227" spans="2:8" ht="20.100000000000001" customHeight="1">
      <c r="B227" s="32" t="s">
        <v>399</v>
      </c>
      <c r="C227" s="57"/>
      <c r="D227" s="57" t="s">
        <v>181</v>
      </c>
      <c r="E227" s="522">
        <f t="shared" si="7"/>
        <v>295</v>
      </c>
      <c r="F227" s="522">
        <f t="shared" si="8"/>
        <v>30753.75</v>
      </c>
      <c r="G227" s="522">
        <v>25886.25</v>
      </c>
    </row>
    <row r="228" spans="2:8" ht="20.100000000000001" customHeight="1">
      <c r="B228" s="32" t="s">
        <v>8</v>
      </c>
      <c r="C228" s="57"/>
      <c r="D228" s="57" t="s">
        <v>9</v>
      </c>
      <c r="E228" s="522">
        <f t="shared" si="7"/>
        <v>1.68</v>
      </c>
      <c r="F228" s="522">
        <f t="shared" si="8"/>
        <v>175.14</v>
      </c>
      <c r="G228" s="522">
        <v>147.41999999999999</v>
      </c>
    </row>
    <row r="229" spans="2:8" ht="20.100000000000001" customHeight="1">
      <c r="B229" s="32" t="s">
        <v>223</v>
      </c>
      <c r="C229" s="57"/>
      <c r="D229" s="57" t="s">
        <v>224</v>
      </c>
      <c r="E229" s="522">
        <f t="shared" si="7"/>
        <v>12</v>
      </c>
      <c r="F229" s="522">
        <f t="shared" si="8"/>
        <v>1251</v>
      </c>
      <c r="G229" s="522">
        <v>1053</v>
      </c>
    </row>
    <row r="230" spans="2:8" ht="20.100000000000001" customHeight="1">
      <c r="B230" s="486" t="s">
        <v>230</v>
      </c>
      <c r="C230" s="487"/>
      <c r="D230" s="487"/>
      <c r="E230" s="523">
        <f t="shared" si="7"/>
        <v>0</v>
      </c>
      <c r="F230" s="523">
        <f t="shared" si="8"/>
        <v>0</v>
      </c>
      <c r="G230" s="523"/>
    </row>
    <row r="231" spans="2:8" ht="20.100000000000001" customHeight="1">
      <c r="B231" s="32" t="s">
        <v>400</v>
      </c>
      <c r="C231" s="57"/>
      <c r="D231" s="397" t="s">
        <v>181</v>
      </c>
      <c r="E231" s="522">
        <f t="shared" si="7"/>
        <v>33</v>
      </c>
      <c r="F231" s="522">
        <f t="shared" si="8"/>
        <v>3440.25</v>
      </c>
      <c r="G231" s="522">
        <v>2895.75</v>
      </c>
      <c r="H231" s="350"/>
    </row>
    <row r="232" spans="2:8" ht="20.100000000000001" customHeight="1">
      <c r="B232" s="32" t="s">
        <v>401</v>
      </c>
      <c r="C232" s="57"/>
      <c r="D232" s="57" t="s">
        <v>181</v>
      </c>
      <c r="E232" s="522">
        <f t="shared" si="7"/>
        <v>72</v>
      </c>
      <c r="F232" s="522">
        <f t="shared" si="8"/>
        <v>7506</v>
      </c>
      <c r="G232" s="522">
        <v>6318</v>
      </c>
      <c r="H232" s="350"/>
    </row>
    <row r="233" spans="2:8" ht="20.100000000000001" customHeight="1">
      <c r="B233" s="32" t="s">
        <v>402</v>
      </c>
      <c r="C233" s="57"/>
      <c r="D233" s="397" t="s">
        <v>181</v>
      </c>
      <c r="E233" s="522">
        <f t="shared" si="7"/>
        <v>85</v>
      </c>
      <c r="F233" s="522">
        <f t="shared" si="8"/>
        <v>8861.25</v>
      </c>
      <c r="G233" s="522">
        <v>7458.75</v>
      </c>
      <c r="H233" s="350"/>
    </row>
    <row r="234" spans="2:8" ht="20.100000000000001" customHeight="1">
      <c r="B234" s="32" t="s">
        <v>403</v>
      </c>
      <c r="C234" s="57"/>
      <c r="D234" s="397" t="s">
        <v>181</v>
      </c>
      <c r="E234" s="522">
        <f t="shared" si="7"/>
        <v>121</v>
      </c>
      <c r="F234" s="522">
        <f t="shared" si="8"/>
        <v>12614.25</v>
      </c>
      <c r="G234" s="522">
        <v>10617.75</v>
      </c>
      <c r="H234" s="350"/>
    </row>
    <row r="235" spans="2:8" ht="20.100000000000001" customHeight="1">
      <c r="B235" s="32" t="s">
        <v>404</v>
      </c>
      <c r="C235" s="57"/>
      <c r="D235" s="397" t="s">
        <v>181</v>
      </c>
      <c r="E235" s="522">
        <f t="shared" si="7"/>
        <v>42</v>
      </c>
      <c r="F235" s="522">
        <f t="shared" si="8"/>
        <v>4378.5</v>
      </c>
      <c r="G235" s="522">
        <v>3685.5</v>
      </c>
      <c r="H235" s="350"/>
    </row>
    <row r="236" spans="2:8" ht="20.100000000000001" customHeight="1">
      <c r="B236" s="32" t="s">
        <v>405</v>
      </c>
      <c r="C236" s="57"/>
      <c r="D236" s="397" t="s">
        <v>181</v>
      </c>
      <c r="E236" s="522">
        <f t="shared" si="7"/>
        <v>130</v>
      </c>
      <c r="F236" s="522">
        <f t="shared" si="8"/>
        <v>13552.5</v>
      </c>
      <c r="G236" s="522">
        <v>11407.5</v>
      </c>
      <c r="H236" s="350"/>
    </row>
    <row r="237" spans="2:8" ht="20.100000000000001" customHeight="1">
      <c r="B237" s="32" t="s">
        <v>406</v>
      </c>
      <c r="C237" s="57"/>
      <c r="D237" s="397" t="s">
        <v>181</v>
      </c>
      <c r="E237" s="522">
        <f t="shared" si="7"/>
        <v>148</v>
      </c>
      <c r="F237" s="522">
        <f t="shared" si="8"/>
        <v>15429</v>
      </c>
      <c r="G237" s="522">
        <v>12987</v>
      </c>
      <c r="H237" s="350"/>
    </row>
    <row r="238" spans="2:8" ht="20.100000000000001" customHeight="1">
      <c r="B238" s="32" t="s">
        <v>407</v>
      </c>
      <c r="C238" s="57"/>
      <c r="D238" s="57" t="s">
        <v>181</v>
      </c>
      <c r="E238" s="522">
        <f t="shared" si="7"/>
        <v>61.600000000000009</v>
      </c>
      <c r="F238" s="522">
        <f t="shared" si="8"/>
        <v>6421.8000000000011</v>
      </c>
      <c r="G238" s="522">
        <v>5405.4000000000005</v>
      </c>
      <c r="H238" s="350"/>
    </row>
    <row r="239" spans="2:8" ht="20.100000000000001" customHeight="1">
      <c r="B239" s="32" t="s">
        <v>93</v>
      </c>
      <c r="C239" s="57"/>
      <c r="D239" s="397" t="s">
        <v>181</v>
      </c>
      <c r="E239" s="522">
        <f t="shared" si="7"/>
        <v>3.2</v>
      </c>
      <c r="F239" s="522">
        <f t="shared" si="8"/>
        <v>333.6</v>
      </c>
      <c r="G239" s="522">
        <v>280.8</v>
      </c>
      <c r="H239" s="350"/>
    </row>
    <row r="240" spans="2:8" ht="20.100000000000001" customHeight="1">
      <c r="B240" s="32" t="s">
        <v>90</v>
      </c>
      <c r="C240" s="57"/>
      <c r="D240" s="57" t="s">
        <v>181</v>
      </c>
      <c r="E240" s="522">
        <f t="shared" si="7"/>
        <v>12.8</v>
      </c>
      <c r="F240" s="522">
        <f t="shared" si="8"/>
        <v>1334.4</v>
      </c>
      <c r="G240" s="522">
        <v>1123.2</v>
      </c>
      <c r="H240" s="350"/>
    </row>
    <row r="241" spans="2:8" ht="20.100000000000001" customHeight="1">
      <c r="B241" s="32" t="s">
        <v>91</v>
      </c>
      <c r="C241" s="57"/>
      <c r="D241" s="397" t="s">
        <v>181</v>
      </c>
      <c r="E241" s="522">
        <f t="shared" si="7"/>
        <v>12</v>
      </c>
      <c r="F241" s="522">
        <f t="shared" si="8"/>
        <v>1251</v>
      </c>
      <c r="G241" s="522">
        <v>1053</v>
      </c>
      <c r="H241" s="350"/>
    </row>
    <row r="242" spans="2:8" ht="20.100000000000001" customHeight="1">
      <c r="B242" s="32" t="s">
        <v>232</v>
      </c>
      <c r="C242" s="57"/>
      <c r="D242" s="57" t="s">
        <v>181</v>
      </c>
      <c r="E242" s="522">
        <f t="shared" si="7"/>
        <v>8.8000000000000007</v>
      </c>
      <c r="F242" s="522">
        <f t="shared" si="8"/>
        <v>917.40000000000009</v>
      </c>
      <c r="G242" s="522">
        <v>772.2</v>
      </c>
      <c r="H242" s="350"/>
    </row>
    <row r="243" spans="2:8" ht="20.100000000000001" customHeight="1">
      <c r="B243" s="32" t="s">
        <v>108</v>
      </c>
      <c r="C243" s="57"/>
      <c r="D243" s="397" t="s">
        <v>181</v>
      </c>
      <c r="E243" s="522">
        <f t="shared" si="7"/>
        <v>13</v>
      </c>
      <c r="F243" s="522">
        <f t="shared" si="8"/>
        <v>1355.25</v>
      </c>
      <c r="G243" s="522">
        <v>1140.75</v>
      </c>
      <c r="H243" s="350"/>
    </row>
    <row r="244" spans="2:8" ht="20.100000000000001" customHeight="1">
      <c r="B244" s="32" t="s">
        <v>92</v>
      </c>
      <c r="C244" s="57"/>
      <c r="D244" s="57" t="s">
        <v>181</v>
      </c>
      <c r="E244" s="522">
        <f t="shared" si="7"/>
        <v>18.399999999999999</v>
      </c>
      <c r="F244" s="522">
        <f t="shared" si="8"/>
        <v>1918.1999999999998</v>
      </c>
      <c r="G244" s="522">
        <v>1614.6</v>
      </c>
      <c r="H244" s="350"/>
    </row>
    <row r="245" spans="2:8" ht="20.100000000000001" customHeight="1">
      <c r="B245" s="32" t="s">
        <v>226</v>
      </c>
      <c r="C245" s="57"/>
      <c r="D245" s="397" t="s">
        <v>181</v>
      </c>
      <c r="E245" s="522">
        <f t="shared" si="7"/>
        <v>357</v>
      </c>
      <c r="F245" s="522">
        <f t="shared" si="8"/>
        <v>37217.25</v>
      </c>
      <c r="G245" s="522">
        <v>31326.75</v>
      </c>
      <c r="H245" s="350"/>
    </row>
    <row r="246" spans="2:8" ht="20.100000000000001" customHeight="1">
      <c r="B246" s="32" t="s">
        <v>94</v>
      </c>
      <c r="C246" s="57"/>
      <c r="D246" s="397" t="s">
        <v>181</v>
      </c>
      <c r="E246" s="522">
        <f t="shared" si="7"/>
        <v>320</v>
      </c>
      <c r="F246" s="522">
        <f t="shared" si="8"/>
        <v>33360</v>
      </c>
      <c r="G246" s="522">
        <v>28080</v>
      </c>
      <c r="H246" s="350"/>
    </row>
    <row r="247" spans="2:8" ht="20.100000000000001" customHeight="1">
      <c r="B247" s="32" t="s">
        <v>408</v>
      </c>
      <c r="C247" s="57"/>
      <c r="D247" s="397" t="s">
        <v>181</v>
      </c>
      <c r="E247" s="522">
        <f t="shared" si="7"/>
        <v>2121</v>
      </c>
      <c r="F247" s="522">
        <f t="shared" si="8"/>
        <v>221114.25</v>
      </c>
      <c r="G247" s="522">
        <v>186117.75</v>
      </c>
      <c r="H247" s="350"/>
    </row>
    <row r="248" spans="2:8" ht="20.100000000000001" customHeight="1">
      <c r="B248" s="32" t="s">
        <v>409</v>
      </c>
      <c r="C248" s="57"/>
      <c r="D248" s="57" t="s">
        <v>181</v>
      </c>
      <c r="E248" s="522">
        <f t="shared" si="7"/>
        <v>96</v>
      </c>
      <c r="F248" s="522">
        <f t="shared" si="8"/>
        <v>10008</v>
      </c>
      <c r="G248" s="522">
        <v>8424</v>
      </c>
      <c r="H248" s="350"/>
    </row>
    <row r="249" spans="2:8" ht="20.100000000000001" customHeight="1">
      <c r="B249" s="32" t="s">
        <v>410</v>
      </c>
      <c r="C249" s="57"/>
      <c r="D249" s="57" t="s">
        <v>181</v>
      </c>
      <c r="E249" s="522">
        <f t="shared" si="7"/>
        <v>5.6</v>
      </c>
      <c r="F249" s="522">
        <f t="shared" si="8"/>
        <v>583.79999999999995</v>
      </c>
      <c r="G249" s="522">
        <v>491.4</v>
      </c>
      <c r="H249" s="350"/>
    </row>
    <row r="250" spans="2:8" ht="20.100000000000001" customHeight="1">
      <c r="B250" s="32" t="s">
        <v>225</v>
      </c>
      <c r="C250" s="57"/>
      <c r="D250" s="397" t="s">
        <v>181</v>
      </c>
      <c r="E250" s="522">
        <f t="shared" si="7"/>
        <v>25</v>
      </c>
      <c r="F250" s="522">
        <f t="shared" si="8"/>
        <v>2606.25</v>
      </c>
      <c r="G250" s="522">
        <v>2193.75</v>
      </c>
      <c r="H250" s="350"/>
    </row>
    <row r="251" spans="2:8" ht="20.100000000000001" customHeight="1">
      <c r="B251" s="32" t="s">
        <v>227</v>
      </c>
      <c r="C251" s="57"/>
      <c r="D251" s="57" t="s">
        <v>181</v>
      </c>
      <c r="E251" s="522">
        <f t="shared" si="7"/>
        <v>58</v>
      </c>
      <c r="F251" s="522">
        <f t="shared" si="8"/>
        <v>6046.5</v>
      </c>
      <c r="G251" s="522">
        <v>5089.5</v>
      </c>
      <c r="H251" s="350"/>
    </row>
    <row r="252" spans="2:8" ht="20.100000000000001" customHeight="1">
      <c r="B252" s="32" t="s">
        <v>233</v>
      </c>
      <c r="C252" s="57"/>
      <c r="D252" s="397" t="s">
        <v>181</v>
      </c>
      <c r="E252" s="522">
        <f t="shared" si="7"/>
        <v>10</v>
      </c>
      <c r="F252" s="522">
        <f t="shared" si="8"/>
        <v>1042.5</v>
      </c>
      <c r="G252" s="522">
        <v>877.5</v>
      </c>
      <c r="H252" s="350"/>
    </row>
    <row r="253" spans="2:8" ht="20.100000000000001" customHeight="1">
      <c r="B253" s="32" t="s">
        <v>95</v>
      </c>
      <c r="C253" s="57"/>
      <c r="D253" s="397" t="s">
        <v>181</v>
      </c>
      <c r="E253" s="522">
        <f t="shared" si="7"/>
        <v>300</v>
      </c>
      <c r="F253" s="522">
        <f t="shared" si="8"/>
        <v>31275</v>
      </c>
      <c r="G253" s="522">
        <v>26325</v>
      </c>
      <c r="H253" s="350"/>
    </row>
    <row r="254" spans="2:8" ht="20.100000000000001" customHeight="1">
      <c r="B254" s="32" t="s">
        <v>228</v>
      </c>
      <c r="C254" s="57"/>
      <c r="D254" s="397" t="s">
        <v>181</v>
      </c>
      <c r="E254" s="522">
        <f t="shared" si="7"/>
        <v>247</v>
      </c>
      <c r="F254" s="522">
        <f t="shared" si="8"/>
        <v>25749.75</v>
      </c>
      <c r="G254" s="522">
        <v>21674.25</v>
      </c>
      <c r="H254" s="350"/>
    </row>
    <row r="255" spans="2:8" ht="20.100000000000001" customHeight="1">
      <c r="B255" s="32" t="s">
        <v>96</v>
      </c>
      <c r="C255" s="57"/>
      <c r="D255" s="397" t="s">
        <v>181</v>
      </c>
      <c r="E255" s="522">
        <f t="shared" si="7"/>
        <v>149</v>
      </c>
      <c r="F255" s="522">
        <f t="shared" si="8"/>
        <v>15533.25</v>
      </c>
      <c r="G255" s="522">
        <v>13074.75</v>
      </c>
      <c r="H255" s="350"/>
    </row>
    <row r="256" spans="2:8" ht="20.100000000000001" customHeight="1">
      <c r="B256" s="32" t="s">
        <v>97</v>
      </c>
      <c r="C256" s="57"/>
      <c r="D256" s="397" t="s">
        <v>181</v>
      </c>
      <c r="E256" s="522">
        <f t="shared" si="7"/>
        <v>14</v>
      </c>
      <c r="F256" s="522">
        <f t="shared" si="8"/>
        <v>1459.5</v>
      </c>
      <c r="G256" s="522">
        <v>1228.5</v>
      </c>
      <c r="H256" s="350"/>
    </row>
    <row r="257" spans="2:8" ht="20.100000000000001" customHeight="1">
      <c r="B257" s="32" t="s">
        <v>229</v>
      </c>
      <c r="C257" s="57"/>
      <c r="D257" s="397" t="s">
        <v>181</v>
      </c>
      <c r="E257" s="522">
        <f t="shared" si="7"/>
        <v>44</v>
      </c>
      <c r="F257" s="522">
        <f t="shared" si="8"/>
        <v>4587</v>
      </c>
      <c r="G257" s="522">
        <v>3861</v>
      </c>
      <c r="H257" s="350"/>
    </row>
    <row r="258" spans="2:8" ht="20.100000000000001" customHeight="1">
      <c r="B258" s="486" t="s">
        <v>503</v>
      </c>
      <c r="C258" s="487"/>
      <c r="D258" s="487"/>
      <c r="E258" s="523">
        <f t="shared" si="7"/>
        <v>0</v>
      </c>
      <c r="F258" s="523">
        <f t="shared" si="8"/>
        <v>0</v>
      </c>
      <c r="G258" s="523"/>
    </row>
    <row r="259" spans="2:8" ht="20.100000000000001" customHeight="1">
      <c r="B259" s="32" t="s">
        <v>411</v>
      </c>
      <c r="C259" s="57"/>
      <c r="D259" s="57" t="s">
        <v>181</v>
      </c>
      <c r="E259" s="56">
        <f t="shared" si="7"/>
        <v>1000</v>
      </c>
      <c r="F259" s="56">
        <f t="shared" si="8"/>
        <v>104250</v>
      </c>
      <c r="G259" s="56">
        <v>87750</v>
      </c>
    </row>
    <row r="260" spans="2:8" ht="20.100000000000001" customHeight="1">
      <c r="B260" s="32" t="s">
        <v>412</v>
      </c>
      <c r="C260" s="57"/>
      <c r="D260" s="57" t="s">
        <v>181</v>
      </c>
      <c r="E260" s="56">
        <f t="shared" si="7"/>
        <v>600</v>
      </c>
      <c r="F260" s="56">
        <f t="shared" si="8"/>
        <v>62550</v>
      </c>
      <c r="G260" s="56">
        <v>52650</v>
      </c>
    </row>
    <row r="261" spans="2:8" ht="20.100000000000001" customHeight="1">
      <c r="B261" s="32" t="s">
        <v>413</v>
      </c>
      <c r="C261" s="57"/>
      <c r="D261" s="57" t="s">
        <v>181</v>
      </c>
      <c r="E261" s="56">
        <f t="shared" si="7"/>
        <v>100</v>
      </c>
      <c r="F261" s="56">
        <f t="shared" si="8"/>
        <v>10425</v>
      </c>
      <c r="G261" s="56">
        <v>8775</v>
      </c>
    </row>
    <row r="262" spans="2:8" ht="20.100000000000001" customHeight="1">
      <c r="B262" s="490" t="s">
        <v>414</v>
      </c>
      <c r="C262" s="57" t="s">
        <v>415</v>
      </c>
      <c r="D262" s="57"/>
      <c r="E262" s="56">
        <f t="shared" si="7"/>
        <v>1200</v>
      </c>
      <c r="F262" s="56">
        <f t="shared" si="8"/>
        <v>125100</v>
      </c>
      <c r="G262" s="56">
        <v>105300</v>
      </c>
    </row>
    <row r="263" spans="2:8" ht="20.100000000000001" customHeight="1">
      <c r="B263" s="491"/>
      <c r="C263" s="57" t="s">
        <v>416</v>
      </c>
      <c r="D263" s="57"/>
      <c r="E263" s="56">
        <f t="shared" si="7"/>
        <v>410</v>
      </c>
      <c r="F263" s="56">
        <f t="shared" si="8"/>
        <v>42742.5</v>
      </c>
      <c r="G263" s="56">
        <v>35977.5</v>
      </c>
    </row>
    <row r="264" spans="2:8" ht="20.100000000000001" customHeight="1">
      <c r="B264" s="491"/>
      <c r="C264" s="57" t="s">
        <v>417</v>
      </c>
      <c r="D264" s="57"/>
      <c r="E264" s="56">
        <f t="shared" si="7"/>
        <v>75</v>
      </c>
      <c r="F264" s="56">
        <f t="shared" si="8"/>
        <v>7818.75</v>
      </c>
      <c r="G264" s="56">
        <v>6581.25</v>
      </c>
    </row>
    <row r="265" spans="2:8" ht="20.100000000000001" customHeight="1">
      <c r="B265" s="491"/>
      <c r="C265" s="57" t="s">
        <v>418</v>
      </c>
      <c r="D265" s="57"/>
      <c r="E265" s="56">
        <f t="shared" si="7"/>
        <v>350</v>
      </c>
      <c r="F265" s="56">
        <f t="shared" si="8"/>
        <v>36487.5</v>
      </c>
      <c r="G265" s="56">
        <v>30712.5</v>
      </c>
    </row>
    <row r="266" spans="2:8" ht="20.100000000000001" customHeight="1">
      <c r="B266" s="492"/>
      <c r="C266" s="57" t="s">
        <v>419</v>
      </c>
      <c r="D266" s="57"/>
      <c r="E266" s="56">
        <f t="shared" si="7"/>
        <v>0.5</v>
      </c>
      <c r="F266" s="56">
        <f t="shared" si="8"/>
        <v>52.125</v>
      </c>
      <c r="G266" s="56">
        <v>43.875</v>
      </c>
    </row>
    <row r="267" spans="2:8" ht="20.100000000000001" customHeight="1">
      <c r="B267" s="122"/>
      <c r="C267" s="123"/>
      <c r="D267" s="123"/>
      <c r="E267" s="85">
        <f t="shared" si="7"/>
        <v>0</v>
      </c>
      <c r="F267" s="85">
        <f t="shared" si="8"/>
        <v>0</v>
      </c>
      <c r="G267" s="85"/>
    </row>
    <row r="268" spans="2:8" ht="20.100000000000001" customHeight="1">
      <c r="B268" s="493" t="s">
        <v>189</v>
      </c>
      <c r="C268" s="493"/>
      <c r="D268" s="493"/>
      <c r="E268" s="526">
        <f t="shared" si="7"/>
        <v>0</v>
      </c>
      <c r="F268" s="526">
        <f t="shared" si="8"/>
        <v>0</v>
      </c>
      <c r="G268" s="526"/>
    </row>
    <row r="269" spans="2:8" ht="20.100000000000001" customHeight="1">
      <c r="E269" s="7">
        <f t="shared" si="7"/>
        <v>0</v>
      </c>
      <c r="F269" s="7">
        <f t="shared" si="8"/>
        <v>0</v>
      </c>
      <c r="G269" s="7"/>
    </row>
    <row r="270" spans="2:8" ht="20.100000000000001" customHeight="1">
      <c r="B270" s="12" t="s">
        <v>0</v>
      </c>
      <c r="C270" s="12" t="s">
        <v>222</v>
      </c>
      <c r="D270" s="12" t="s">
        <v>183</v>
      </c>
      <c r="E270" s="513" t="e">
        <f t="shared" si="7"/>
        <v>#VALUE!</v>
      </c>
      <c r="F270" s="513" t="e">
        <f t="shared" si="8"/>
        <v>#VALUE!</v>
      </c>
      <c r="G270" s="513" t="s">
        <v>182</v>
      </c>
    </row>
    <row r="271" spans="2:8" ht="20.100000000000001" customHeight="1">
      <c r="B271" s="478" t="s">
        <v>218</v>
      </c>
      <c r="C271" s="479"/>
      <c r="D271" s="479"/>
      <c r="E271" s="514">
        <f t="shared" si="7"/>
        <v>0</v>
      </c>
      <c r="F271" s="514">
        <f t="shared" si="8"/>
        <v>0</v>
      </c>
      <c r="G271" s="514"/>
    </row>
    <row r="272" spans="2:8" ht="20.100000000000001" customHeight="1">
      <c r="B272" s="31" t="s">
        <v>165</v>
      </c>
      <c r="C272" s="31"/>
      <c r="D272" s="88" t="s">
        <v>181</v>
      </c>
      <c r="E272" s="527">
        <f t="shared" si="7"/>
        <v>35</v>
      </c>
      <c r="F272" s="527">
        <f t="shared" si="8"/>
        <v>3648.75</v>
      </c>
      <c r="G272" s="527">
        <v>3071.25</v>
      </c>
      <c r="H272" s="350"/>
    </row>
    <row r="273" spans="2:8" ht="20.100000000000001" customHeight="1">
      <c r="B273" s="31" t="s">
        <v>167</v>
      </c>
      <c r="C273" s="31"/>
      <c r="D273" s="88" t="s">
        <v>181</v>
      </c>
      <c r="E273" s="527">
        <f t="shared" si="7"/>
        <v>22</v>
      </c>
      <c r="F273" s="527">
        <f t="shared" si="8"/>
        <v>2293.5</v>
      </c>
      <c r="G273" s="527">
        <v>1930.5</v>
      </c>
      <c r="H273" s="350"/>
    </row>
    <row r="274" spans="2:8" ht="20.100000000000001" customHeight="1">
      <c r="B274" s="31" t="s">
        <v>168</v>
      </c>
      <c r="C274" s="31"/>
      <c r="D274" s="88" t="s">
        <v>181</v>
      </c>
      <c r="E274" s="527">
        <f t="shared" si="7"/>
        <v>18</v>
      </c>
      <c r="F274" s="527">
        <f t="shared" si="8"/>
        <v>1876.5</v>
      </c>
      <c r="G274" s="527">
        <v>1579.5</v>
      </c>
      <c r="H274" s="350"/>
    </row>
    <row r="275" spans="2:8" ht="20.100000000000001" customHeight="1">
      <c r="B275" s="31" t="s">
        <v>184</v>
      </c>
      <c r="C275" s="31"/>
      <c r="D275" s="88" t="s">
        <v>181</v>
      </c>
      <c r="E275" s="527">
        <f t="shared" si="7"/>
        <v>135</v>
      </c>
      <c r="F275" s="527">
        <f t="shared" si="8"/>
        <v>14073.75</v>
      </c>
      <c r="G275" s="527">
        <v>11846.25</v>
      </c>
      <c r="H275" s="350"/>
    </row>
    <row r="276" spans="2:8" ht="20.100000000000001" customHeight="1">
      <c r="B276" s="31" t="s">
        <v>185</v>
      </c>
      <c r="C276" s="31"/>
      <c r="D276" s="88" t="s">
        <v>181</v>
      </c>
      <c r="E276" s="527">
        <f t="shared" si="7"/>
        <v>50</v>
      </c>
      <c r="F276" s="527">
        <f t="shared" si="8"/>
        <v>5212.5</v>
      </c>
      <c r="G276" s="527">
        <v>4387.5</v>
      </c>
      <c r="H276" s="350"/>
    </row>
    <row r="277" spans="2:8" ht="20.100000000000001" customHeight="1">
      <c r="B277" s="32" t="s">
        <v>169</v>
      </c>
      <c r="C277" s="32"/>
      <c r="D277" s="88" t="s">
        <v>181</v>
      </c>
      <c r="E277" s="527">
        <f t="shared" si="7"/>
        <v>221</v>
      </c>
      <c r="F277" s="527">
        <f t="shared" si="8"/>
        <v>23039.25</v>
      </c>
      <c r="G277" s="527">
        <v>19392.75</v>
      </c>
      <c r="H277" s="350"/>
    </row>
    <row r="278" spans="2:8" ht="20.100000000000001" customHeight="1">
      <c r="B278" s="32" t="s">
        <v>273</v>
      </c>
      <c r="C278" s="32"/>
      <c r="D278" s="88" t="s">
        <v>181</v>
      </c>
      <c r="E278" s="527">
        <f t="shared" si="7"/>
        <v>142</v>
      </c>
      <c r="F278" s="527">
        <f t="shared" si="8"/>
        <v>14803.5</v>
      </c>
      <c r="G278" s="527">
        <v>12460.5</v>
      </c>
      <c r="H278" s="350"/>
    </row>
    <row r="279" spans="2:8" ht="20.100000000000001" customHeight="1">
      <c r="B279" s="32" t="s">
        <v>170</v>
      </c>
      <c r="C279" s="32"/>
      <c r="D279" s="88" t="s">
        <v>181</v>
      </c>
      <c r="E279" s="527">
        <f t="shared" si="7"/>
        <v>27</v>
      </c>
      <c r="F279" s="527">
        <f t="shared" si="8"/>
        <v>2814.75</v>
      </c>
      <c r="G279" s="527">
        <v>2369.25</v>
      </c>
      <c r="H279" s="350"/>
    </row>
    <row r="280" spans="2:8" ht="20.100000000000001" customHeight="1">
      <c r="B280" s="32" t="s">
        <v>171</v>
      </c>
      <c r="C280" s="32"/>
      <c r="D280" s="88" t="s">
        <v>181</v>
      </c>
      <c r="E280" s="527">
        <f t="shared" si="7"/>
        <v>18</v>
      </c>
      <c r="F280" s="527">
        <f t="shared" si="8"/>
        <v>1876.5</v>
      </c>
      <c r="G280" s="527">
        <v>1579.5</v>
      </c>
      <c r="H280" s="350"/>
    </row>
    <row r="281" spans="2:8" ht="20.100000000000001" customHeight="1">
      <c r="B281" s="32" t="s">
        <v>172</v>
      </c>
      <c r="C281" s="32"/>
      <c r="D281" s="88" t="s">
        <v>181</v>
      </c>
      <c r="E281" s="527">
        <f t="shared" si="7"/>
        <v>19</v>
      </c>
      <c r="F281" s="527">
        <f t="shared" si="8"/>
        <v>1980.75</v>
      </c>
      <c r="G281" s="527">
        <v>1667.25</v>
      </c>
      <c r="H281" s="350"/>
    </row>
    <row r="282" spans="2:8" ht="20.100000000000001" customHeight="1">
      <c r="B282" s="32" t="s">
        <v>559</v>
      </c>
      <c r="C282" s="32"/>
      <c r="D282" s="88" t="s">
        <v>181</v>
      </c>
      <c r="E282" s="527">
        <f t="shared" si="7"/>
        <v>120</v>
      </c>
      <c r="F282" s="527">
        <f t="shared" si="8"/>
        <v>12510</v>
      </c>
      <c r="G282" s="527">
        <v>10530</v>
      </c>
      <c r="H282" s="350"/>
    </row>
    <row r="283" spans="2:8" ht="20.100000000000001" customHeight="1">
      <c r="B283" s="32" t="s">
        <v>173</v>
      </c>
      <c r="C283" s="32"/>
      <c r="D283" s="88" t="s">
        <v>181</v>
      </c>
      <c r="E283" s="527">
        <f t="shared" ref="E283:E346" si="9">F283/$D$1</f>
        <v>120</v>
      </c>
      <c r="F283" s="527">
        <f t="shared" ref="F283:F346" si="10">G283*$D$1/$D$2</f>
        <v>12510</v>
      </c>
      <c r="G283" s="527">
        <v>10530</v>
      </c>
      <c r="H283" s="350"/>
    </row>
    <row r="284" spans="2:8" ht="20.100000000000001" customHeight="1">
      <c r="B284" s="32" t="s">
        <v>174</v>
      </c>
      <c r="C284" s="32"/>
      <c r="D284" s="88" t="s">
        <v>181</v>
      </c>
      <c r="E284" s="527">
        <f t="shared" si="9"/>
        <v>122</v>
      </c>
      <c r="F284" s="527">
        <f t="shared" si="10"/>
        <v>12718.5</v>
      </c>
      <c r="G284" s="527">
        <v>10705.5</v>
      </c>
      <c r="H284" s="350"/>
    </row>
    <row r="285" spans="2:8" ht="20.100000000000001" customHeight="1">
      <c r="B285" s="32" t="s">
        <v>175</v>
      </c>
      <c r="C285" s="32"/>
      <c r="D285" s="88" t="s">
        <v>181</v>
      </c>
      <c r="E285" s="527">
        <f t="shared" si="9"/>
        <v>72</v>
      </c>
      <c r="F285" s="527">
        <f t="shared" si="10"/>
        <v>7506</v>
      </c>
      <c r="G285" s="527">
        <v>6318</v>
      </c>
      <c r="H285" s="350"/>
    </row>
    <row r="286" spans="2:8" ht="20.100000000000001" customHeight="1">
      <c r="B286" s="32" t="s">
        <v>176</v>
      </c>
      <c r="C286" s="32"/>
      <c r="D286" s="88" t="s">
        <v>181</v>
      </c>
      <c r="E286" s="527">
        <f t="shared" si="9"/>
        <v>2</v>
      </c>
      <c r="F286" s="527">
        <f t="shared" si="10"/>
        <v>208.5</v>
      </c>
      <c r="G286" s="527">
        <v>175.5</v>
      </c>
      <c r="H286" s="350"/>
    </row>
    <row r="287" spans="2:8" ht="20.100000000000001" customHeight="1">
      <c r="B287" s="32" t="s">
        <v>177</v>
      </c>
      <c r="C287" s="32"/>
      <c r="D287" s="88" t="s">
        <v>181</v>
      </c>
      <c r="E287" s="527">
        <f t="shared" si="9"/>
        <v>17</v>
      </c>
      <c r="F287" s="527">
        <f t="shared" si="10"/>
        <v>1772.25</v>
      </c>
      <c r="G287" s="527">
        <v>1491.75</v>
      </c>
      <c r="H287" s="350"/>
    </row>
    <row r="288" spans="2:8" ht="20.100000000000001" customHeight="1">
      <c r="B288" s="32" t="s">
        <v>178</v>
      </c>
      <c r="C288" s="32"/>
      <c r="D288" s="88" t="s">
        <v>181</v>
      </c>
      <c r="E288" s="527">
        <f t="shared" si="9"/>
        <v>55</v>
      </c>
      <c r="F288" s="527">
        <f t="shared" si="10"/>
        <v>5733.75</v>
      </c>
      <c r="G288" s="527">
        <v>4826.25</v>
      </c>
      <c r="H288" s="350"/>
    </row>
    <row r="289" spans="2:8" ht="20.100000000000001" customHeight="1">
      <c r="B289" s="32" t="s">
        <v>179</v>
      </c>
      <c r="C289" s="32"/>
      <c r="D289" s="88" t="s">
        <v>181</v>
      </c>
      <c r="E289" s="527">
        <f t="shared" si="9"/>
        <v>168</v>
      </c>
      <c r="F289" s="527">
        <f t="shared" si="10"/>
        <v>17514</v>
      </c>
      <c r="G289" s="527">
        <v>14742</v>
      </c>
      <c r="H289" s="350"/>
    </row>
    <row r="290" spans="2:8" ht="20.100000000000001" customHeight="1">
      <c r="B290" s="32" t="s">
        <v>180</v>
      </c>
      <c r="C290" s="32"/>
      <c r="D290" s="88" t="s">
        <v>181</v>
      </c>
      <c r="E290" s="527">
        <f t="shared" si="9"/>
        <v>260</v>
      </c>
      <c r="F290" s="527">
        <f t="shared" si="10"/>
        <v>27105</v>
      </c>
      <c r="G290" s="527">
        <v>22815</v>
      </c>
      <c r="H290" s="350"/>
    </row>
    <row r="291" spans="2:8" ht="20.100000000000001" customHeight="1">
      <c r="B291" s="82" t="s">
        <v>274</v>
      </c>
      <c r="C291" s="32"/>
      <c r="D291" s="88" t="s">
        <v>181</v>
      </c>
      <c r="E291" s="527">
        <f t="shared" si="9"/>
        <v>18</v>
      </c>
      <c r="F291" s="527">
        <f t="shared" si="10"/>
        <v>1876.5</v>
      </c>
      <c r="G291" s="527">
        <v>1579.5</v>
      </c>
      <c r="H291" s="350"/>
    </row>
    <row r="292" spans="2:8" ht="20.100000000000001" customHeight="1">
      <c r="B292" s="82" t="s">
        <v>275</v>
      </c>
      <c r="C292" s="32"/>
      <c r="D292" s="88" t="s">
        <v>181</v>
      </c>
      <c r="E292" s="527">
        <f t="shared" si="9"/>
        <v>28</v>
      </c>
      <c r="F292" s="527">
        <f t="shared" si="10"/>
        <v>2919</v>
      </c>
      <c r="G292" s="527">
        <v>2457</v>
      </c>
      <c r="H292" s="350"/>
    </row>
    <row r="293" spans="2:8" ht="20.100000000000001" customHeight="1">
      <c r="B293" s="82" t="s">
        <v>276</v>
      </c>
      <c r="C293" s="32"/>
      <c r="D293" s="88" t="s">
        <v>181</v>
      </c>
      <c r="E293" s="527">
        <f t="shared" si="9"/>
        <v>35</v>
      </c>
      <c r="F293" s="527">
        <f t="shared" si="10"/>
        <v>3648.75</v>
      </c>
      <c r="G293" s="527">
        <v>3071.25</v>
      </c>
      <c r="H293" s="350"/>
    </row>
    <row r="294" spans="2:8" ht="20.100000000000001" customHeight="1">
      <c r="B294" s="82" t="s">
        <v>277</v>
      </c>
      <c r="C294" s="32"/>
      <c r="D294" s="88" t="s">
        <v>181</v>
      </c>
      <c r="E294" s="527">
        <f t="shared" si="9"/>
        <v>44</v>
      </c>
      <c r="F294" s="527">
        <f t="shared" si="10"/>
        <v>4587</v>
      </c>
      <c r="G294" s="527">
        <v>3861</v>
      </c>
      <c r="H294" s="350"/>
    </row>
    <row r="295" spans="2:8" ht="20.100000000000001" customHeight="1">
      <c r="B295" s="82" t="s">
        <v>278</v>
      </c>
      <c r="C295" s="32"/>
      <c r="D295" s="88" t="s">
        <v>181</v>
      </c>
      <c r="E295" s="528">
        <f t="shared" si="9"/>
        <v>1600</v>
      </c>
      <c r="F295" s="528">
        <f t="shared" si="10"/>
        <v>166800</v>
      </c>
      <c r="G295" s="528">
        <v>140400</v>
      </c>
      <c r="H295" s="350"/>
    </row>
    <row r="296" spans="2:8" ht="20.100000000000001" customHeight="1">
      <c r="B296" s="82" t="s">
        <v>279</v>
      </c>
      <c r="C296" s="32"/>
      <c r="D296" s="88" t="s">
        <v>181</v>
      </c>
      <c r="E296" s="528">
        <f t="shared" si="9"/>
        <v>60</v>
      </c>
      <c r="F296" s="528">
        <f t="shared" si="10"/>
        <v>6255</v>
      </c>
      <c r="G296" s="528">
        <v>5265</v>
      </c>
      <c r="H296" s="350"/>
    </row>
    <row r="297" spans="2:8" ht="20.100000000000001" customHeight="1">
      <c r="B297" s="82" t="s">
        <v>280</v>
      </c>
      <c r="C297" s="32"/>
      <c r="D297" s="88" t="s">
        <v>181</v>
      </c>
      <c r="E297" s="528">
        <f t="shared" si="9"/>
        <v>249</v>
      </c>
      <c r="F297" s="528">
        <f t="shared" si="10"/>
        <v>25958.25</v>
      </c>
      <c r="G297" s="528">
        <v>21849.75</v>
      </c>
      <c r="H297" s="350"/>
    </row>
    <row r="298" spans="2:8" ht="20.100000000000001" customHeight="1">
      <c r="B298" s="82" t="s">
        <v>420</v>
      </c>
      <c r="C298" s="32"/>
      <c r="D298" s="88"/>
      <c r="E298" s="528">
        <f t="shared" si="9"/>
        <v>10</v>
      </c>
      <c r="F298" s="528">
        <f t="shared" si="10"/>
        <v>1042.5</v>
      </c>
      <c r="G298" s="528">
        <v>877.5</v>
      </c>
      <c r="H298" s="350"/>
    </row>
    <row r="299" spans="2:8" ht="20.100000000000001" customHeight="1">
      <c r="B299" s="82" t="s">
        <v>281</v>
      </c>
      <c r="C299" s="32"/>
      <c r="D299" s="88" t="s">
        <v>181</v>
      </c>
      <c r="E299" s="528">
        <f t="shared" si="9"/>
        <v>88</v>
      </c>
      <c r="F299" s="528">
        <f t="shared" si="10"/>
        <v>9174</v>
      </c>
      <c r="G299" s="528">
        <v>7722</v>
      </c>
      <c r="H299" s="350"/>
    </row>
    <row r="300" spans="2:8" ht="20.100000000000001" customHeight="1">
      <c r="B300" s="82" t="s">
        <v>282</v>
      </c>
      <c r="C300" s="32"/>
      <c r="D300" s="88" t="s">
        <v>181</v>
      </c>
      <c r="E300" s="528">
        <f t="shared" si="9"/>
        <v>35</v>
      </c>
      <c r="F300" s="528">
        <f t="shared" si="10"/>
        <v>3648.75</v>
      </c>
      <c r="G300" s="528">
        <v>3071.25</v>
      </c>
      <c r="H300" s="350"/>
    </row>
    <row r="301" spans="2:8" ht="20.100000000000001" customHeight="1">
      <c r="B301" s="82" t="s">
        <v>563</v>
      </c>
      <c r="C301" s="32"/>
      <c r="D301" s="88" t="s">
        <v>181</v>
      </c>
      <c r="E301" s="528">
        <f t="shared" si="9"/>
        <v>41</v>
      </c>
      <c r="F301" s="528">
        <f t="shared" si="10"/>
        <v>4274.25</v>
      </c>
      <c r="G301" s="528">
        <v>3597.75</v>
      </c>
      <c r="H301" s="350"/>
    </row>
    <row r="302" spans="2:8" ht="20.100000000000001" customHeight="1">
      <c r="B302" s="82" t="s">
        <v>564</v>
      </c>
      <c r="C302" s="32"/>
      <c r="D302" s="88" t="s">
        <v>181</v>
      </c>
      <c r="E302" s="528">
        <f t="shared" si="9"/>
        <v>880</v>
      </c>
      <c r="F302" s="528">
        <f t="shared" si="10"/>
        <v>91740</v>
      </c>
      <c r="G302" s="528">
        <v>77220</v>
      </c>
      <c r="H302" s="350"/>
    </row>
    <row r="303" spans="2:8" ht="20.100000000000001" customHeight="1">
      <c r="B303" s="32" t="s">
        <v>272</v>
      </c>
      <c r="C303" s="31"/>
      <c r="D303" s="88" t="s">
        <v>181</v>
      </c>
      <c r="E303" s="528">
        <f t="shared" si="9"/>
        <v>530</v>
      </c>
      <c r="F303" s="528">
        <f t="shared" si="10"/>
        <v>55252.5</v>
      </c>
      <c r="G303" s="528">
        <v>46507.5</v>
      </c>
      <c r="H303" s="350"/>
    </row>
    <row r="304" spans="2:8" ht="20.100000000000001" customHeight="1">
      <c r="B304" s="32" t="s">
        <v>271</v>
      </c>
      <c r="C304" s="31"/>
      <c r="D304" s="88" t="s">
        <v>181</v>
      </c>
      <c r="E304" s="528">
        <f t="shared" si="9"/>
        <v>400</v>
      </c>
      <c r="F304" s="528">
        <f t="shared" si="10"/>
        <v>41700</v>
      </c>
      <c r="G304" s="528">
        <v>35100</v>
      </c>
      <c r="H304" s="350"/>
    </row>
    <row r="305" spans="2:10" ht="20.100000000000001" customHeight="1">
      <c r="B305" s="32" t="s">
        <v>613</v>
      </c>
      <c r="C305" s="31"/>
      <c r="D305" s="88"/>
      <c r="E305" s="528">
        <f t="shared" si="9"/>
        <v>273.5042735042735</v>
      </c>
      <c r="F305" s="528">
        <f t="shared" si="10"/>
        <v>28512.820512820512</v>
      </c>
      <c r="G305" s="528">
        <v>24000</v>
      </c>
      <c r="H305" s="350"/>
    </row>
    <row r="306" spans="2:10" ht="20.25" customHeight="1">
      <c r="B306" s="32" t="s">
        <v>1673</v>
      </c>
      <c r="C306" s="31"/>
      <c r="D306" s="88" t="s">
        <v>181</v>
      </c>
      <c r="E306" s="528">
        <f t="shared" si="9"/>
        <v>1897.0935251798562</v>
      </c>
      <c r="F306" s="528">
        <v>197772</v>
      </c>
      <c r="G306" s="528"/>
      <c r="J306">
        <v>197772.24</v>
      </c>
    </row>
    <row r="307" spans="2:10" ht="20.100000000000001" customHeight="1">
      <c r="B307" s="485" t="s">
        <v>284</v>
      </c>
      <c r="C307" s="485"/>
      <c r="D307" s="485"/>
      <c r="E307" s="529">
        <f t="shared" si="9"/>
        <v>0</v>
      </c>
      <c r="F307" s="529">
        <f t="shared" si="10"/>
        <v>0</v>
      </c>
      <c r="G307" s="529"/>
    </row>
    <row r="308" spans="2:10" ht="20.100000000000001" customHeight="1">
      <c r="E308" s="7">
        <f t="shared" si="9"/>
        <v>0</v>
      </c>
      <c r="F308" s="7">
        <f t="shared" si="10"/>
        <v>0</v>
      </c>
      <c r="G308" s="7"/>
    </row>
    <row r="309" spans="2:10" ht="20.100000000000001" customHeight="1">
      <c r="B309" s="12" t="s">
        <v>0</v>
      </c>
      <c r="C309" s="12"/>
      <c r="D309" s="12" t="s">
        <v>183</v>
      </c>
      <c r="E309" s="513" t="e">
        <f t="shared" si="9"/>
        <v>#VALUE!</v>
      </c>
      <c r="F309" s="513" t="e">
        <f t="shared" si="10"/>
        <v>#VALUE!</v>
      </c>
      <c r="G309" s="513" t="s">
        <v>182</v>
      </c>
    </row>
    <row r="310" spans="2:10" ht="20.100000000000001" customHeight="1">
      <c r="B310" s="478" t="s">
        <v>285</v>
      </c>
      <c r="C310" s="479"/>
      <c r="D310" s="479"/>
      <c r="E310" s="514">
        <f t="shared" si="9"/>
        <v>0</v>
      </c>
      <c r="F310" s="514">
        <f t="shared" si="10"/>
        <v>0</v>
      </c>
      <c r="G310" s="514"/>
    </row>
    <row r="311" spans="2:10" ht="20.100000000000001" customHeight="1">
      <c r="B311" s="288" t="s">
        <v>618</v>
      </c>
      <c r="C311" s="289" t="s">
        <v>646</v>
      </c>
      <c r="D311" s="290" t="s">
        <v>224</v>
      </c>
      <c r="E311" s="530">
        <f t="shared" si="9"/>
        <v>1.58</v>
      </c>
      <c r="F311" s="530">
        <f t="shared" si="10"/>
        <v>164.715</v>
      </c>
      <c r="G311" s="530">
        <v>138.64500000000001</v>
      </c>
      <c r="H311" s="350"/>
    </row>
    <row r="312" spans="2:10" ht="20.100000000000001" customHeight="1">
      <c r="B312" s="288" t="s">
        <v>636</v>
      </c>
      <c r="C312" s="289" t="s">
        <v>646</v>
      </c>
      <c r="D312" s="290" t="s">
        <v>224</v>
      </c>
      <c r="E312" s="530">
        <f t="shared" si="9"/>
        <v>2.3900000000000006</v>
      </c>
      <c r="F312" s="530">
        <f t="shared" si="10"/>
        <v>249.15750000000006</v>
      </c>
      <c r="G312" s="530">
        <v>209.72250000000003</v>
      </c>
      <c r="H312" s="350"/>
    </row>
    <row r="313" spans="2:10" ht="20.100000000000001" customHeight="1">
      <c r="B313" s="288" t="s">
        <v>619</v>
      </c>
      <c r="C313" s="289" t="s">
        <v>647</v>
      </c>
      <c r="D313" s="290" t="s">
        <v>224</v>
      </c>
      <c r="E313" s="530">
        <f t="shared" si="9"/>
        <v>2.0449999999999995</v>
      </c>
      <c r="F313" s="530">
        <f t="shared" si="10"/>
        <v>213.19124999999997</v>
      </c>
      <c r="G313" s="530">
        <v>179.44874999999999</v>
      </c>
      <c r="H313" s="350"/>
    </row>
    <row r="314" spans="2:10" ht="20.100000000000001" customHeight="1">
      <c r="B314" s="288" t="s">
        <v>616</v>
      </c>
      <c r="C314" s="289" t="s">
        <v>648</v>
      </c>
      <c r="D314" s="290" t="s">
        <v>224</v>
      </c>
      <c r="E314" s="530">
        <f t="shared" si="9"/>
        <v>1.405</v>
      </c>
      <c r="F314" s="530">
        <f t="shared" si="10"/>
        <v>146.47125</v>
      </c>
      <c r="G314" s="530">
        <v>123.28875000000001</v>
      </c>
      <c r="H314" s="350"/>
    </row>
    <row r="315" spans="2:10" ht="20.100000000000001" customHeight="1">
      <c r="B315" s="288" t="s">
        <v>645</v>
      </c>
      <c r="C315" s="289" t="s">
        <v>648</v>
      </c>
      <c r="D315" s="290" t="s">
        <v>224</v>
      </c>
      <c r="E315" s="530">
        <f t="shared" si="9"/>
        <v>1.8699999999999999</v>
      </c>
      <c r="F315" s="530">
        <f t="shared" si="10"/>
        <v>194.94749999999999</v>
      </c>
      <c r="G315" s="530">
        <v>164.0925</v>
      </c>
      <c r="H315" s="350"/>
    </row>
    <row r="316" spans="2:10" ht="20.100000000000001" customHeight="1">
      <c r="B316" s="288" t="s">
        <v>690</v>
      </c>
      <c r="C316" s="289" t="s">
        <v>648</v>
      </c>
      <c r="D316" s="290" t="s">
        <v>224</v>
      </c>
      <c r="E316" s="530">
        <f t="shared" si="9"/>
        <v>2.77</v>
      </c>
      <c r="F316" s="530">
        <f t="shared" si="10"/>
        <v>288.77249999999998</v>
      </c>
      <c r="G316" s="530">
        <v>243.0675</v>
      </c>
      <c r="H316" s="350"/>
    </row>
    <row r="317" spans="2:10" ht="20.100000000000001" customHeight="1">
      <c r="B317" s="288" t="s">
        <v>617</v>
      </c>
      <c r="C317" s="289" t="s">
        <v>648</v>
      </c>
      <c r="D317" s="290" t="s">
        <v>224</v>
      </c>
      <c r="E317" s="530">
        <f t="shared" si="9"/>
        <v>1.82</v>
      </c>
      <c r="F317" s="530">
        <f t="shared" si="10"/>
        <v>189.73500000000001</v>
      </c>
      <c r="G317" s="530">
        <v>159.70500000000001</v>
      </c>
      <c r="H317" s="350"/>
    </row>
    <row r="318" spans="2:10" ht="20.100000000000001" customHeight="1">
      <c r="B318" s="288" t="s">
        <v>620</v>
      </c>
      <c r="C318" s="289" t="s">
        <v>649</v>
      </c>
      <c r="D318" s="290" t="s">
        <v>224</v>
      </c>
      <c r="E318" s="530">
        <f t="shared" si="9"/>
        <v>0.90500000000000014</v>
      </c>
      <c r="F318" s="530">
        <f t="shared" si="10"/>
        <v>94.346250000000012</v>
      </c>
      <c r="G318" s="530">
        <v>79.413750000000007</v>
      </c>
      <c r="H318" s="350"/>
    </row>
    <row r="319" spans="2:10" ht="20.100000000000001" customHeight="1">
      <c r="B319" s="288" t="s">
        <v>644</v>
      </c>
      <c r="C319" s="289" t="s">
        <v>650</v>
      </c>
      <c r="D319" s="290" t="s">
        <v>224</v>
      </c>
      <c r="E319" s="530">
        <f t="shared" si="9"/>
        <v>3.1950000000000003</v>
      </c>
      <c r="F319" s="530">
        <f t="shared" si="10"/>
        <v>333.07875000000001</v>
      </c>
      <c r="G319" s="530">
        <v>280.36124999999998</v>
      </c>
      <c r="H319" s="350"/>
    </row>
    <row r="320" spans="2:10" ht="20.100000000000001" customHeight="1">
      <c r="B320" s="288" t="s">
        <v>643</v>
      </c>
      <c r="C320" s="289" t="s">
        <v>628</v>
      </c>
      <c r="D320" s="290" t="s">
        <v>224</v>
      </c>
      <c r="E320" s="530">
        <f t="shared" si="9"/>
        <v>2.34</v>
      </c>
      <c r="F320" s="530">
        <f t="shared" si="10"/>
        <v>243.94499999999996</v>
      </c>
      <c r="G320" s="530">
        <v>205.33499999999998</v>
      </c>
      <c r="H320" s="350"/>
    </row>
    <row r="321" spans="2:8" ht="20.100000000000001" customHeight="1">
      <c r="B321" s="288" t="s">
        <v>621</v>
      </c>
      <c r="C321" s="289" t="s">
        <v>628</v>
      </c>
      <c r="D321" s="290" t="s">
        <v>224</v>
      </c>
      <c r="E321" s="530">
        <f t="shared" si="9"/>
        <v>1.6750000000000003</v>
      </c>
      <c r="F321" s="530">
        <f t="shared" si="10"/>
        <v>174.61875000000003</v>
      </c>
      <c r="G321" s="530">
        <v>146.98125000000002</v>
      </c>
      <c r="H321" s="350"/>
    </row>
    <row r="322" spans="2:8" ht="20.100000000000001" customHeight="1">
      <c r="B322" s="288" t="s">
        <v>623</v>
      </c>
      <c r="C322" s="289" t="s">
        <v>651</v>
      </c>
      <c r="D322" s="290" t="s">
        <v>224</v>
      </c>
      <c r="E322" s="530">
        <f t="shared" si="9"/>
        <v>0.92500000000000004</v>
      </c>
      <c r="F322" s="530">
        <f t="shared" si="10"/>
        <v>96.431250000000006</v>
      </c>
      <c r="G322" s="530">
        <v>81.168750000000003</v>
      </c>
      <c r="H322" s="350"/>
    </row>
    <row r="323" spans="2:8" ht="20.100000000000001" customHeight="1">
      <c r="B323" s="288" t="s">
        <v>638</v>
      </c>
      <c r="C323" s="289" t="s">
        <v>652</v>
      </c>
      <c r="D323" s="290" t="s">
        <v>224</v>
      </c>
      <c r="E323" s="530">
        <f t="shared" si="9"/>
        <v>3.8999999999999995</v>
      </c>
      <c r="F323" s="530">
        <f t="shared" si="10"/>
        <v>406.57499999999993</v>
      </c>
      <c r="G323" s="530">
        <v>342.22499999999997</v>
      </c>
      <c r="H323" s="350"/>
    </row>
    <row r="324" spans="2:8" ht="20.100000000000001" customHeight="1">
      <c r="B324" s="288" t="s">
        <v>637</v>
      </c>
      <c r="C324" s="289" t="s">
        <v>653</v>
      </c>
      <c r="D324" s="290" t="s">
        <v>224</v>
      </c>
      <c r="E324" s="530">
        <f t="shared" si="9"/>
        <v>0.56000000000000016</v>
      </c>
      <c r="F324" s="530">
        <f t="shared" si="10"/>
        <v>58.380000000000017</v>
      </c>
      <c r="G324" s="530">
        <v>49.140000000000008</v>
      </c>
      <c r="H324" s="350"/>
    </row>
    <row r="325" spans="2:8" ht="20.100000000000001" customHeight="1">
      <c r="B325" s="288" t="s">
        <v>639</v>
      </c>
      <c r="C325" s="289" t="s">
        <v>653</v>
      </c>
      <c r="D325" s="290" t="s">
        <v>224</v>
      </c>
      <c r="E325" s="530">
        <f t="shared" si="9"/>
        <v>1.2250000000000001</v>
      </c>
      <c r="F325" s="530">
        <f t="shared" si="10"/>
        <v>127.70625000000001</v>
      </c>
      <c r="G325" s="530">
        <v>107.49375000000001</v>
      </c>
      <c r="H325" s="350"/>
    </row>
    <row r="326" spans="2:8" ht="20.100000000000001" customHeight="1">
      <c r="B326" s="288" t="s">
        <v>633</v>
      </c>
      <c r="C326" s="289" t="s">
        <v>654</v>
      </c>
      <c r="D326" s="290" t="s">
        <v>224</v>
      </c>
      <c r="E326" s="530">
        <f t="shared" si="9"/>
        <v>1.82</v>
      </c>
      <c r="F326" s="530">
        <f t="shared" si="10"/>
        <v>189.73500000000001</v>
      </c>
      <c r="G326" s="530">
        <v>159.70500000000001</v>
      </c>
      <c r="H326" s="350"/>
    </row>
    <row r="327" spans="2:8" ht="20.100000000000001" customHeight="1">
      <c r="B327" s="288" t="s">
        <v>640</v>
      </c>
      <c r="C327" s="289" t="s">
        <v>654</v>
      </c>
      <c r="D327" s="290" t="s">
        <v>224</v>
      </c>
      <c r="E327" s="530">
        <f t="shared" si="9"/>
        <v>1.635</v>
      </c>
      <c r="F327" s="530">
        <f t="shared" si="10"/>
        <v>170.44874999999999</v>
      </c>
      <c r="G327" s="530">
        <v>143.47125</v>
      </c>
      <c r="H327" s="350"/>
    </row>
    <row r="328" spans="2:8" ht="20.100000000000001" customHeight="1">
      <c r="B328" s="288" t="s">
        <v>622</v>
      </c>
      <c r="C328" s="289" t="s">
        <v>655</v>
      </c>
      <c r="D328" s="290" t="s">
        <v>224</v>
      </c>
      <c r="E328" s="530">
        <f t="shared" si="9"/>
        <v>2.375</v>
      </c>
      <c r="F328" s="530">
        <f t="shared" si="10"/>
        <v>247.59375</v>
      </c>
      <c r="G328" s="530">
        <v>208.40625</v>
      </c>
      <c r="H328" s="350"/>
    </row>
    <row r="329" spans="2:8" ht="20.100000000000001" customHeight="1">
      <c r="B329" s="288" t="s">
        <v>632</v>
      </c>
      <c r="C329" s="289" t="s">
        <v>655</v>
      </c>
      <c r="D329" s="290" t="s">
        <v>224</v>
      </c>
      <c r="E329" s="530">
        <f t="shared" si="9"/>
        <v>1.85</v>
      </c>
      <c r="F329" s="530">
        <f t="shared" si="10"/>
        <v>192.86250000000001</v>
      </c>
      <c r="G329" s="530">
        <v>162.33750000000001</v>
      </c>
      <c r="H329" s="350"/>
    </row>
    <row r="330" spans="2:8" ht="20.100000000000001" customHeight="1">
      <c r="B330" s="288" t="s">
        <v>614</v>
      </c>
      <c r="C330" s="289" t="s">
        <v>635</v>
      </c>
      <c r="D330" s="290" t="s">
        <v>224</v>
      </c>
      <c r="E330" s="530">
        <f t="shared" si="9"/>
        <v>3.165</v>
      </c>
      <c r="F330" s="530">
        <f t="shared" si="10"/>
        <v>329.95125000000002</v>
      </c>
      <c r="G330" s="530">
        <v>277.72874999999999</v>
      </c>
      <c r="H330" s="350"/>
    </row>
    <row r="331" spans="2:8" ht="20.100000000000001" customHeight="1">
      <c r="B331" s="288" t="s">
        <v>615</v>
      </c>
      <c r="C331" s="289" t="s">
        <v>635</v>
      </c>
      <c r="D331" s="290" t="s">
        <v>224</v>
      </c>
      <c r="E331" s="530">
        <f t="shared" si="9"/>
        <v>3.145</v>
      </c>
      <c r="F331" s="530">
        <f t="shared" si="10"/>
        <v>327.86624999999998</v>
      </c>
      <c r="G331" s="530">
        <v>275.97375</v>
      </c>
      <c r="H331" s="350"/>
    </row>
    <row r="332" spans="2:8" ht="20.100000000000001" customHeight="1">
      <c r="B332" s="288" t="s">
        <v>624</v>
      </c>
      <c r="C332" s="289" t="s">
        <v>634</v>
      </c>
      <c r="D332" s="290" t="s">
        <v>224</v>
      </c>
      <c r="E332" s="530">
        <f t="shared" si="9"/>
        <v>1.75</v>
      </c>
      <c r="F332" s="530">
        <f t="shared" si="10"/>
        <v>182.4375</v>
      </c>
      <c r="G332" s="530">
        <v>153.5625</v>
      </c>
      <c r="H332" s="350"/>
    </row>
    <row r="333" spans="2:8" ht="20.100000000000001" customHeight="1">
      <c r="B333" s="288" t="s">
        <v>629</v>
      </c>
      <c r="C333" s="289" t="s">
        <v>634</v>
      </c>
      <c r="D333" s="290" t="s">
        <v>224</v>
      </c>
      <c r="E333" s="530">
        <f t="shared" si="9"/>
        <v>1.63</v>
      </c>
      <c r="F333" s="530">
        <f t="shared" si="10"/>
        <v>169.92749999999998</v>
      </c>
      <c r="G333" s="530">
        <v>143.0325</v>
      </c>
      <c r="H333" s="350"/>
    </row>
    <row r="334" spans="2:8" ht="20.100000000000001" customHeight="1">
      <c r="B334" s="288" t="s">
        <v>625</v>
      </c>
      <c r="C334" s="289" t="s">
        <v>656</v>
      </c>
      <c r="D334" s="290" t="s">
        <v>224</v>
      </c>
      <c r="E334" s="530">
        <f t="shared" si="9"/>
        <v>1.5</v>
      </c>
      <c r="F334" s="530">
        <f t="shared" si="10"/>
        <v>156.375</v>
      </c>
      <c r="G334" s="530">
        <v>131.625</v>
      </c>
      <c r="H334" s="350"/>
    </row>
    <row r="335" spans="2:8" ht="20.100000000000001" customHeight="1">
      <c r="B335" s="288" t="s">
        <v>641</v>
      </c>
      <c r="C335" s="289" t="s">
        <v>656</v>
      </c>
      <c r="D335" s="290" t="s">
        <v>224</v>
      </c>
      <c r="E335" s="530">
        <f t="shared" si="9"/>
        <v>0.94499999999999995</v>
      </c>
      <c r="F335" s="530">
        <f t="shared" si="10"/>
        <v>98.516249999999999</v>
      </c>
      <c r="G335" s="530">
        <v>82.923749999999998</v>
      </c>
      <c r="H335" s="350"/>
    </row>
    <row r="336" spans="2:8" ht="20.100000000000001" customHeight="1">
      <c r="B336" s="288" t="s">
        <v>626</v>
      </c>
      <c r="C336" s="289" t="s">
        <v>627</v>
      </c>
      <c r="D336" s="290" t="s">
        <v>224</v>
      </c>
      <c r="E336" s="530">
        <f t="shared" si="9"/>
        <v>2.7149999999999999</v>
      </c>
      <c r="F336" s="530">
        <f t="shared" si="10"/>
        <v>283.03874999999999</v>
      </c>
      <c r="G336" s="530">
        <v>238.24124999999998</v>
      </c>
      <c r="H336" s="350"/>
    </row>
    <row r="337" spans="2:8" ht="20.100000000000001" customHeight="1">
      <c r="B337" s="288" t="s">
        <v>642</v>
      </c>
      <c r="C337" s="289" t="s">
        <v>627</v>
      </c>
      <c r="D337" s="290" t="s">
        <v>224</v>
      </c>
      <c r="E337" s="530">
        <f t="shared" si="9"/>
        <v>2.1950000000000003</v>
      </c>
      <c r="F337" s="530">
        <f t="shared" si="10"/>
        <v>228.82875000000001</v>
      </c>
      <c r="G337" s="530">
        <v>192.61124999999998</v>
      </c>
      <c r="H337" s="350"/>
    </row>
    <row r="338" spans="2:8" ht="20.100000000000001" customHeight="1">
      <c r="B338" s="288" t="s">
        <v>630</v>
      </c>
      <c r="C338" s="289" t="s">
        <v>657</v>
      </c>
      <c r="D338" s="290" t="s">
        <v>224</v>
      </c>
      <c r="E338" s="530">
        <f t="shared" si="9"/>
        <v>3.8350000000000004</v>
      </c>
      <c r="F338" s="530">
        <f t="shared" si="10"/>
        <v>399.79875000000004</v>
      </c>
      <c r="G338" s="530">
        <v>336.52125000000001</v>
      </c>
      <c r="H338" s="350"/>
    </row>
    <row r="339" spans="2:8" ht="20.100000000000001" customHeight="1">
      <c r="B339" s="288" t="s">
        <v>631</v>
      </c>
      <c r="C339" s="289" t="s">
        <v>657</v>
      </c>
      <c r="D339" s="290" t="s">
        <v>224</v>
      </c>
      <c r="E339" s="530">
        <f t="shared" si="9"/>
        <v>3.6549999999999998</v>
      </c>
      <c r="F339" s="530">
        <f t="shared" si="10"/>
        <v>381.03375</v>
      </c>
      <c r="G339" s="530">
        <v>320.72624999999999</v>
      </c>
      <c r="H339" s="350"/>
    </row>
    <row r="340" spans="2:8" ht="20.100000000000001" customHeight="1">
      <c r="B340" s="288"/>
      <c r="C340" s="289"/>
      <c r="D340" s="290"/>
      <c r="E340" s="530">
        <f t="shared" si="9"/>
        <v>0</v>
      </c>
      <c r="F340" s="530">
        <f t="shared" si="10"/>
        <v>0</v>
      </c>
      <c r="G340" s="530"/>
      <c r="H340" s="350"/>
    </row>
    <row r="341" spans="2:8" ht="20.100000000000001" customHeight="1">
      <c r="B341" s="288"/>
      <c r="C341" s="289"/>
      <c r="D341" s="290"/>
      <c r="E341" s="530">
        <f t="shared" si="9"/>
        <v>0</v>
      </c>
      <c r="F341" s="530">
        <f t="shared" si="10"/>
        <v>0</v>
      </c>
      <c r="G341" s="530"/>
      <c r="H341" s="350"/>
    </row>
    <row r="342" spans="2:8" ht="20.100000000000001" customHeight="1">
      <c r="B342" s="485" t="s">
        <v>296</v>
      </c>
      <c r="C342" s="485"/>
      <c r="D342" s="485"/>
      <c r="E342" s="529">
        <f t="shared" si="9"/>
        <v>0</v>
      </c>
      <c r="F342" s="529">
        <f t="shared" si="10"/>
        <v>0</v>
      </c>
      <c r="G342" s="529"/>
      <c r="H342" s="350"/>
    </row>
    <row r="343" spans="2:8" ht="20.100000000000001" customHeight="1">
      <c r="E343" s="7">
        <f t="shared" si="9"/>
        <v>0</v>
      </c>
      <c r="F343" s="7">
        <f t="shared" si="10"/>
        <v>0</v>
      </c>
      <c r="G343" s="7"/>
      <c r="H343" s="350"/>
    </row>
    <row r="344" spans="2:8" ht="20.100000000000001" customHeight="1">
      <c r="B344" s="12" t="s">
        <v>0</v>
      </c>
      <c r="C344" s="12" t="s">
        <v>222</v>
      </c>
      <c r="D344" s="12" t="s">
        <v>183</v>
      </c>
      <c r="E344" s="513" t="e">
        <f t="shared" si="9"/>
        <v>#VALUE!</v>
      </c>
      <c r="F344" s="513" t="e">
        <f t="shared" si="10"/>
        <v>#VALUE!</v>
      </c>
      <c r="G344" s="513" t="s">
        <v>182</v>
      </c>
      <c r="H344" s="350"/>
    </row>
    <row r="345" spans="2:8" ht="20.100000000000001" customHeight="1">
      <c r="B345" s="478" t="s">
        <v>285</v>
      </c>
      <c r="C345" s="479"/>
      <c r="D345" s="479"/>
      <c r="E345" s="514">
        <f t="shared" si="9"/>
        <v>0</v>
      </c>
      <c r="F345" s="514">
        <f t="shared" si="10"/>
        <v>0</v>
      </c>
      <c r="G345" s="514"/>
    </row>
    <row r="346" spans="2:8" ht="20.100000000000001" customHeight="1">
      <c r="B346" s="32" t="s">
        <v>299</v>
      </c>
      <c r="C346" s="37">
        <v>25</v>
      </c>
      <c r="D346" s="37" t="s">
        <v>300</v>
      </c>
      <c r="E346" s="531">
        <f t="shared" si="9"/>
        <v>41.025641025641029</v>
      </c>
      <c r="F346" s="531">
        <f t="shared" si="10"/>
        <v>4276.9230769230771</v>
      </c>
      <c r="G346" s="531">
        <v>3600</v>
      </c>
    </row>
    <row r="347" spans="2:8" ht="20.100000000000001" customHeight="1">
      <c r="B347" s="32" t="s">
        <v>301</v>
      </c>
      <c r="C347" s="37">
        <v>100</v>
      </c>
      <c r="D347" s="37" t="s">
        <v>300</v>
      </c>
      <c r="E347" s="531">
        <f t="shared" ref="E347:E404" si="11">F347/$D$1</f>
        <v>11</v>
      </c>
      <c r="F347" s="531">
        <f t="shared" ref="F347:F404" si="12">G347*$D$1/$D$2</f>
        <v>1146.75</v>
      </c>
      <c r="G347" s="531">
        <v>965.25</v>
      </c>
    </row>
    <row r="348" spans="2:8" ht="20.100000000000001" customHeight="1">
      <c r="B348" s="32" t="s">
        <v>302</v>
      </c>
      <c r="C348" s="37">
        <v>1</v>
      </c>
      <c r="D348" s="37" t="s">
        <v>303</v>
      </c>
      <c r="E348" s="531">
        <f t="shared" si="11"/>
        <v>194</v>
      </c>
      <c r="F348" s="531">
        <f t="shared" si="12"/>
        <v>20224.5</v>
      </c>
      <c r="G348" s="531">
        <v>17023.5</v>
      </c>
    </row>
    <row r="349" spans="2:8" ht="20.100000000000001" customHeight="1">
      <c r="B349" s="32" t="s">
        <v>304</v>
      </c>
      <c r="C349" s="37">
        <v>1</v>
      </c>
      <c r="D349" s="37" t="s">
        <v>303</v>
      </c>
      <c r="E349" s="531">
        <f t="shared" si="11"/>
        <v>13.8</v>
      </c>
      <c r="F349" s="531">
        <f t="shared" si="12"/>
        <v>1438.65</v>
      </c>
      <c r="G349" s="531">
        <v>1210.95</v>
      </c>
    </row>
    <row r="350" spans="2:8" ht="20.100000000000001" customHeight="1">
      <c r="B350" s="32" t="s">
        <v>305</v>
      </c>
      <c r="C350" s="37">
        <v>1</v>
      </c>
      <c r="D350" s="37" t="s">
        <v>303</v>
      </c>
      <c r="E350" s="531">
        <f t="shared" si="11"/>
        <v>304.7</v>
      </c>
      <c r="F350" s="531">
        <f t="shared" si="12"/>
        <v>31764.974999999999</v>
      </c>
      <c r="G350" s="531">
        <v>26737.424999999999</v>
      </c>
    </row>
    <row r="351" spans="2:8" ht="20.100000000000001" customHeight="1">
      <c r="B351" s="32" t="s">
        <v>306</v>
      </c>
      <c r="C351" s="37">
        <v>1</v>
      </c>
      <c r="D351" s="37" t="s">
        <v>303</v>
      </c>
      <c r="E351" s="531">
        <f t="shared" si="11"/>
        <v>191.90000000000003</v>
      </c>
      <c r="F351" s="531">
        <f t="shared" si="12"/>
        <v>20005.575000000004</v>
      </c>
      <c r="G351" s="531">
        <v>16839.225000000002</v>
      </c>
    </row>
    <row r="352" spans="2:8" ht="20.100000000000001" customHeight="1">
      <c r="B352" s="32" t="s">
        <v>307</v>
      </c>
      <c r="C352" s="37">
        <v>1</v>
      </c>
      <c r="D352" s="37" t="s">
        <v>303</v>
      </c>
      <c r="E352" s="531">
        <f t="shared" si="11"/>
        <v>256.7</v>
      </c>
      <c r="F352" s="531">
        <f t="shared" si="12"/>
        <v>26760.974999999999</v>
      </c>
      <c r="G352" s="531">
        <v>22525.424999999999</v>
      </c>
    </row>
    <row r="353" spans="2:7" ht="20.100000000000001" customHeight="1">
      <c r="B353" s="32" t="s">
        <v>308</v>
      </c>
      <c r="C353" s="37">
        <v>1</v>
      </c>
      <c r="D353" s="37" t="s">
        <v>309</v>
      </c>
      <c r="E353" s="531">
        <f t="shared" si="11"/>
        <v>20</v>
      </c>
      <c r="F353" s="531">
        <f t="shared" si="12"/>
        <v>2085</v>
      </c>
      <c r="G353" s="531">
        <v>1755</v>
      </c>
    </row>
    <row r="354" spans="2:7" ht="20.100000000000001" customHeight="1">
      <c r="B354" s="32" t="s">
        <v>310</v>
      </c>
      <c r="C354" s="37">
        <v>1</v>
      </c>
      <c r="D354" s="37" t="s">
        <v>309</v>
      </c>
      <c r="E354" s="531">
        <f t="shared" si="11"/>
        <v>18.600000000000001</v>
      </c>
      <c r="F354" s="531">
        <f t="shared" si="12"/>
        <v>1939.0500000000002</v>
      </c>
      <c r="G354" s="531">
        <v>1632.15</v>
      </c>
    </row>
    <row r="355" spans="2:7" ht="20.100000000000001" customHeight="1">
      <c r="B355" s="32" t="s">
        <v>311</v>
      </c>
      <c r="C355" s="37">
        <v>1</v>
      </c>
      <c r="D355" s="37" t="s">
        <v>309</v>
      </c>
      <c r="E355" s="531">
        <f t="shared" si="11"/>
        <v>13.8</v>
      </c>
      <c r="F355" s="531">
        <f t="shared" si="12"/>
        <v>1438.65</v>
      </c>
      <c r="G355" s="531">
        <v>1210.95</v>
      </c>
    </row>
    <row r="356" spans="2:7" ht="20.100000000000001" customHeight="1">
      <c r="B356" s="32" t="s">
        <v>312</v>
      </c>
      <c r="C356" s="37">
        <v>1</v>
      </c>
      <c r="D356" s="37" t="s">
        <v>309</v>
      </c>
      <c r="E356" s="531">
        <f t="shared" si="11"/>
        <v>12.099999999999998</v>
      </c>
      <c r="F356" s="531">
        <f t="shared" si="12"/>
        <v>1261.4249999999997</v>
      </c>
      <c r="G356" s="531">
        <v>1061.7749999999999</v>
      </c>
    </row>
    <row r="357" spans="2:7" ht="20.100000000000001" customHeight="1">
      <c r="B357" s="32" t="s">
        <v>313</v>
      </c>
      <c r="C357" s="37">
        <v>1</v>
      </c>
      <c r="D357" s="37" t="s">
        <v>309</v>
      </c>
      <c r="E357" s="531">
        <f t="shared" si="11"/>
        <v>3</v>
      </c>
      <c r="F357" s="531">
        <f t="shared" si="12"/>
        <v>312.75</v>
      </c>
      <c r="G357" s="531">
        <v>263.25</v>
      </c>
    </row>
    <row r="358" spans="2:7" ht="20.100000000000001" customHeight="1">
      <c r="B358" s="32" t="s">
        <v>314</v>
      </c>
      <c r="C358" s="37">
        <v>1</v>
      </c>
      <c r="D358" s="37" t="s">
        <v>309</v>
      </c>
      <c r="E358" s="531">
        <f t="shared" si="11"/>
        <v>27.300000000000004</v>
      </c>
      <c r="F358" s="531">
        <f t="shared" si="12"/>
        <v>2846.0250000000005</v>
      </c>
      <c r="G358" s="531">
        <v>2395.5750000000003</v>
      </c>
    </row>
    <row r="359" spans="2:7" ht="20.100000000000001" customHeight="1">
      <c r="B359" s="32" t="s">
        <v>315</v>
      </c>
      <c r="C359" s="37">
        <v>10</v>
      </c>
      <c r="D359" s="37" t="s">
        <v>309</v>
      </c>
      <c r="E359" s="531">
        <f t="shared" si="11"/>
        <v>7.1</v>
      </c>
      <c r="F359" s="531">
        <f t="shared" si="12"/>
        <v>740.17499999999995</v>
      </c>
      <c r="G359" s="531">
        <v>623.02499999999998</v>
      </c>
    </row>
    <row r="360" spans="2:7" ht="20.100000000000001" customHeight="1">
      <c r="B360" s="32" t="s">
        <v>316</v>
      </c>
      <c r="C360" s="37">
        <v>1</v>
      </c>
      <c r="D360" s="37" t="s">
        <v>309</v>
      </c>
      <c r="E360" s="531">
        <f t="shared" si="11"/>
        <v>30</v>
      </c>
      <c r="F360" s="531">
        <f t="shared" si="12"/>
        <v>3127.5</v>
      </c>
      <c r="G360" s="531">
        <v>2632.5</v>
      </c>
    </row>
    <row r="361" spans="2:7" ht="20.100000000000001" customHeight="1">
      <c r="B361" s="32" t="s">
        <v>317</v>
      </c>
      <c r="C361" s="37">
        <v>1</v>
      </c>
      <c r="D361" s="37" t="s">
        <v>309</v>
      </c>
      <c r="E361" s="531">
        <f t="shared" si="11"/>
        <v>21</v>
      </c>
      <c r="F361" s="531">
        <f t="shared" si="12"/>
        <v>2189.25</v>
      </c>
      <c r="G361" s="531">
        <v>1842.75</v>
      </c>
    </row>
    <row r="362" spans="2:7" ht="20.100000000000001" customHeight="1">
      <c r="B362" s="32" t="s">
        <v>318</v>
      </c>
      <c r="C362" s="37">
        <v>1</v>
      </c>
      <c r="D362" s="37" t="s">
        <v>309</v>
      </c>
      <c r="E362" s="531">
        <f t="shared" si="11"/>
        <v>29.4</v>
      </c>
      <c r="F362" s="531">
        <f t="shared" si="12"/>
        <v>3064.95</v>
      </c>
      <c r="G362" s="531">
        <v>2579.85</v>
      </c>
    </row>
    <row r="363" spans="2:7" ht="20.100000000000001" customHeight="1">
      <c r="B363" s="32" t="s">
        <v>319</v>
      </c>
      <c r="C363" s="37">
        <v>100</v>
      </c>
      <c r="D363" s="37" t="s">
        <v>300</v>
      </c>
      <c r="E363" s="531">
        <f t="shared" si="11"/>
        <v>9.5</v>
      </c>
      <c r="F363" s="531">
        <f t="shared" si="12"/>
        <v>990.375</v>
      </c>
      <c r="G363" s="531">
        <v>833.625</v>
      </c>
    </row>
    <row r="364" spans="2:7" ht="20.100000000000001" customHeight="1">
      <c r="B364" s="32" t="s">
        <v>320</v>
      </c>
      <c r="C364" s="37">
        <v>100</v>
      </c>
      <c r="D364" s="37" t="s">
        <v>181</v>
      </c>
      <c r="E364" s="531">
        <f t="shared" si="11"/>
        <v>20.2</v>
      </c>
      <c r="F364" s="531">
        <f t="shared" si="12"/>
        <v>2105.85</v>
      </c>
      <c r="G364" s="531">
        <v>1772.55</v>
      </c>
    </row>
    <row r="365" spans="2:7" ht="20.100000000000001" customHeight="1">
      <c r="B365" s="32" t="s">
        <v>321</v>
      </c>
      <c r="C365" s="37">
        <v>100</v>
      </c>
      <c r="D365" s="37" t="s">
        <v>181</v>
      </c>
      <c r="E365" s="531">
        <f t="shared" si="11"/>
        <v>36.9</v>
      </c>
      <c r="F365" s="531">
        <f t="shared" si="12"/>
        <v>3846.8249999999998</v>
      </c>
      <c r="G365" s="531">
        <v>3237.9749999999999</v>
      </c>
    </row>
    <row r="366" spans="2:7" ht="20.100000000000001" customHeight="1">
      <c r="B366" s="32" t="s">
        <v>322</v>
      </c>
      <c r="C366" s="37">
        <v>100</v>
      </c>
      <c r="D366" s="37" t="s">
        <v>181</v>
      </c>
      <c r="E366" s="531">
        <f t="shared" si="11"/>
        <v>63.100000000000009</v>
      </c>
      <c r="F366" s="531">
        <f t="shared" si="12"/>
        <v>6578.1750000000011</v>
      </c>
      <c r="G366" s="531">
        <v>5537.0250000000005</v>
      </c>
    </row>
    <row r="367" spans="2:7" ht="20.100000000000001" customHeight="1">
      <c r="B367" s="32" t="s">
        <v>323</v>
      </c>
      <c r="C367" s="37">
        <v>100</v>
      </c>
      <c r="D367" s="37" t="s">
        <v>181</v>
      </c>
      <c r="E367" s="531">
        <f t="shared" si="11"/>
        <v>117.9</v>
      </c>
      <c r="F367" s="531">
        <f t="shared" si="12"/>
        <v>12291.075000000001</v>
      </c>
      <c r="G367" s="531">
        <v>10345.725</v>
      </c>
    </row>
    <row r="368" spans="2:7" ht="20.100000000000001" customHeight="1">
      <c r="B368" s="32" t="s">
        <v>324</v>
      </c>
      <c r="C368" s="37">
        <v>1</v>
      </c>
      <c r="D368" s="37" t="s">
        <v>181</v>
      </c>
      <c r="E368" s="531">
        <f t="shared" si="11"/>
        <v>12.5</v>
      </c>
      <c r="F368" s="531">
        <f t="shared" si="12"/>
        <v>1303.125</v>
      </c>
      <c r="G368" s="531">
        <v>1096.875</v>
      </c>
    </row>
    <row r="369" spans="2:7" ht="20.100000000000001" customHeight="1">
      <c r="B369" s="32" t="s">
        <v>325</v>
      </c>
      <c r="C369" s="37">
        <v>1</v>
      </c>
      <c r="D369" s="37" t="s">
        <v>181</v>
      </c>
      <c r="E369" s="531">
        <f t="shared" si="11"/>
        <v>10.1</v>
      </c>
      <c r="F369" s="531">
        <f t="shared" si="12"/>
        <v>1052.925</v>
      </c>
      <c r="G369" s="531">
        <v>886.27499999999998</v>
      </c>
    </row>
    <row r="370" spans="2:7" ht="20.100000000000001" customHeight="1">
      <c r="B370" s="32" t="s">
        <v>326</v>
      </c>
      <c r="C370" s="37">
        <v>1</v>
      </c>
      <c r="D370" s="37" t="s">
        <v>181</v>
      </c>
      <c r="E370" s="531">
        <f t="shared" si="11"/>
        <v>30.300000000000004</v>
      </c>
      <c r="F370" s="531">
        <f t="shared" si="12"/>
        <v>3158.7750000000005</v>
      </c>
      <c r="G370" s="531">
        <v>2658.8250000000003</v>
      </c>
    </row>
    <row r="371" spans="2:7" ht="20.100000000000001" customHeight="1">
      <c r="B371" s="32" t="s">
        <v>327</v>
      </c>
      <c r="C371" s="37">
        <v>1</v>
      </c>
      <c r="D371" s="37" t="s">
        <v>181</v>
      </c>
      <c r="E371" s="531">
        <f t="shared" si="11"/>
        <v>1.5</v>
      </c>
      <c r="F371" s="531">
        <f t="shared" si="12"/>
        <v>156.375</v>
      </c>
      <c r="G371" s="531">
        <v>131.625</v>
      </c>
    </row>
    <row r="372" spans="2:7" ht="20.100000000000001" customHeight="1">
      <c r="B372" s="32" t="s">
        <v>328</v>
      </c>
      <c r="C372" s="37">
        <v>1</v>
      </c>
      <c r="D372" s="37" t="s">
        <v>181</v>
      </c>
      <c r="E372" s="531">
        <f t="shared" si="11"/>
        <v>1.4</v>
      </c>
      <c r="F372" s="531">
        <f t="shared" si="12"/>
        <v>145.94999999999999</v>
      </c>
      <c r="G372" s="531">
        <v>122.85</v>
      </c>
    </row>
    <row r="373" spans="2:7" ht="20.100000000000001" customHeight="1">
      <c r="B373" s="32" t="s">
        <v>329</v>
      </c>
      <c r="C373" s="37">
        <v>10</v>
      </c>
      <c r="D373" s="37" t="s">
        <v>181</v>
      </c>
      <c r="E373" s="531">
        <f t="shared" si="11"/>
        <v>208.3</v>
      </c>
      <c r="F373" s="531">
        <f t="shared" si="12"/>
        <v>21715.275000000001</v>
      </c>
      <c r="G373" s="531">
        <v>18278.325000000001</v>
      </c>
    </row>
    <row r="374" spans="2:7" ht="20.100000000000001" customHeight="1">
      <c r="B374" s="32" t="s">
        <v>330</v>
      </c>
      <c r="C374" s="37">
        <v>10</v>
      </c>
      <c r="D374" s="37" t="s">
        <v>181</v>
      </c>
      <c r="E374" s="531">
        <f t="shared" si="11"/>
        <v>208.3</v>
      </c>
      <c r="F374" s="531">
        <f t="shared" si="12"/>
        <v>21715.275000000001</v>
      </c>
      <c r="G374" s="531">
        <v>18278.325000000001</v>
      </c>
    </row>
    <row r="375" spans="2:7" ht="20.100000000000001" customHeight="1">
      <c r="B375" s="32" t="s">
        <v>504</v>
      </c>
      <c r="C375" s="37">
        <v>1</v>
      </c>
      <c r="D375" s="37" t="s">
        <v>181</v>
      </c>
      <c r="E375" s="531">
        <f t="shared" si="11"/>
        <v>8.9914529914529915</v>
      </c>
      <c r="F375" s="531">
        <f t="shared" si="12"/>
        <v>937.35897435897436</v>
      </c>
      <c r="G375" s="531">
        <v>789</v>
      </c>
    </row>
    <row r="376" spans="2:7" ht="20.100000000000001" customHeight="1">
      <c r="B376" s="32" t="s">
        <v>331</v>
      </c>
      <c r="C376" s="37">
        <v>1</v>
      </c>
      <c r="D376" s="37" t="s">
        <v>181</v>
      </c>
      <c r="E376" s="531">
        <f t="shared" si="11"/>
        <v>0.11396011396011396</v>
      </c>
      <c r="F376" s="531">
        <f t="shared" si="12"/>
        <v>11.880341880341881</v>
      </c>
      <c r="G376" s="531">
        <v>10</v>
      </c>
    </row>
    <row r="377" spans="2:7" ht="20.100000000000001" customHeight="1">
      <c r="B377" s="32" t="s">
        <v>332</v>
      </c>
      <c r="C377" s="37">
        <v>1</v>
      </c>
      <c r="D377" s="37" t="s">
        <v>181</v>
      </c>
      <c r="E377" s="531">
        <f t="shared" si="11"/>
        <v>0.16296296296296298</v>
      </c>
      <c r="F377" s="531">
        <f t="shared" si="12"/>
        <v>16.988888888888891</v>
      </c>
      <c r="G377" s="531">
        <v>14.3</v>
      </c>
    </row>
    <row r="378" spans="2:7" ht="20.100000000000001" customHeight="1">
      <c r="B378" s="32" t="s">
        <v>333</v>
      </c>
      <c r="C378" s="37">
        <v>100</v>
      </c>
      <c r="D378" s="37" t="s">
        <v>300</v>
      </c>
      <c r="E378" s="531">
        <f t="shared" si="11"/>
        <v>8</v>
      </c>
      <c r="F378" s="531">
        <f t="shared" si="12"/>
        <v>834</v>
      </c>
      <c r="G378" s="531">
        <v>702</v>
      </c>
    </row>
    <row r="379" spans="2:7" ht="20.100000000000001" customHeight="1">
      <c r="B379" s="32" t="s">
        <v>334</v>
      </c>
      <c r="C379" s="37">
        <v>250</v>
      </c>
      <c r="D379" s="37" t="s">
        <v>300</v>
      </c>
      <c r="E379" s="531">
        <f t="shared" si="11"/>
        <v>18.2</v>
      </c>
      <c r="F379" s="531">
        <f t="shared" si="12"/>
        <v>1897.35</v>
      </c>
      <c r="G379" s="531">
        <v>1597.05</v>
      </c>
    </row>
    <row r="380" spans="2:7" ht="20.100000000000001" customHeight="1">
      <c r="B380" s="32" t="s">
        <v>335</v>
      </c>
      <c r="C380" s="37">
        <v>50</v>
      </c>
      <c r="D380" s="37" t="s">
        <v>300</v>
      </c>
      <c r="E380" s="37">
        <f t="shared" si="11"/>
        <v>44.7</v>
      </c>
      <c r="F380" s="37">
        <f t="shared" si="12"/>
        <v>4659.9750000000004</v>
      </c>
      <c r="G380" s="37">
        <v>3922.4250000000002</v>
      </c>
    </row>
    <row r="381" spans="2:7" ht="20.100000000000001" customHeight="1">
      <c r="B381" s="32" t="s">
        <v>336</v>
      </c>
      <c r="C381" s="37">
        <v>10</v>
      </c>
      <c r="D381" s="37" t="s">
        <v>300</v>
      </c>
      <c r="E381" s="37">
        <f t="shared" si="11"/>
        <v>6.2000000000000011</v>
      </c>
      <c r="F381" s="37">
        <f t="shared" si="12"/>
        <v>646.35000000000014</v>
      </c>
      <c r="G381" s="37">
        <v>544.05000000000007</v>
      </c>
    </row>
    <row r="382" spans="2:7" ht="20.100000000000001" customHeight="1">
      <c r="B382" s="32" t="s">
        <v>337</v>
      </c>
      <c r="C382" s="37">
        <v>1</v>
      </c>
      <c r="D382" s="37" t="s">
        <v>309</v>
      </c>
      <c r="E382" s="531">
        <f t="shared" si="11"/>
        <v>14.8</v>
      </c>
      <c r="F382" s="531">
        <f t="shared" si="12"/>
        <v>1542.9</v>
      </c>
      <c r="G382" s="531">
        <v>1298.7</v>
      </c>
    </row>
    <row r="383" spans="2:7" ht="20.100000000000001" customHeight="1">
      <c r="B383" s="32" t="s">
        <v>308</v>
      </c>
      <c r="C383" s="37">
        <v>0.5</v>
      </c>
      <c r="D383" s="37" t="s">
        <v>309</v>
      </c>
      <c r="E383" s="531">
        <f t="shared" si="11"/>
        <v>15</v>
      </c>
      <c r="F383" s="531">
        <f t="shared" si="12"/>
        <v>1563.75</v>
      </c>
      <c r="G383" s="531">
        <v>1316.25</v>
      </c>
    </row>
    <row r="384" spans="2:7" ht="20.100000000000001" customHeight="1">
      <c r="B384" s="32" t="s">
        <v>338</v>
      </c>
      <c r="C384" s="37">
        <v>1</v>
      </c>
      <c r="D384" s="37" t="s">
        <v>181</v>
      </c>
      <c r="E384" s="37">
        <f t="shared" si="11"/>
        <v>68.3</v>
      </c>
      <c r="F384" s="37">
        <f t="shared" si="12"/>
        <v>7120.2749999999996</v>
      </c>
      <c r="G384" s="37">
        <v>5993.3249999999998</v>
      </c>
    </row>
    <row r="385" spans="2:8" ht="20.100000000000001" customHeight="1">
      <c r="B385" s="32" t="s">
        <v>339</v>
      </c>
      <c r="C385" s="37"/>
      <c r="D385" s="37"/>
      <c r="E385" s="37">
        <f t="shared" si="11"/>
        <v>0</v>
      </c>
      <c r="F385" s="37">
        <f t="shared" si="12"/>
        <v>0</v>
      </c>
      <c r="G385" s="37">
        <v>0</v>
      </c>
    </row>
    <row r="386" spans="2:8" ht="20.100000000000001" customHeight="1">
      <c r="B386" s="32" t="s">
        <v>340</v>
      </c>
      <c r="C386" s="37">
        <v>100</v>
      </c>
      <c r="D386" s="37" t="s">
        <v>181</v>
      </c>
      <c r="E386" s="531">
        <f t="shared" si="11"/>
        <v>67.8</v>
      </c>
      <c r="F386" s="531">
        <f t="shared" si="12"/>
        <v>7068.15</v>
      </c>
      <c r="G386" s="531">
        <v>5949.45</v>
      </c>
    </row>
    <row r="387" spans="2:8" ht="20.100000000000001" customHeight="1">
      <c r="B387" s="32" t="s">
        <v>341</v>
      </c>
      <c r="C387" s="37">
        <v>100</v>
      </c>
      <c r="D387" s="37" t="s">
        <v>181</v>
      </c>
      <c r="E387" s="531">
        <f t="shared" si="11"/>
        <v>80.900000000000006</v>
      </c>
      <c r="F387" s="531">
        <f t="shared" si="12"/>
        <v>8433.8250000000007</v>
      </c>
      <c r="G387" s="531">
        <v>7098.9750000000004</v>
      </c>
    </row>
    <row r="388" spans="2:8" ht="20.100000000000001" customHeight="1">
      <c r="B388" s="32" t="s">
        <v>342</v>
      </c>
      <c r="C388" s="37">
        <v>100</v>
      </c>
      <c r="D388" s="37" t="s">
        <v>181</v>
      </c>
      <c r="E388" s="531">
        <f t="shared" si="11"/>
        <v>93.6</v>
      </c>
      <c r="F388" s="531">
        <f t="shared" si="12"/>
        <v>9757.7999999999993</v>
      </c>
      <c r="G388" s="531">
        <v>8213.4</v>
      </c>
    </row>
    <row r="389" spans="2:8" ht="20.100000000000001" customHeight="1">
      <c r="B389" s="32" t="s">
        <v>343</v>
      </c>
      <c r="C389" s="37">
        <v>100</v>
      </c>
      <c r="D389" s="37" t="s">
        <v>181</v>
      </c>
      <c r="E389" s="531">
        <f t="shared" si="11"/>
        <v>93.3</v>
      </c>
      <c r="F389" s="531">
        <f t="shared" si="12"/>
        <v>9726.5249999999996</v>
      </c>
      <c r="G389" s="531">
        <v>8187.0749999999998</v>
      </c>
    </row>
    <row r="390" spans="2:8" ht="20.100000000000001" customHeight="1">
      <c r="B390" s="32" t="s">
        <v>344</v>
      </c>
      <c r="C390" s="37">
        <v>100</v>
      </c>
      <c r="D390" s="37" t="s">
        <v>181</v>
      </c>
      <c r="E390" s="531">
        <f t="shared" si="11"/>
        <v>82</v>
      </c>
      <c r="F390" s="531">
        <f t="shared" si="12"/>
        <v>8548.5</v>
      </c>
      <c r="G390" s="531">
        <v>7195.5</v>
      </c>
    </row>
    <row r="391" spans="2:8" ht="20.100000000000001" customHeight="1">
      <c r="B391" s="32" t="s">
        <v>345</v>
      </c>
      <c r="C391" s="37">
        <v>1</v>
      </c>
      <c r="D391" s="37" t="s">
        <v>181</v>
      </c>
      <c r="E391" s="37">
        <f t="shared" si="11"/>
        <v>90</v>
      </c>
      <c r="F391" s="37">
        <f t="shared" si="12"/>
        <v>9382.5</v>
      </c>
      <c r="G391" s="37">
        <v>7897.5</v>
      </c>
      <c r="H391" s="211"/>
    </row>
    <row r="392" spans="2:8" ht="20.100000000000001" customHeight="1">
      <c r="B392" s="32" t="s">
        <v>346</v>
      </c>
      <c r="C392" s="37"/>
      <c r="D392" s="37"/>
      <c r="E392" s="37">
        <f t="shared" si="11"/>
        <v>0</v>
      </c>
      <c r="F392" s="37">
        <f t="shared" si="12"/>
        <v>0</v>
      </c>
      <c r="G392" s="37">
        <v>0</v>
      </c>
      <c r="H392" s="211"/>
    </row>
    <row r="393" spans="2:8" ht="20.100000000000001" customHeight="1">
      <c r="B393" s="32" t="s">
        <v>347</v>
      </c>
      <c r="C393" s="37">
        <v>1</v>
      </c>
      <c r="D393" s="37" t="s">
        <v>181</v>
      </c>
      <c r="E393" s="37">
        <f t="shared" si="11"/>
        <v>217.09999999999997</v>
      </c>
      <c r="F393" s="37">
        <f t="shared" si="12"/>
        <v>22632.674999999996</v>
      </c>
      <c r="G393" s="37">
        <v>19050.524999999998</v>
      </c>
      <c r="H393" s="211"/>
    </row>
    <row r="394" spans="2:8" ht="20.100000000000001" customHeight="1">
      <c r="B394" s="32" t="s">
        <v>348</v>
      </c>
      <c r="C394" s="37">
        <v>1</v>
      </c>
      <c r="D394" s="37" t="s">
        <v>181</v>
      </c>
      <c r="E394" s="37">
        <f t="shared" si="11"/>
        <v>165.6</v>
      </c>
      <c r="F394" s="37">
        <f t="shared" si="12"/>
        <v>17263.8</v>
      </c>
      <c r="G394" s="37">
        <v>14531.4</v>
      </c>
      <c r="H394" s="211"/>
    </row>
    <row r="395" spans="2:8" ht="20.100000000000001" customHeight="1">
      <c r="B395" s="32" t="s">
        <v>349</v>
      </c>
      <c r="C395" s="37">
        <v>1</v>
      </c>
      <c r="D395" s="37" t="s">
        <v>181</v>
      </c>
      <c r="E395" s="37">
        <f t="shared" si="11"/>
        <v>90</v>
      </c>
      <c r="F395" s="37">
        <f t="shared" si="12"/>
        <v>9382.5</v>
      </c>
      <c r="G395" s="37">
        <v>7897.5</v>
      </c>
      <c r="H395" s="211"/>
    </row>
    <row r="396" spans="2:8" ht="20.100000000000001" customHeight="1">
      <c r="B396" s="32" t="s">
        <v>350</v>
      </c>
      <c r="C396" s="37">
        <v>30</v>
      </c>
      <c r="D396" s="37" t="s">
        <v>181</v>
      </c>
      <c r="E396" s="531">
        <f t="shared" si="11"/>
        <v>145</v>
      </c>
      <c r="F396" s="531">
        <f t="shared" si="12"/>
        <v>15116.25</v>
      </c>
      <c r="G396" s="531">
        <v>12723.75</v>
      </c>
    </row>
    <row r="397" spans="2:8" ht="20.100000000000001" customHeight="1">
      <c r="B397" s="32" t="s">
        <v>351</v>
      </c>
      <c r="C397" s="37">
        <v>30</v>
      </c>
      <c r="D397" s="37" t="s">
        <v>181</v>
      </c>
      <c r="E397" s="37">
        <f t="shared" si="11"/>
        <v>88.4</v>
      </c>
      <c r="F397" s="37">
        <f t="shared" si="12"/>
        <v>9215.7000000000007</v>
      </c>
      <c r="G397" s="37">
        <v>7757.1</v>
      </c>
    </row>
    <row r="398" spans="2:8" ht="20.100000000000001" customHeight="1">
      <c r="B398" s="32" t="s">
        <v>352</v>
      </c>
      <c r="C398" s="37"/>
      <c r="D398" s="37"/>
      <c r="E398" s="37">
        <f t="shared" si="11"/>
        <v>0</v>
      </c>
      <c r="F398" s="37">
        <f t="shared" si="12"/>
        <v>0</v>
      </c>
      <c r="G398" s="37">
        <v>0</v>
      </c>
    </row>
    <row r="399" spans="2:8" ht="20.100000000000001" customHeight="1">
      <c r="B399" s="32" t="s">
        <v>555</v>
      </c>
      <c r="C399" s="37">
        <v>1</v>
      </c>
      <c r="D399" s="37" t="s">
        <v>181</v>
      </c>
      <c r="E399" s="37">
        <f t="shared" si="11"/>
        <v>9500</v>
      </c>
      <c r="F399" s="37">
        <f t="shared" si="12"/>
        <v>990375</v>
      </c>
      <c r="G399" s="37">
        <v>833625</v>
      </c>
    </row>
    <row r="400" spans="2:8" ht="20.100000000000001" customHeight="1">
      <c r="B400" s="32" t="s">
        <v>294</v>
      </c>
      <c r="C400" s="37">
        <v>1</v>
      </c>
      <c r="D400" s="37" t="s">
        <v>181</v>
      </c>
      <c r="E400" s="37">
        <f t="shared" si="11"/>
        <v>900</v>
      </c>
      <c r="F400" s="37">
        <f t="shared" si="12"/>
        <v>93825</v>
      </c>
      <c r="G400" s="37">
        <v>78975</v>
      </c>
    </row>
    <row r="401" spans="2:7" ht="20.100000000000001" customHeight="1">
      <c r="B401" s="32" t="s">
        <v>295</v>
      </c>
      <c r="C401" s="37">
        <v>1</v>
      </c>
      <c r="D401" s="37" t="s">
        <v>181</v>
      </c>
      <c r="E401" s="37">
        <f t="shared" si="11"/>
        <v>800</v>
      </c>
      <c r="F401" s="37">
        <f t="shared" si="12"/>
        <v>83400</v>
      </c>
      <c r="G401" s="37">
        <v>70200</v>
      </c>
    </row>
    <row r="402" spans="2:7" ht="20.100000000000001" customHeight="1">
      <c r="B402" s="32" t="s">
        <v>290</v>
      </c>
      <c r="C402" s="37">
        <v>1</v>
      </c>
      <c r="D402" s="37" t="s">
        <v>181</v>
      </c>
      <c r="E402" s="37">
        <f t="shared" si="11"/>
        <v>2607.6</v>
      </c>
      <c r="F402" s="37">
        <f t="shared" si="12"/>
        <v>271842.3</v>
      </c>
      <c r="G402" s="37">
        <v>228816.9</v>
      </c>
    </row>
    <row r="403" spans="2:7" ht="20.100000000000001" customHeight="1">
      <c r="B403" s="32" t="s">
        <v>291</v>
      </c>
      <c r="C403" s="37">
        <v>1</v>
      </c>
      <c r="D403" s="37" t="s">
        <v>181</v>
      </c>
      <c r="E403" s="37">
        <f t="shared" si="11"/>
        <v>249.3</v>
      </c>
      <c r="F403" s="37">
        <f t="shared" si="12"/>
        <v>25989.525000000001</v>
      </c>
      <c r="G403" s="37">
        <v>21876.075000000001</v>
      </c>
    </row>
    <row r="404" spans="2:7" ht="20.100000000000001" customHeight="1">
      <c r="B404" s="32" t="s">
        <v>292</v>
      </c>
      <c r="C404" s="37">
        <v>1</v>
      </c>
      <c r="D404" s="37" t="s">
        <v>181</v>
      </c>
      <c r="E404" s="37">
        <f t="shared" si="11"/>
        <v>521.6</v>
      </c>
      <c r="F404" s="37">
        <f t="shared" si="12"/>
        <v>54376.800000000003</v>
      </c>
      <c r="G404" s="37">
        <v>45770.400000000001</v>
      </c>
    </row>
    <row r="405" spans="2:7" ht="20.100000000000001" customHeight="1">
      <c r="B405" s="32" t="s">
        <v>293</v>
      </c>
      <c r="C405" s="37">
        <v>1</v>
      </c>
      <c r="D405" s="37" t="s">
        <v>181</v>
      </c>
      <c r="E405" s="37"/>
      <c r="F405" s="37"/>
      <c r="G405" s="37">
        <v>61012.574999999997</v>
      </c>
    </row>
    <row r="406" spans="2:7" ht="20.100000000000001" customHeight="1">
      <c r="D406"/>
    </row>
    <row r="407" spans="2:7" ht="20.100000000000001" customHeight="1">
      <c r="D407"/>
    </row>
    <row r="408" spans="2:7" ht="20.100000000000001" customHeight="1">
      <c r="D408"/>
    </row>
    <row r="409" spans="2:7" ht="20.100000000000001" customHeight="1">
      <c r="D409"/>
    </row>
    <row r="410" spans="2:7" ht="20.100000000000001" customHeight="1">
      <c r="D410"/>
    </row>
    <row r="411" spans="2:7" ht="20.100000000000001" customHeight="1">
      <c r="D411"/>
    </row>
    <row r="412" spans="2:7" ht="20.100000000000001" customHeight="1">
      <c r="D412"/>
    </row>
    <row r="413" spans="2:7" ht="20.100000000000001" customHeight="1">
      <c r="D413"/>
    </row>
    <row r="414" spans="2:7" ht="20.100000000000001" customHeight="1">
      <c r="D414"/>
    </row>
    <row r="415" spans="2:7" ht="20.100000000000001" customHeight="1">
      <c r="D415"/>
    </row>
    <row r="416" spans="2:7" ht="20.100000000000001" customHeight="1">
      <c r="D416"/>
    </row>
    <row r="417" spans="4:4" ht="20.100000000000001" customHeight="1">
      <c r="D417"/>
    </row>
    <row r="418" spans="4:4" ht="20.100000000000001" customHeight="1">
      <c r="D418"/>
    </row>
    <row r="419" spans="4:4" ht="20.100000000000001" customHeight="1">
      <c r="D419"/>
    </row>
    <row r="420" spans="4:4" ht="20.100000000000001" customHeight="1">
      <c r="D420"/>
    </row>
    <row r="421" spans="4:4" ht="20.100000000000001" customHeight="1">
      <c r="D421"/>
    </row>
    <row r="422" spans="4:4" ht="20.100000000000001" customHeight="1">
      <c r="D422"/>
    </row>
    <row r="423" spans="4:4" ht="20.100000000000001" customHeight="1">
      <c r="D423"/>
    </row>
    <row r="424" spans="4:4" ht="20.100000000000001" customHeight="1">
      <c r="D424"/>
    </row>
    <row r="425" spans="4:4" ht="20.100000000000001" customHeight="1">
      <c r="D425"/>
    </row>
    <row r="426" spans="4:4" ht="20.100000000000001" customHeight="1">
      <c r="D426"/>
    </row>
    <row r="427" spans="4:4" ht="20.100000000000001" customHeight="1">
      <c r="D427"/>
    </row>
    <row r="428" spans="4:4" ht="20.100000000000001" customHeight="1">
      <c r="D428"/>
    </row>
    <row r="429" spans="4:4" ht="20.100000000000001" customHeight="1">
      <c r="D429"/>
    </row>
    <row r="430" spans="4:4" ht="20.100000000000001" customHeight="1">
      <c r="D430"/>
    </row>
    <row r="431" spans="4:4" ht="20.100000000000001" customHeight="1">
      <c r="D431"/>
    </row>
    <row r="432" spans="4:4" ht="20.100000000000001" customHeight="1">
      <c r="D432"/>
    </row>
    <row r="433" spans="4:4" ht="20.100000000000001" customHeight="1">
      <c r="D433"/>
    </row>
    <row r="434" spans="4:4" ht="20.100000000000001" customHeight="1">
      <c r="D434"/>
    </row>
    <row r="435" spans="4:4" ht="20.100000000000001" customHeight="1">
      <c r="D435"/>
    </row>
    <row r="436" spans="4:4" ht="20.100000000000001" customHeight="1">
      <c r="D436"/>
    </row>
    <row r="437" spans="4:4" ht="20.100000000000001" customHeight="1">
      <c r="D437"/>
    </row>
    <row r="438" spans="4:4" ht="20.100000000000001" customHeight="1">
      <c r="D438"/>
    </row>
    <row r="439" spans="4:4" ht="20.100000000000001" customHeight="1">
      <c r="D439"/>
    </row>
    <row r="440" spans="4:4" ht="20.100000000000001" customHeight="1">
      <c r="D440"/>
    </row>
    <row r="441" spans="4:4" ht="20.100000000000001" customHeight="1">
      <c r="D441"/>
    </row>
    <row r="442" spans="4:4" ht="20.100000000000001" customHeight="1">
      <c r="D442"/>
    </row>
    <row r="443" spans="4:4" ht="20.100000000000001" customHeight="1">
      <c r="D443"/>
    </row>
    <row r="444" spans="4:4" ht="20.100000000000001" customHeight="1">
      <c r="D444"/>
    </row>
    <row r="445" spans="4:4" ht="20.100000000000001" customHeight="1">
      <c r="D445"/>
    </row>
    <row r="446" spans="4:4" ht="20.100000000000001" customHeight="1">
      <c r="D446"/>
    </row>
    <row r="447" spans="4:4" ht="20.100000000000001" customHeight="1">
      <c r="D447"/>
    </row>
    <row r="448" spans="4:4" ht="20.100000000000001" customHeight="1">
      <c r="D448"/>
    </row>
    <row r="449" spans="4:4" ht="20.100000000000001" customHeight="1">
      <c r="D449"/>
    </row>
    <row r="450" spans="4:4" ht="20.100000000000001" customHeight="1">
      <c r="D450"/>
    </row>
    <row r="451" spans="4:4" ht="20.100000000000001" customHeight="1">
      <c r="D451"/>
    </row>
  </sheetData>
  <phoneticPr fontId="98" type="noConversion"/>
  <pageMargins left="0.70866141732283472" right="0.70866141732283472" top="0.74803149606299213" bottom="0.74803149606299213" header="0.31496062992125984" footer="0.31496062992125984"/>
  <pageSetup paperSize="9" scale="57" fitToHeight="10" orientation="portrait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B1:L27"/>
  <sheetViews>
    <sheetView showGridLines="0" workbookViewId="0">
      <selection activeCell="C10" sqref="C10"/>
    </sheetView>
  </sheetViews>
  <sheetFormatPr baseColWidth="10" defaultColWidth="11.5703125" defaultRowHeight="12.75"/>
  <cols>
    <col min="1" max="1" width="2.28515625" style="737" customWidth="1"/>
    <col min="2" max="2" width="7.28515625" style="738" customWidth="1"/>
    <col min="3" max="3" width="64" style="739" customWidth="1"/>
    <col min="4" max="4" width="16" style="736" customWidth="1"/>
    <col min="5" max="6" width="18.85546875" style="736" customWidth="1"/>
    <col min="7" max="7" width="33" style="735" customWidth="1"/>
    <col min="8" max="8" width="10.42578125" style="736" customWidth="1"/>
    <col min="9" max="9" width="14.140625" style="736" customWidth="1"/>
    <col min="10" max="10" width="7.42578125" style="736" customWidth="1"/>
    <col min="11" max="11" width="15.140625" style="736" customWidth="1"/>
    <col min="12" max="12" width="15" style="737" customWidth="1"/>
    <col min="13" max="242" width="11.5703125" style="737"/>
    <col min="243" max="243" width="8.42578125" style="737" customWidth="1"/>
    <col min="244" max="244" width="99.28515625" style="737" customWidth="1"/>
    <col min="245" max="245" width="19.140625" style="737" customWidth="1"/>
    <col min="246" max="246" width="18.7109375" style="737" customWidth="1"/>
    <col min="247" max="247" width="19.85546875" style="737" customWidth="1"/>
    <col min="248" max="498" width="11.5703125" style="737"/>
    <col min="499" max="499" width="8.42578125" style="737" customWidth="1"/>
    <col min="500" max="500" width="99.28515625" style="737" customWidth="1"/>
    <col min="501" max="501" width="19.140625" style="737" customWidth="1"/>
    <col min="502" max="502" width="18.7109375" style="737" customWidth="1"/>
    <col min="503" max="503" width="19.85546875" style="737" customWidth="1"/>
    <col min="504" max="754" width="11.5703125" style="737"/>
    <col min="755" max="755" width="8.42578125" style="737" customWidth="1"/>
    <col min="756" max="756" width="99.28515625" style="737" customWidth="1"/>
    <col min="757" max="757" width="19.140625" style="737" customWidth="1"/>
    <col min="758" max="758" width="18.7109375" style="737" customWidth="1"/>
    <col min="759" max="759" width="19.85546875" style="737" customWidth="1"/>
    <col min="760" max="1010" width="11.5703125" style="737"/>
    <col min="1011" max="1011" width="8.42578125" style="737" customWidth="1"/>
    <col min="1012" max="1012" width="99.28515625" style="737" customWidth="1"/>
    <col min="1013" max="1013" width="19.140625" style="737" customWidth="1"/>
    <col min="1014" max="1014" width="18.7109375" style="737" customWidth="1"/>
    <col min="1015" max="1015" width="19.85546875" style="737" customWidth="1"/>
    <col min="1016" max="1266" width="11.5703125" style="737"/>
    <col min="1267" max="1267" width="8.42578125" style="737" customWidth="1"/>
    <col min="1268" max="1268" width="99.28515625" style="737" customWidth="1"/>
    <col min="1269" max="1269" width="19.140625" style="737" customWidth="1"/>
    <col min="1270" max="1270" width="18.7109375" style="737" customWidth="1"/>
    <col min="1271" max="1271" width="19.85546875" style="737" customWidth="1"/>
    <col min="1272" max="1522" width="11.5703125" style="737"/>
    <col min="1523" max="1523" width="8.42578125" style="737" customWidth="1"/>
    <col min="1524" max="1524" width="99.28515625" style="737" customWidth="1"/>
    <col min="1525" max="1525" width="19.140625" style="737" customWidth="1"/>
    <col min="1526" max="1526" width="18.7109375" style="737" customWidth="1"/>
    <col min="1527" max="1527" width="19.85546875" style="737" customWidth="1"/>
    <col min="1528" max="1778" width="11.5703125" style="737"/>
    <col min="1779" max="1779" width="8.42578125" style="737" customWidth="1"/>
    <col min="1780" max="1780" width="99.28515625" style="737" customWidth="1"/>
    <col min="1781" max="1781" width="19.140625" style="737" customWidth="1"/>
    <col min="1782" max="1782" width="18.7109375" style="737" customWidth="1"/>
    <col min="1783" max="1783" width="19.85546875" style="737" customWidth="1"/>
    <col min="1784" max="2034" width="11.5703125" style="737"/>
    <col min="2035" max="2035" width="8.42578125" style="737" customWidth="1"/>
    <col min="2036" max="2036" width="99.28515625" style="737" customWidth="1"/>
    <col min="2037" max="2037" width="19.140625" style="737" customWidth="1"/>
    <col min="2038" max="2038" width="18.7109375" style="737" customWidth="1"/>
    <col min="2039" max="2039" width="19.85546875" style="737" customWidth="1"/>
    <col min="2040" max="2290" width="11.5703125" style="737"/>
    <col min="2291" max="2291" width="8.42578125" style="737" customWidth="1"/>
    <col min="2292" max="2292" width="99.28515625" style="737" customWidth="1"/>
    <col min="2293" max="2293" width="19.140625" style="737" customWidth="1"/>
    <col min="2294" max="2294" width="18.7109375" style="737" customWidth="1"/>
    <col min="2295" max="2295" width="19.85546875" style="737" customWidth="1"/>
    <col min="2296" max="2546" width="11.5703125" style="737"/>
    <col min="2547" max="2547" width="8.42578125" style="737" customWidth="1"/>
    <col min="2548" max="2548" width="99.28515625" style="737" customWidth="1"/>
    <col min="2549" max="2549" width="19.140625" style="737" customWidth="1"/>
    <col min="2550" max="2550" width="18.7109375" style="737" customWidth="1"/>
    <col min="2551" max="2551" width="19.85546875" style="737" customWidth="1"/>
    <col min="2552" max="2802" width="11.5703125" style="737"/>
    <col min="2803" max="2803" width="8.42578125" style="737" customWidth="1"/>
    <col min="2804" max="2804" width="99.28515625" style="737" customWidth="1"/>
    <col min="2805" max="2805" width="19.140625" style="737" customWidth="1"/>
    <col min="2806" max="2806" width="18.7109375" style="737" customWidth="1"/>
    <col min="2807" max="2807" width="19.85546875" style="737" customWidth="1"/>
    <col min="2808" max="3058" width="11.5703125" style="737"/>
    <col min="3059" max="3059" width="8.42578125" style="737" customWidth="1"/>
    <col min="3060" max="3060" width="99.28515625" style="737" customWidth="1"/>
    <col min="3061" max="3061" width="19.140625" style="737" customWidth="1"/>
    <col min="3062" max="3062" width="18.7109375" style="737" customWidth="1"/>
    <col min="3063" max="3063" width="19.85546875" style="737" customWidth="1"/>
    <col min="3064" max="3314" width="11.5703125" style="737"/>
    <col min="3315" max="3315" width="8.42578125" style="737" customWidth="1"/>
    <col min="3316" max="3316" width="99.28515625" style="737" customWidth="1"/>
    <col min="3317" max="3317" width="19.140625" style="737" customWidth="1"/>
    <col min="3318" max="3318" width="18.7109375" style="737" customWidth="1"/>
    <col min="3319" max="3319" width="19.85546875" style="737" customWidth="1"/>
    <col min="3320" max="3570" width="11.5703125" style="737"/>
    <col min="3571" max="3571" width="8.42578125" style="737" customWidth="1"/>
    <col min="3572" max="3572" width="99.28515625" style="737" customWidth="1"/>
    <col min="3573" max="3573" width="19.140625" style="737" customWidth="1"/>
    <col min="3574" max="3574" width="18.7109375" style="737" customWidth="1"/>
    <col min="3575" max="3575" width="19.85546875" style="737" customWidth="1"/>
    <col min="3576" max="3826" width="11.5703125" style="737"/>
    <col min="3827" max="3827" width="8.42578125" style="737" customWidth="1"/>
    <col min="3828" max="3828" width="99.28515625" style="737" customWidth="1"/>
    <col min="3829" max="3829" width="19.140625" style="737" customWidth="1"/>
    <col min="3830" max="3830" width="18.7109375" style="737" customWidth="1"/>
    <col min="3831" max="3831" width="19.85546875" style="737" customWidth="1"/>
    <col min="3832" max="4082" width="11.5703125" style="737"/>
    <col min="4083" max="4083" width="8.42578125" style="737" customWidth="1"/>
    <col min="4084" max="4084" width="99.28515625" style="737" customWidth="1"/>
    <col min="4085" max="4085" width="19.140625" style="737" customWidth="1"/>
    <col min="4086" max="4086" width="18.7109375" style="737" customWidth="1"/>
    <col min="4087" max="4087" width="19.85546875" style="737" customWidth="1"/>
    <col min="4088" max="4338" width="11.5703125" style="737"/>
    <col min="4339" max="4339" width="8.42578125" style="737" customWidth="1"/>
    <col min="4340" max="4340" width="99.28515625" style="737" customWidth="1"/>
    <col min="4341" max="4341" width="19.140625" style="737" customWidth="1"/>
    <col min="4342" max="4342" width="18.7109375" style="737" customWidth="1"/>
    <col min="4343" max="4343" width="19.85546875" style="737" customWidth="1"/>
    <col min="4344" max="4594" width="11.5703125" style="737"/>
    <col min="4595" max="4595" width="8.42578125" style="737" customWidth="1"/>
    <col min="4596" max="4596" width="99.28515625" style="737" customWidth="1"/>
    <col min="4597" max="4597" width="19.140625" style="737" customWidth="1"/>
    <col min="4598" max="4598" width="18.7109375" style="737" customWidth="1"/>
    <col min="4599" max="4599" width="19.85546875" style="737" customWidth="1"/>
    <col min="4600" max="4850" width="11.5703125" style="737"/>
    <col min="4851" max="4851" width="8.42578125" style="737" customWidth="1"/>
    <col min="4852" max="4852" width="99.28515625" style="737" customWidth="1"/>
    <col min="4853" max="4853" width="19.140625" style="737" customWidth="1"/>
    <col min="4854" max="4854" width="18.7109375" style="737" customWidth="1"/>
    <col min="4855" max="4855" width="19.85546875" style="737" customWidth="1"/>
    <col min="4856" max="5106" width="11.5703125" style="737"/>
    <col min="5107" max="5107" width="8.42578125" style="737" customWidth="1"/>
    <col min="5108" max="5108" width="99.28515625" style="737" customWidth="1"/>
    <col min="5109" max="5109" width="19.140625" style="737" customWidth="1"/>
    <col min="5110" max="5110" width="18.7109375" style="737" customWidth="1"/>
    <col min="5111" max="5111" width="19.85546875" style="737" customWidth="1"/>
    <col min="5112" max="5362" width="11.5703125" style="737"/>
    <col min="5363" max="5363" width="8.42578125" style="737" customWidth="1"/>
    <col min="5364" max="5364" width="99.28515625" style="737" customWidth="1"/>
    <col min="5365" max="5365" width="19.140625" style="737" customWidth="1"/>
    <col min="5366" max="5366" width="18.7109375" style="737" customWidth="1"/>
    <col min="5367" max="5367" width="19.85546875" style="737" customWidth="1"/>
    <col min="5368" max="5618" width="11.5703125" style="737"/>
    <col min="5619" max="5619" width="8.42578125" style="737" customWidth="1"/>
    <col min="5620" max="5620" width="99.28515625" style="737" customWidth="1"/>
    <col min="5621" max="5621" width="19.140625" style="737" customWidth="1"/>
    <col min="5622" max="5622" width="18.7109375" style="737" customWidth="1"/>
    <col min="5623" max="5623" width="19.85546875" style="737" customWidth="1"/>
    <col min="5624" max="5874" width="11.5703125" style="737"/>
    <col min="5875" max="5875" width="8.42578125" style="737" customWidth="1"/>
    <col min="5876" max="5876" width="99.28515625" style="737" customWidth="1"/>
    <col min="5877" max="5877" width="19.140625" style="737" customWidth="1"/>
    <col min="5878" max="5878" width="18.7109375" style="737" customWidth="1"/>
    <col min="5879" max="5879" width="19.85546875" style="737" customWidth="1"/>
    <col min="5880" max="6130" width="11.5703125" style="737"/>
    <col min="6131" max="6131" width="8.42578125" style="737" customWidth="1"/>
    <col min="6132" max="6132" width="99.28515625" style="737" customWidth="1"/>
    <col min="6133" max="6133" width="19.140625" style="737" customWidth="1"/>
    <col min="6134" max="6134" width="18.7109375" style="737" customWidth="1"/>
    <col min="6135" max="6135" width="19.85546875" style="737" customWidth="1"/>
    <col min="6136" max="6386" width="11.5703125" style="737"/>
    <col min="6387" max="6387" width="8.42578125" style="737" customWidth="1"/>
    <col min="6388" max="6388" width="99.28515625" style="737" customWidth="1"/>
    <col min="6389" max="6389" width="19.140625" style="737" customWidth="1"/>
    <col min="6390" max="6390" width="18.7109375" style="737" customWidth="1"/>
    <col min="6391" max="6391" width="19.85546875" style="737" customWidth="1"/>
    <col min="6392" max="6642" width="11.5703125" style="737"/>
    <col min="6643" max="6643" width="8.42578125" style="737" customWidth="1"/>
    <col min="6644" max="6644" width="99.28515625" style="737" customWidth="1"/>
    <col min="6645" max="6645" width="19.140625" style="737" customWidth="1"/>
    <col min="6646" max="6646" width="18.7109375" style="737" customWidth="1"/>
    <col min="6647" max="6647" width="19.85546875" style="737" customWidth="1"/>
    <col min="6648" max="6898" width="11.5703125" style="737"/>
    <col min="6899" max="6899" width="8.42578125" style="737" customWidth="1"/>
    <col min="6900" max="6900" width="99.28515625" style="737" customWidth="1"/>
    <col min="6901" max="6901" width="19.140625" style="737" customWidth="1"/>
    <col min="6902" max="6902" width="18.7109375" style="737" customWidth="1"/>
    <col min="6903" max="6903" width="19.85546875" style="737" customWidth="1"/>
    <col min="6904" max="7154" width="11.5703125" style="737"/>
    <col min="7155" max="7155" width="8.42578125" style="737" customWidth="1"/>
    <col min="7156" max="7156" width="99.28515625" style="737" customWidth="1"/>
    <col min="7157" max="7157" width="19.140625" style="737" customWidth="1"/>
    <col min="7158" max="7158" width="18.7109375" style="737" customWidth="1"/>
    <col min="7159" max="7159" width="19.85546875" style="737" customWidth="1"/>
    <col min="7160" max="7410" width="11.5703125" style="737"/>
    <col min="7411" max="7411" width="8.42578125" style="737" customWidth="1"/>
    <col min="7412" max="7412" width="99.28515625" style="737" customWidth="1"/>
    <col min="7413" max="7413" width="19.140625" style="737" customWidth="1"/>
    <col min="7414" max="7414" width="18.7109375" style="737" customWidth="1"/>
    <col min="7415" max="7415" width="19.85546875" style="737" customWidth="1"/>
    <col min="7416" max="7666" width="11.5703125" style="737"/>
    <col min="7667" max="7667" width="8.42578125" style="737" customWidth="1"/>
    <col min="7668" max="7668" width="99.28515625" style="737" customWidth="1"/>
    <col min="7669" max="7669" width="19.140625" style="737" customWidth="1"/>
    <col min="7670" max="7670" width="18.7109375" style="737" customWidth="1"/>
    <col min="7671" max="7671" width="19.85546875" style="737" customWidth="1"/>
    <col min="7672" max="7922" width="11.5703125" style="737"/>
    <col min="7923" max="7923" width="8.42578125" style="737" customWidth="1"/>
    <col min="7924" max="7924" width="99.28515625" style="737" customWidth="1"/>
    <col min="7925" max="7925" width="19.140625" style="737" customWidth="1"/>
    <col min="7926" max="7926" width="18.7109375" style="737" customWidth="1"/>
    <col min="7927" max="7927" width="19.85546875" style="737" customWidth="1"/>
    <col min="7928" max="8178" width="11.5703125" style="737"/>
    <col min="8179" max="8179" width="8.42578125" style="737" customWidth="1"/>
    <col min="8180" max="8180" width="99.28515625" style="737" customWidth="1"/>
    <col min="8181" max="8181" width="19.140625" style="737" customWidth="1"/>
    <col min="8182" max="8182" width="18.7109375" style="737" customWidth="1"/>
    <col min="8183" max="8183" width="19.85546875" style="737" customWidth="1"/>
    <col min="8184" max="8434" width="11.5703125" style="737"/>
    <col min="8435" max="8435" width="8.42578125" style="737" customWidth="1"/>
    <col min="8436" max="8436" width="99.28515625" style="737" customWidth="1"/>
    <col min="8437" max="8437" width="19.140625" style="737" customWidth="1"/>
    <col min="8438" max="8438" width="18.7109375" style="737" customWidth="1"/>
    <col min="8439" max="8439" width="19.85546875" style="737" customWidth="1"/>
    <col min="8440" max="8690" width="11.5703125" style="737"/>
    <col min="8691" max="8691" width="8.42578125" style="737" customWidth="1"/>
    <col min="8692" max="8692" width="99.28515625" style="737" customWidth="1"/>
    <col min="8693" max="8693" width="19.140625" style="737" customWidth="1"/>
    <col min="8694" max="8694" width="18.7109375" style="737" customWidth="1"/>
    <col min="8695" max="8695" width="19.85546875" style="737" customWidth="1"/>
    <col min="8696" max="8946" width="11.5703125" style="737"/>
    <col min="8947" max="8947" width="8.42578125" style="737" customWidth="1"/>
    <col min="8948" max="8948" width="99.28515625" style="737" customWidth="1"/>
    <col min="8949" max="8949" width="19.140625" style="737" customWidth="1"/>
    <col min="8950" max="8950" width="18.7109375" style="737" customWidth="1"/>
    <col min="8951" max="8951" width="19.85546875" style="737" customWidth="1"/>
    <col min="8952" max="9202" width="11.5703125" style="737"/>
    <col min="9203" max="9203" width="8.42578125" style="737" customWidth="1"/>
    <col min="9204" max="9204" width="99.28515625" style="737" customWidth="1"/>
    <col min="9205" max="9205" width="19.140625" style="737" customWidth="1"/>
    <col min="9206" max="9206" width="18.7109375" style="737" customWidth="1"/>
    <col min="9207" max="9207" width="19.85546875" style="737" customWidth="1"/>
    <col min="9208" max="9458" width="11.5703125" style="737"/>
    <col min="9459" max="9459" width="8.42578125" style="737" customWidth="1"/>
    <col min="9460" max="9460" width="99.28515625" style="737" customWidth="1"/>
    <col min="9461" max="9461" width="19.140625" style="737" customWidth="1"/>
    <col min="9462" max="9462" width="18.7109375" style="737" customWidth="1"/>
    <col min="9463" max="9463" width="19.85546875" style="737" customWidth="1"/>
    <col min="9464" max="9714" width="11.5703125" style="737"/>
    <col min="9715" max="9715" width="8.42578125" style="737" customWidth="1"/>
    <col min="9716" max="9716" width="99.28515625" style="737" customWidth="1"/>
    <col min="9717" max="9717" width="19.140625" style="737" customWidth="1"/>
    <col min="9718" max="9718" width="18.7109375" style="737" customWidth="1"/>
    <col min="9719" max="9719" width="19.85546875" style="737" customWidth="1"/>
    <col min="9720" max="9970" width="11.5703125" style="737"/>
    <col min="9971" max="9971" width="8.42578125" style="737" customWidth="1"/>
    <col min="9972" max="9972" width="99.28515625" style="737" customWidth="1"/>
    <col min="9973" max="9973" width="19.140625" style="737" customWidth="1"/>
    <col min="9974" max="9974" width="18.7109375" style="737" customWidth="1"/>
    <col min="9975" max="9975" width="19.85546875" style="737" customWidth="1"/>
    <col min="9976" max="10226" width="11.5703125" style="737"/>
    <col min="10227" max="10227" width="8.42578125" style="737" customWidth="1"/>
    <col min="10228" max="10228" width="99.28515625" style="737" customWidth="1"/>
    <col min="10229" max="10229" width="19.140625" style="737" customWidth="1"/>
    <col min="10230" max="10230" width="18.7109375" style="737" customWidth="1"/>
    <col min="10231" max="10231" width="19.85546875" style="737" customWidth="1"/>
    <col min="10232" max="10482" width="11.5703125" style="737"/>
    <col min="10483" max="10483" width="8.42578125" style="737" customWidth="1"/>
    <col min="10484" max="10484" width="99.28515625" style="737" customWidth="1"/>
    <col min="10485" max="10485" width="19.140625" style="737" customWidth="1"/>
    <col min="10486" max="10486" width="18.7109375" style="737" customWidth="1"/>
    <col min="10487" max="10487" width="19.85546875" style="737" customWidth="1"/>
    <col min="10488" max="10738" width="11.5703125" style="737"/>
    <col min="10739" max="10739" width="8.42578125" style="737" customWidth="1"/>
    <col min="10740" max="10740" width="99.28515625" style="737" customWidth="1"/>
    <col min="10741" max="10741" width="19.140625" style="737" customWidth="1"/>
    <col min="10742" max="10742" width="18.7109375" style="737" customWidth="1"/>
    <col min="10743" max="10743" width="19.85546875" style="737" customWidth="1"/>
    <col min="10744" max="10994" width="11.5703125" style="737"/>
    <col min="10995" max="10995" width="8.42578125" style="737" customWidth="1"/>
    <col min="10996" max="10996" width="99.28515625" style="737" customWidth="1"/>
    <col min="10997" max="10997" width="19.140625" style="737" customWidth="1"/>
    <col min="10998" max="10998" width="18.7109375" style="737" customWidth="1"/>
    <col min="10999" max="10999" width="19.85546875" style="737" customWidth="1"/>
    <col min="11000" max="11250" width="11.5703125" style="737"/>
    <col min="11251" max="11251" width="8.42578125" style="737" customWidth="1"/>
    <col min="11252" max="11252" width="99.28515625" style="737" customWidth="1"/>
    <col min="11253" max="11253" width="19.140625" style="737" customWidth="1"/>
    <col min="11254" max="11254" width="18.7109375" style="737" customWidth="1"/>
    <col min="11255" max="11255" width="19.85546875" style="737" customWidth="1"/>
    <col min="11256" max="11506" width="11.5703125" style="737"/>
    <col min="11507" max="11507" width="8.42578125" style="737" customWidth="1"/>
    <col min="11508" max="11508" width="99.28515625" style="737" customWidth="1"/>
    <col min="11509" max="11509" width="19.140625" style="737" customWidth="1"/>
    <col min="11510" max="11510" width="18.7109375" style="737" customWidth="1"/>
    <col min="11511" max="11511" width="19.85546875" style="737" customWidth="1"/>
    <col min="11512" max="11762" width="11.5703125" style="737"/>
    <col min="11763" max="11763" width="8.42578125" style="737" customWidth="1"/>
    <col min="11764" max="11764" width="99.28515625" style="737" customWidth="1"/>
    <col min="11765" max="11765" width="19.140625" style="737" customWidth="1"/>
    <col min="11766" max="11766" width="18.7109375" style="737" customWidth="1"/>
    <col min="11767" max="11767" width="19.85546875" style="737" customWidth="1"/>
    <col min="11768" max="12018" width="11.5703125" style="737"/>
    <col min="12019" max="12019" width="8.42578125" style="737" customWidth="1"/>
    <col min="12020" max="12020" width="99.28515625" style="737" customWidth="1"/>
    <col min="12021" max="12021" width="19.140625" style="737" customWidth="1"/>
    <col min="12022" max="12022" width="18.7109375" style="737" customWidth="1"/>
    <col min="12023" max="12023" width="19.85546875" style="737" customWidth="1"/>
    <col min="12024" max="12274" width="11.5703125" style="737"/>
    <col min="12275" max="12275" width="8.42578125" style="737" customWidth="1"/>
    <col min="12276" max="12276" width="99.28515625" style="737" customWidth="1"/>
    <col min="12277" max="12277" width="19.140625" style="737" customWidth="1"/>
    <col min="12278" max="12278" width="18.7109375" style="737" customWidth="1"/>
    <col min="12279" max="12279" width="19.85546875" style="737" customWidth="1"/>
    <col min="12280" max="12530" width="11.5703125" style="737"/>
    <col min="12531" max="12531" width="8.42578125" style="737" customWidth="1"/>
    <col min="12532" max="12532" width="99.28515625" style="737" customWidth="1"/>
    <col min="12533" max="12533" width="19.140625" style="737" customWidth="1"/>
    <col min="12534" max="12534" width="18.7109375" style="737" customWidth="1"/>
    <col min="12535" max="12535" width="19.85546875" style="737" customWidth="1"/>
    <col min="12536" max="12786" width="11.5703125" style="737"/>
    <col min="12787" max="12787" width="8.42578125" style="737" customWidth="1"/>
    <col min="12788" max="12788" width="99.28515625" style="737" customWidth="1"/>
    <col min="12789" max="12789" width="19.140625" style="737" customWidth="1"/>
    <col min="12790" max="12790" width="18.7109375" style="737" customWidth="1"/>
    <col min="12791" max="12791" width="19.85546875" style="737" customWidth="1"/>
    <col min="12792" max="13042" width="11.5703125" style="737"/>
    <col min="13043" max="13043" width="8.42578125" style="737" customWidth="1"/>
    <col min="13044" max="13044" width="99.28515625" style="737" customWidth="1"/>
    <col min="13045" max="13045" width="19.140625" style="737" customWidth="1"/>
    <col min="13046" max="13046" width="18.7109375" style="737" customWidth="1"/>
    <col min="13047" max="13047" width="19.85546875" style="737" customWidth="1"/>
    <col min="13048" max="13298" width="11.5703125" style="737"/>
    <col min="13299" max="13299" width="8.42578125" style="737" customWidth="1"/>
    <col min="13300" max="13300" width="99.28515625" style="737" customWidth="1"/>
    <col min="13301" max="13301" width="19.140625" style="737" customWidth="1"/>
    <col min="13302" max="13302" width="18.7109375" style="737" customWidth="1"/>
    <col min="13303" max="13303" width="19.85546875" style="737" customWidth="1"/>
    <col min="13304" max="13554" width="11.5703125" style="737"/>
    <col min="13555" max="13555" width="8.42578125" style="737" customWidth="1"/>
    <col min="13556" max="13556" width="99.28515625" style="737" customWidth="1"/>
    <col min="13557" max="13557" width="19.140625" style="737" customWidth="1"/>
    <col min="13558" max="13558" width="18.7109375" style="737" customWidth="1"/>
    <col min="13559" max="13559" width="19.85546875" style="737" customWidth="1"/>
    <col min="13560" max="13810" width="11.5703125" style="737"/>
    <col min="13811" max="13811" width="8.42578125" style="737" customWidth="1"/>
    <col min="13812" max="13812" width="99.28515625" style="737" customWidth="1"/>
    <col min="13813" max="13813" width="19.140625" style="737" customWidth="1"/>
    <col min="13814" max="13814" width="18.7109375" style="737" customWidth="1"/>
    <col min="13815" max="13815" width="19.85546875" style="737" customWidth="1"/>
    <col min="13816" max="14066" width="11.5703125" style="737"/>
    <col min="14067" max="14067" width="8.42578125" style="737" customWidth="1"/>
    <col min="14068" max="14068" width="99.28515625" style="737" customWidth="1"/>
    <col min="14069" max="14069" width="19.140625" style="737" customWidth="1"/>
    <col min="14070" max="14070" width="18.7109375" style="737" customWidth="1"/>
    <col min="14071" max="14071" width="19.85546875" style="737" customWidth="1"/>
    <col min="14072" max="14322" width="11.5703125" style="737"/>
    <col min="14323" max="14323" width="8.42578125" style="737" customWidth="1"/>
    <col min="14324" max="14324" width="99.28515625" style="737" customWidth="1"/>
    <col min="14325" max="14325" width="19.140625" style="737" customWidth="1"/>
    <col min="14326" max="14326" width="18.7109375" style="737" customWidth="1"/>
    <col min="14327" max="14327" width="19.85546875" style="737" customWidth="1"/>
    <col min="14328" max="14578" width="11.5703125" style="737"/>
    <col min="14579" max="14579" width="8.42578125" style="737" customWidth="1"/>
    <col min="14580" max="14580" width="99.28515625" style="737" customWidth="1"/>
    <col min="14581" max="14581" width="19.140625" style="737" customWidth="1"/>
    <col min="14582" max="14582" width="18.7109375" style="737" customWidth="1"/>
    <col min="14583" max="14583" width="19.85546875" style="737" customWidth="1"/>
    <col min="14584" max="14834" width="11.5703125" style="737"/>
    <col min="14835" max="14835" width="8.42578125" style="737" customWidth="1"/>
    <col min="14836" max="14836" width="99.28515625" style="737" customWidth="1"/>
    <col min="14837" max="14837" width="19.140625" style="737" customWidth="1"/>
    <col min="14838" max="14838" width="18.7109375" style="737" customWidth="1"/>
    <col min="14839" max="14839" width="19.85546875" style="737" customWidth="1"/>
    <col min="14840" max="15090" width="11.5703125" style="737"/>
    <col min="15091" max="15091" width="8.42578125" style="737" customWidth="1"/>
    <col min="15092" max="15092" width="99.28515625" style="737" customWidth="1"/>
    <col min="15093" max="15093" width="19.140625" style="737" customWidth="1"/>
    <col min="15094" max="15094" width="18.7109375" style="737" customWidth="1"/>
    <col min="15095" max="15095" width="19.85546875" style="737" customWidth="1"/>
    <col min="15096" max="15346" width="11.5703125" style="737"/>
    <col min="15347" max="15347" width="8.42578125" style="737" customWidth="1"/>
    <col min="15348" max="15348" width="99.28515625" style="737" customWidth="1"/>
    <col min="15349" max="15349" width="19.140625" style="737" customWidth="1"/>
    <col min="15350" max="15350" width="18.7109375" style="737" customWidth="1"/>
    <col min="15351" max="15351" width="19.85546875" style="737" customWidth="1"/>
    <col min="15352" max="15602" width="11.5703125" style="737"/>
    <col min="15603" max="15603" width="8.42578125" style="737" customWidth="1"/>
    <col min="15604" max="15604" width="99.28515625" style="737" customWidth="1"/>
    <col min="15605" max="15605" width="19.140625" style="737" customWidth="1"/>
    <col min="15606" max="15606" width="18.7109375" style="737" customWidth="1"/>
    <col min="15607" max="15607" width="19.85546875" style="737" customWidth="1"/>
    <col min="15608" max="15858" width="11.5703125" style="737"/>
    <col min="15859" max="15859" width="8.42578125" style="737" customWidth="1"/>
    <col min="15860" max="15860" width="99.28515625" style="737" customWidth="1"/>
    <col min="15861" max="15861" width="19.140625" style="737" customWidth="1"/>
    <col min="15862" max="15862" width="18.7109375" style="737" customWidth="1"/>
    <col min="15863" max="15863" width="19.85546875" style="737" customWidth="1"/>
    <col min="15864" max="16114" width="11.5703125" style="737"/>
    <col min="16115" max="16115" width="8.42578125" style="737" customWidth="1"/>
    <col min="16116" max="16116" width="99.28515625" style="737" customWidth="1"/>
    <col min="16117" max="16117" width="19.140625" style="737" customWidth="1"/>
    <col min="16118" max="16118" width="18.7109375" style="737" customWidth="1"/>
    <col min="16119" max="16119" width="19.85546875" style="737" customWidth="1"/>
    <col min="16120" max="16384" width="11.5703125" style="737"/>
  </cols>
  <sheetData>
    <row r="1" spans="2:12" ht="20.100000000000001" customHeight="1">
      <c r="B1" s="731" t="s">
        <v>105</v>
      </c>
      <c r="C1" s="732" t="s">
        <v>1729</v>
      </c>
      <c r="D1" s="733">
        <f>+S_!C2</f>
        <v>104.25</v>
      </c>
      <c r="E1" s="734"/>
      <c r="F1" s="734"/>
    </row>
    <row r="2" spans="2:12" ht="19.5" customHeight="1">
      <c r="G2" s="740"/>
      <c r="H2" s="737"/>
      <c r="I2" s="737"/>
      <c r="J2" s="737"/>
      <c r="K2" s="737"/>
    </row>
    <row r="3" spans="2:12" ht="21.75" customHeight="1">
      <c r="F3" s="736" t="s">
        <v>1924</v>
      </c>
    </row>
    <row r="4" spans="2:12" ht="42.75" customHeight="1">
      <c r="B4" s="741" t="s">
        <v>1909</v>
      </c>
      <c r="C4" s="742"/>
      <c r="D4" s="741" t="s">
        <v>183</v>
      </c>
      <c r="E4" s="741" t="s">
        <v>1910</v>
      </c>
      <c r="F4" s="741" t="s">
        <v>1923</v>
      </c>
      <c r="G4" s="743"/>
      <c r="H4" s="744" t="s">
        <v>248</v>
      </c>
      <c r="I4" s="744" t="s">
        <v>1911</v>
      </c>
      <c r="J4" s="744" t="s">
        <v>1868</v>
      </c>
      <c r="K4" s="744" t="s">
        <v>1912</v>
      </c>
      <c r="L4" s="744" t="s">
        <v>1913</v>
      </c>
    </row>
    <row r="5" spans="2:12" ht="42.75" customHeight="1">
      <c r="B5" s="745">
        <v>1</v>
      </c>
      <c r="C5" s="746" t="s">
        <v>1914</v>
      </c>
      <c r="D5" s="745" t="s">
        <v>1915</v>
      </c>
      <c r="E5" s="747">
        <f>E9+E12+E16</f>
        <v>406939.25</v>
      </c>
      <c r="F5" s="747">
        <v>3903.4940047961632</v>
      </c>
      <c r="G5" s="748"/>
      <c r="H5" s="745">
        <v>1</v>
      </c>
      <c r="I5" s="747">
        <f>E5/$D$1</f>
        <v>3903.4940047961632</v>
      </c>
      <c r="J5" s="747">
        <v>1.5</v>
      </c>
      <c r="K5" s="747">
        <f>I5*J5</f>
        <v>5855.241007194245</v>
      </c>
      <c r="L5" s="747">
        <f>K5*$D$1</f>
        <v>610408.875</v>
      </c>
    </row>
    <row r="6" spans="2:12" ht="42.75" customHeight="1">
      <c r="B6" s="745">
        <v>2</v>
      </c>
      <c r="C6" s="746" t="s">
        <v>1916</v>
      </c>
      <c r="D6" s="745" t="s">
        <v>1915</v>
      </c>
      <c r="E6" s="747">
        <f>E8+E13+E16</f>
        <v>472880.25</v>
      </c>
      <c r="F6" s="747">
        <f>+F10+F13+F16+F18</f>
        <v>4573.7574317904164</v>
      </c>
      <c r="G6" s="748"/>
      <c r="H6" s="745">
        <v>1</v>
      </c>
      <c r="I6" s="747">
        <f>E6/$D$1</f>
        <v>4536.0215827338134</v>
      </c>
      <c r="J6" s="747">
        <v>1.5</v>
      </c>
      <c r="K6" s="747">
        <f>I6*J6</f>
        <v>6804.0323741007196</v>
      </c>
      <c r="L6" s="747">
        <f>K6*$D$1</f>
        <v>709320.375</v>
      </c>
    </row>
    <row r="7" spans="2:12" ht="22.5" customHeight="1">
      <c r="B7" s="749" t="s">
        <v>689</v>
      </c>
      <c r="C7" s="1194" t="s">
        <v>1917</v>
      </c>
      <c r="D7" s="1195"/>
      <c r="E7" s="1195"/>
      <c r="F7" s="1195"/>
      <c r="G7" s="750"/>
      <c r="H7" s="751"/>
      <c r="I7" s="751"/>
      <c r="J7" s="751"/>
      <c r="K7" s="751"/>
      <c r="L7" s="752"/>
    </row>
    <row r="8" spans="2:12" ht="30" customHeight="1">
      <c r="B8" s="753"/>
      <c r="C8" s="754" t="s">
        <v>1918</v>
      </c>
      <c r="D8" s="755" t="s">
        <v>1915</v>
      </c>
      <c r="E8" s="756">
        <f>I8*D1</f>
        <v>153560.25</v>
      </c>
      <c r="F8" s="756">
        <v>1473</v>
      </c>
      <c r="G8" s="757"/>
      <c r="H8" s="758">
        <v>1</v>
      </c>
      <c r="I8" s="759">
        <v>1473</v>
      </c>
      <c r="J8" s="760">
        <v>1.5</v>
      </c>
      <c r="K8" s="761">
        <f>J8*I8</f>
        <v>2209.5</v>
      </c>
      <c r="L8" s="761">
        <f>K8*$D$1</f>
        <v>230340.375</v>
      </c>
    </row>
    <row r="9" spans="2:12" ht="30" customHeight="1">
      <c r="B9" s="753"/>
      <c r="C9" s="754" t="s">
        <v>686</v>
      </c>
      <c r="D9" s="755" t="s">
        <v>1915</v>
      </c>
      <c r="E9" s="756">
        <f>I9*D1</f>
        <v>145428.75</v>
      </c>
      <c r="F9" s="756">
        <v>1395</v>
      </c>
      <c r="G9" s="757">
        <f>+F9+F12+F14+F16</f>
        <v>5638.2661870503598</v>
      </c>
      <c r="H9" s="758">
        <v>1</v>
      </c>
      <c r="I9" s="759">
        <v>1395</v>
      </c>
      <c r="J9" s="760">
        <v>1.5</v>
      </c>
      <c r="K9" s="761">
        <f>J9*I9</f>
        <v>2092.5</v>
      </c>
      <c r="L9" s="761">
        <f>K9*$D$1</f>
        <v>218143.125</v>
      </c>
    </row>
    <row r="10" spans="2:12" ht="30" customHeight="1">
      <c r="B10" s="950"/>
      <c r="C10" s="955" t="s">
        <v>2078</v>
      </c>
      <c r="D10" s="956" t="s">
        <v>1915</v>
      </c>
      <c r="E10" s="957"/>
      <c r="F10" s="957">
        <v>1473</v>
      </c>
      <c r="G10" s="757"/>
      <c r="H10" s="952"/>
      <c r="I10" s="953"/>
      <c r="J10" s="952"/>
      <c r="K10" s="954"/>
      <c r="L10" s="750"/>
    </row>
    <row r="11" spans="2:12" ht="23.25" customHeight="1">
      <c r="B11" s="749" t="s">
        <v>289</v>
      </c>
      <c r="C11" s="964" t="s">
        <v>1919</v>
      </c>
      <c r="D11" s="965"/>
      <c r="E11" s="965"/>
      <c r="F11" s="966"/>
      <c r="G11" s="757"/>
      <c r="H11" s="1192"/>
      <c r="I11" s="1193"/>
      <c r="J11" s="1193"/>
      <c r="K11" s="1193"/>
      <c r="L11" s="752"/>
    </row>
    <row r="12" spans="2:12" ht="60" customHeight="1">
      <c r="B12" s="753"/>
      <c r="C12" s="762" t="s">
        <v>699</v>
      </c>
      <c r="D12" s="755" t="s">
        <v>1915</v>
      </c>
      <c r="E12" s="756">
        <v>230760.5</v>
      </c>
      <c r="F12" s="756">
        <v>2213.5299760191847</v>
      </c>
      <c r="G12" s="757"/>
      <c r="H12" s="758">
        <v>1</v>
      </c>
      <c r="I12" s="759">
        <f>E12/D1</f>
        <v>2213.5299760191847</v>
      </c>
      <c r="J12" s="760">
        <v>1.5</v>
      </c>
      <c r="K12" s="761">
        <f>J12*I12</f>
        <v>3320.294964028777</v>
      </c>
      <c r="L12" s="761">
        <f>K12*$D$1</f>
        <v>346140.75</v>
      </c>
    </row>
    <row r="13" spans="2:12" ht="60" customHeight="1">
      <c r="B13" s="753"/>
      <c r="C13" s="762" t="s">
        <v>700</v>
      </c>
      <c r="D13" s="755" t="s">
        <v>1915</v>
      </c>
      <c r="E13" s="756">
        <v>288570</v>
      </c>
      <c r="F13" s="756">
        <v>2768.0575539568345</v>
      </c>
      <c r="G13" s="757"/>
      <c r="H13" s="760">
        <v>1</v>
      </c>
      <c r="I13" s="759">
        <f>E13/D1</f>
        <v>2768.0575539568345</v>
      </c>
      <c r="J13" s="760">
        <v>1.5</v>
      </c>
      <c r="K13" s="761">
        <f>J13*I13</f>
        <v>4152.0863309352517</v>
      </c>
      <c r="L13" s="761">
        <f t="shared" ref="L13:L16" si="0">K13*$D$1</f>
        <v>432855</v>
      </c>
    </row>
    <row r="14" spans="2:12" ht="60" customHeight="1">
      <c r="B14" s="753"/>
      <c r="C14" s="763" t="s">
        <v>1920</v>
      </c>
      <c r="D14" s="755" t="s">
        <v>1915</v>
      </c>
      <c r="E14" s="756">
        <v>180850</v>
      </c>
      <c r="F14" s="756">
        <v>1734.7721822541967</v>
      </c>
      <c r="G14" s="757"/>
      <c r="H14" s="760">
        <v>1</v>
      </c>
      <c r="I14" s="759">
        <f>E14/D1</f>
        <v>1734.7721822541967</v>
      </c>
      <c r="J14" s="760">
        <v>1.5</v>
      </c>
      <c r="K14" s="761">
        <f>J14*I14</f>
        <v>2602.1582733812947</v>
      </c>
      <c r="L14" s="761">
        <f t="shared" si="0"/>
        <v>271275</v>
      </c>
    </row>
    <row r="15" spans="2:12" ht="22.5" customHeight="1">
      <c r="B15" s="749" t="s">
        <v>1654</v>
      </c>
      <c r="C15" s="964" t="s">
        <v>1921</v>
      </c>
      <c r="D15" s="965"/>
      <c r="E15" s="965"/>
      <c r="F15" s="966"/>
      <c r="G15" s="757"/>
      <c r="H15" s="1192"/>
      <c r="I15" s="1193"/>
      <c r="J15" s="1193"/>
      <c r="K15" s="1193"/>
      <c r="L15" s="752"/>
    </row>
    <row r="16" spans="2:12" ht="23.25" customHeight="1">
      <c r="B16" s="753"/>
      <c r="C16" s="764" t="s">
        <v>1922</v>
      </c>
      <c r="D16" s="755" t="s">
        <v>1915</v>
      </c>
      <c r="E16" s="756">
        <v>30750</v>
      </c>
      <c r="F16" s="756">
        <v>294.96402877697841</v>
      </c>
      <c r="G16" s="757"/>
      <c r="H16" s="758">
        <v>1</v>
      </c>
      <c r="I16" s="759">
        <f>E16/D1</f>
        <v>294.96402877697841</v>
      </c>
      <c r="J16" s="760">
        <v>1.5</v>
      </c>
      <c r="K16" s="761">
        <f>J16*I16</f>
        <v>442.44604316546759</v>
      </c>
      <c r="L16" s="761">
        <f t="shared" si="0"/>
        <v>46124.999999999993</v>
      </c>
    </row>
    <row r="17" spans="2:12" ht="23.25" customHeight="1">
      <c r="B17" s="958"/>
      <c r="C17" s="1194" t="s">
        <v>1921</v>
      </c>
      <c r="D17" s="1195"/>
      <c r="E17" s="1195"/>
      <c r="F17" s="1196"/>
      <c r="G17" s="750"/>
      <c r="H17" s="951"/>
      <c r="I17" s="959"/>
      <c r="J17" s="951"/>
      <c r="K17" s="750"/>
      <c r="L17" s="750"/>
    </row>
    <row r="18" spans="2:12" ht="23.25" customHeight="1">
      <c r="B18" s="958"/>
      <c r="C18" s="764" t="s">
        <v>2079</v>
      </c>
      <c r="D18" s="755" t="s">
        <v>1915</v>
      </c>
      <c r="E18" s="756"/>
      <c r="F18" s="756">
        <v>37.735849056603776</v>
      </c>
      <c r="G18" s="750"/>
      <c r="H18" s="951"/>
      <c r="I18" s="959"/>
      <c r="J18" s="951"/>
      <c r="K18" s="750"/>
      <c r="L18" s="750"/>
    </row>
    <row r="21" spans="2:12">
      <c r="C21" s="774" t="s">
        <v>1926</v>
      </c>
      <c r="D21" s="768">
        <v>44475</v>
      </c>
      <c r="E21" s="769">
        <f>+F21*D1</f>
        <v>1094625</v>
      </c>
      <c r="F21" s="769">
        <v>10500</v>
      </c>
    </row>
    <row r="22" spans="2:12">
      <c r="C22" s="1189" t="s">
        <v>1927</v>
      </c>
      <c r="D22" s="767" t="s">
        <v>1930</v>
      </c>
      <c r="E22" s="755" t="s">
        <v>1933</v>
      </c>
      <c r="F22" s="755" t="s">
        <v>1931</v>
      </c>
      <c r="G22" s="770" t="s">
        <v>1932</v>
      </c>
    </row>
    <row r="23" spans="2:12">
      <c r="C23" s="1190"/>
      <c r="D23" s="755" t="s">
        <v>1928</v>
      </c>
      <c r="E23" s="755">
        <f>5*12</f>
        <v>60</v>
      </c>
      <c r="F23" s="755">
        <f>2*600</f>
        <v>1200</v>
      </c>
      <c r="G23" s="770">
        <f>+F23/(E23)</f>
        <v>20</v>
      </c>
    </row>
    <row r="24" spans="2:12">
      <c r="C24" s="1190"/>
      <c r="D24" s="755" t="s">
        <v>1929</v>
      </c>
      <c r="E24" s="755">
        <v>6</v>
      </c>
      <c r="F24" s="755">
        <v>21</v>
      </c>
      <c r="G24" s="770">
        <f t="shared" ref="G24:G26" si="1">+F24/(E24)</f>
        <v>3.5</v>
      </c>
    </row>
    <row r="25" spans="2:12">
      <c r="C25" s="1190"/>
      <c r="D25" s="755" t="s">
        <v>1934</v>
      </c>
      <c r="E25" s="755">
        <v>6</v>
      </c>
      <c r="F25" s="755">
        <v>21</v>
      </c>
      <c r="G25" s="770">
        <f t="shared" si="1"/>
        <v>3.5</v>
      </c>
    </row>
    <row r="26" spans="2:12">
      <c r="C26" s="1190"/>
      <c r="D26" s="771" t="s">
        <v>1935</v>
      </c>
      <c r="E26" s="772">
        <f>15*12</f>
        <v>180</v>
      </c>
      <c r="F26" s="773">
        <f>100000/D1</f>
        <v>959.23261390887285</v>
      </c>
      <c r="G26" s="770">
        <f t="shared" si="1"/>
        <v>5.329070077271516</v>
      </c>
    </row>
    <row r="27" spans="2:12">
      <c r="C27" s="1191"/>
      <c r="D27" s="1186" t="s">
        <v>1705</v>
      </c>
      <c r="E27" s="1187"/>
      <c r="F27" s="1188"/>
      <c r="G27" s="770">
        <f>+SUM(G23:G26)</f>
        <v>32.329070077271517</v>
      </c>
    </row>
  </sheetData>
  <mergeCells count="6">
    <mergeCell ref="D27:F27"/>
    <mergeCell ref="C22:C27"/>
    <mergeCell ref="H11:K11"/>
    <mergeCell ref="H15:K15"/>
    <mergeCell ref="C7:F7"/>
    <mergeCell ref="C17:F17"/>
  </mergeCell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B1:J6"/>
  <sheetViews>
    <sheetView showGridLines="0" workbookViewId="0">
      <selection activeCell="H16" sqref="H16"/>
    </sheetView>
  </sheetViews>
  <sheetFormatPr baseColWidth="10" defaultRowHeight="15"/>
  <cols>
    <col min="1" max="2" width="11.42578125" style="814"/>
    <col min="3" max="3" width="18.5703125" style="814" bestFit="1" customWidth="1"/>
    <col min="4" max="4" width="18" style="814" customWidth="1"/>
    <col min="5" max="5" width="11.42578125" style="814"/>
    <col min="6" max="6" width="17.7109375" style="814" bestFit="1" customWidth="1"/>
    <col min="7" max="7" width="17.7109375" style="814" customWidth="1"/>
    <col min="8" max="8" width="19" style="814" customWidth="1"/>
    <col min="9" max="16384" width="11.42578125" style="814"/>
  </cols>
  <sheetData>
    <row r="1" spans="2:10">
      <c r="B1" s="1197" t="s">
        <v>1879</v>
      </c>
      <c r="C1" s="820">
        <v>1</v>
      </c>
      <c r="D1" s="820">
        <v>2</v>
      </c>
      <c r="E1" s="820">
        <v>3</v>
      </c>
      <c r="F1" s="820">
        <v>4</v>
      </c>
      <c r="G1" s="820">
        <v>5</v>
      </c>
      <c r="H1" s="820">
        <v>6</v>
      </c>
      <c r="I1" s="1197" t="s">
        <v>1705</v>
      </c>
    </row>
    <row r="2" spans="2:10" s="815" customFormat="1" ht="48" customHeight="1">
      <c r="B2" s="1198"/>
      <c r="C2" s="821" t="s">
        <v>2001</v>
      </c>
      <c r="D2" s="821" t="s">
        <v>2007</v>
      </c>
      <c r="E2" s="821" t="s">
        <v>2002</v>
      </c>
      <c r="F2" s="821" t="s">
        <v>2003</v>
      </c>
      <c r="G2" s="821" t="s">
        <v>2004</v>
      </c>
      <c r="H2" s="821" t="s">
        <v>2005</v>
      </c>
      <c r="I2" s="1198"/>
    </row>
    <row r="3" spans="2:10">
      <c r="B3" s="813" t="s">
        <v>2006</v>
      </c>
      <c r="C3" s="816">
        <v>240541</v>
      </c>
      <c r="D3" s="817">
        <v>0.4</v>
      </c>
      <c r="E3" s="816">
        <f>+C3*(100%+D3)</f>
        <v>336757.39999999997</v>
      </c>
      <c r="F3" s="816">
        <v>94016.894899999999</v>
      </c>
      <c r="G3" s="816">
        <f>+F3+E3</f>
        <v>430774.29489999998</v>
      </c>
      <c r="H3" s="817">
        <v>0.01</v>
      </c>
      <c r="I3" s="818">
        <f>+G3*(1+H3)</f>
        <v>435082.03784899996</v>
      </c>
    </row>
    <row r="4" spans="2:10">
      <c r="B4" s="819" t="s">
        <v>1936</v>
      </c>
      <c r="C4" s="822">
        <v>155325.12</v>
      </c>
      <c r="D4" s="823">
        <v>0.4</v>
      </c>
      <c r="E4" s="822">
        <f t="shared" ref="E4:E6" si="0">+C4*(100%+D4)</f>
        <v>217455.16799999998</v>
      </c>
      <c r="F4" s="822">
        <v>60396.778384000005</v>
      </c>
      <c r="G4" s="822">
        <f t="shared" ref="G4:G6" si="1">+F4+E4</f>
        <v>277851.94638400001</v>
      </c>
      <c r="H4" s="823">
        <v>0.01</v>
      </c>
      <c r="I4" s="824">
        <f t="shared" ref="I4:I6" si="2">+G4*(1+H4)</f>
        <v>280630.46584784001</v>
      </c>
    </row>
    <row r="5" spans="2:10">
      <c r="B5" s="813" t="s">
        <v>1937</v>
      </c>
      <c r="C5" s="816">
        <v>196928.92309166666</v>
      </c>
      <c r="D5" s="817">
        <v>0.4</v>
      </c>
      <c r="E5" s="816">
        <f t="shared" si="0"/>
        <v>275700.49232833332</v>
      </c>
      <c r="F5" s="816">
        <v>80984.77744903916</v>
      </c>
      <c r="G5" s="816">
        <f t="shared" si="1"/>
        <v>356685.26977737248</v>
      </c>
      <c r="H5" s="817">
        <v>0.01</v>
      </c>
      <c r="I5" s="818">
        <f t="shared" si="2"/>
        <v>360252.1224751462</v>
      </c>
      <c r="J5" s="851">
        <f>+I5+I6</f>
        <v>604738.95748243155</v>
      </c>
    </row>
    <row r="6" spans="2:10">
      <c r="B6" s="819" t="s">
        <v>1938</v>
      </c>
      <c r="C6" s="822">
        <v>129266.74442222223</v>
      </c>
      <c r="D6" s="823">
        <v>0.4</v>
      </c>
      <c r="E6" s="822">
        <f t="shared" si="0"/>
        <v>180973.4421911111</v>
      </c>
      <c r="F6" s="822">
        <v>61092.731083428887</v>
      </c>
      <c r="G6" s="822">
        <f t="shared" si="1"/>
        <v>242066.17327453999</v>
      </c>
      <c r="H6" s="823">
        <v>0.01</v>
      </c>
      <c r="I6" s="824">
        <f t="shared" si="2"/>
        <v>244486.83500728541</v>
      </c>
      <c r="J6" s="814">
        <f>+J5/2</f>
        <v>302369.47874121577</v>
      </c>
    </row>
  </sheetData>
  <mergeCells count="2">
    <mergeCell ref="B1:B2"/>
    <mergeCell ref="I1:I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FAFEA61DE254B44B363149992BD50B3" ma:contentTypeVersion="14" ma:contentTypeDescription="Crear nuevo documento." ma:contentTypeScope="" ma:versionID="0bd4bdc1b2745f36c184a2ede368dc37">
  <xsd:schema xmlns:xsd="http://www.w3.org/2001/XMLSchema" xmlns:xs="http://www.w3.org/2001/XMLSchema" xmlns:p="http://schemas.microsoft.com/office/2006/metadata/properties" xmlns:ns2="730269a7-69c5-483f-a552-e74dab880ae2" xmlns:ns3="40de77e2-37bb-4c7a-ab4d-547915d99553" targetNamespace="http://schemas.microsoft.com/office/2006/metadata/properties" ma:root="true" ma:fieldsID="b5d184d6b381e41bfda53c6e8cfb4243" ns2:_="" ns3:_="">
    <xsd:import namespace="730269a7-69c5-483f-a552-e74dab880ae2"/>
    <xsd:import namespace="40de77e2-37bb-4c7a-ab4d-547915d9955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0269a7-69c5-483f-a552-e74dab880a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dbf393ec-c584-4b8d-8e77-20dadb2446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e77e2-37bb-4c7a-ab4d-547915d9955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4e01dc6-12f5-4119-ba22-46abcd2e9c3e}" ma:internalName="TaxCatchAll" ma:showField="CatchAllData" ma:web="40de77e2-37bb-4c7a-ab4d-547915d9955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477836F-24FE-4067-AC11-35969698D4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7350DD-3A06-46F9-8AA8-8761EF05F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0269a7-69c5-483f-a552-e74dab880ae2"/>
    <ds:schemaRef ds:uri="40de77e2-37bb-4c7a-ab4d-547915d9955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33</vt:i4>
      </vt:variant>
      <vt:variant>
        <vt:lpstr>Rangos con nombre</vt:lpstr>
      </vt:variant>
      <vt:variant>
        <vt:i4>1</vt:i4>
      </vt:variant>
    </vt:vector>
  </HeadingPairs>
  <TitlesOfParts>
    <vt:vector size="34" baseType="lpstr">
      <vt:lpstr>Hoja1</vt:lpstr>
      <vt:lpstr>Laboratorio (2)</vt:lpstr>
      <vt:lpstr>Solución HCL</vt:lpstr>
      <vt:lpstr>Seguimiento</vt:lpstr>
      <vt:lpstr>EERR</vt:lpstr>
      <vt:lpstr>TC</vt:lpstr>
      <vt:lpstr>Options</vt:lpstr>
      <vt:lpstr>EC-E</vt:lpstr>
      <vt:lpstr>Rta Tecpe</vt:lpstr>
      <vt:lpstr>P_C original</vt:lpstr>
      <vt:lpstr>Planilla de Cotización</vt:lpstr>
      <vt:lpstr>Controlador de nivel</vt:lpstr>
      <vt:lpstr>FA</vt:lpstr>
      <vt:lpstr>K_</vt:lpstr>
      <vt:lpstr>EE.RR</vt:lpstr>
      <vt:lpstr>S_</vt:lpstr>
      <vt:lpstr>PQ</vt:lpstr>
      <vt:lpstr>Servicio A-P</vt:lpstr>
      <vt:lpstr>Hoja3</vt:lpstr>
      <vt:lpstr>Eqps (2)</vt:lpstr>
      <vt:lpstr>FCR5a</vt:lpstr>
      <vt:lpstr>FCL3aVR=0</vt:lpstr>
      <vt:lpstr>FCL3aVR&gt;0</vt:lpstr>
      <vt:lpstr>E-T</vt:lpstr>
      <vt:lpstr>I-E-R</vt:lpstr>
      <vt:lpstr>C-M-V</vt:lpstr>
      <vt:lpstr>C-L</vt:lpstr>
      <vt:lpstr>E-de-D</vt:lpstr>
      <vt:lpstr>I-M</vt:lpstr>
      <vt:lpstr>M-R</vt:lpstr>
      <vt:lpstr>Costos</vt:lpstr>
      <vt:lpstr>C_SKID</vt:lpstr>
      <vt:lpstr>MOsep</vt:lpstr>
      <vt:lpstr>Hoja1!Área_de_impresión</vt:lpstr>
    </vt:vector>
  </TitlesOfParts>
  <Company>Bolland y Cía.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mhuench</dc:creator>
  <cp:lastModifiedBy>Bergerat, Juan Gabriel</cp:lastModifiedBy>
  <cp:lastPrinted>2020-11-23T16:05:04Z</cp:lastPrinted>
  <dcterms:created xsi:type="dcterms:W3CDTF">2010-09-27T18:23:23Z</dcterms:created>
  <dcterms:modified xsi:type="dcterms:W3CDTF">2024-01-16T15:15:08Z</dcterms:modified>
</cp:coreProperties>
</file>